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ate1904="1"/>
  <mc:AlternateContent xmlns:mc="http://schemas.openxmlformats.org/markup-compatibility/2006">
    <mc:Choice Requires="x15">
      <x15ac:absPath xmlns:x15ac="http://schemas.microsoft.com/office/spreadsheetml/2010/11/ac" url="https://d.docs.live.net/324c1e38712a118f/Excel JB 2020/"/>
    </mc:Choice>
  </mc:AlternateContent>
  <xr:revisionPtr revIDLastSave="0" documentId="8_{A52B9A22-596D-4445-A26A-5469C7C931F6}" xr6:coauthVersionLast="47" xr6:coauthVersionMax="47" xr10:uidLastSave="{00000000-0000-0000-0000-000000000000}"/>
  <bookViews>
    <workbookView xWindow="-120" yWindow="-120" windowWidth="29040" windowHeight="15720" activeTab="2" xr2:uid="{00000000-000D-0000-FFFF-FFFF00000000}"/>
  </bookViews>
  <sheets>
    <sheet name="Explanations and FAQ" sheetId="17" r:id="rId1"/>
    <sheet name="Returns by year" sheetId="1" r:id="rId2"/>
    <sheet name="JB risk premiums" sheetId="19" r:id="rId3"/>
    <sheet name="Home Prices" sheetId="18" r:id="rId4"/>
    <sheet name="S&amp;P 500 &amp; Raw Data" sheetId="2" r:id="rId5"/>
    <sheet name="T. Bond yield &amp; return" sheetId="4" r:id="rId6"/>
    <sheet name="T. Bill rates" sheetId="3" r:id="rId7"/>
    <sheet name="Inflation Rate" sheetId="7" r:id="rId8"/>
    <sheet name="Summary for ppt" sheetId="5" r:id="rId9"/>
    <sheet name="Home Prices (Raw Data)" sheetId="6" r:id="rId10"/>
    <sheet name="Moody's Rates" sheetId="8" r:id="rId11"/>
    <sheet name="Sheet9" sheetId="9" r:id="rId12"/>
    <sheet name="Sheet10" sheetId="10" r:id="rId13"/>
    <sheet name="Sheet11" sheetId="11" r:id="rId14"/>
    <sheet name="Sheet12" sheetId="12" r:id="rId15"/>
    <sheet name="Sheet13" sheetId="13" r:id="rId16"/>
    <sheet name="Sheet14" sheetId="14" r:id="rId17"/>
    <sheet name="Sheet15" sheetId="15" r:id="rId18"/>
    <sheet name="Sheet16" sheetId="16" r:id="rId19"/>
  </sheets>
  <definedNames>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Mac" hidden="1">"Macintosh HD:HomePageStuff:New_Home_Page:datafile:histret.html"</definedName>
    <definedName name="HTML_Title" hidden="1">"Historical Returns on Stocks, Bonds and Bills"</definedName>
    <definedName name="HTML1_1" hidden="1">"[ReturnsHistorical]Sheet1!$A$1:$D$77"</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 hidden="1">"[histret.xls]Sheet1!$A$1:$G$85"</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V54" i="19" l="1"/>
  <c r="FU54" i="19"/>
  <c r="FT54" i="19"/>
  <c r="FS54" i="19"/>
  <c r="FR54" i="19"/>
  <c r="FQ54" i="19"/>
  <c r="FP54" i="19"/>
  <c r="FO54" i="19"/>
  <c r="FN54" i="19"/>
  <c r="FM54" i="19"/>
  <c r="FL54" i="19"/>
  <c r="FK54" i="19"/>
  <c r="FJ54" i="19"/>
  <c r="FI54" i="19"/>
  <c r="FH54" i="19"/>
  <c r="FG54" i="19"/>
  <c r="FF54" i="19"/>
  <c r="FE54" i="19"/>
  <c r="FD54" i="19"/>
  <c r="FC54" i="19"/>
  <c r="FB54" i="19"/>
  <c r="FA54" i="19"/>
  <c r="EZ54" i="19"/>
  <c r="EY54" i="19"/>
  <c r="EX54" i="19"/>
  <c r="EW54" i="19"/>
  <c r="EV54" i="19"/>
  <c r="EU54" i="19"/>
  <c r="ET54" i="19"/>
  <c r="ES54" i="19"/>
  <c r="ER54" i="19"/>
  <c r="EQ54" i="19"/>
  <c r="EP54" i="19"/>
  <c r="EO54" i="19"/>
  <c r="EN54" i="19"/>
  <c r="EM54" i="19"/>
  <c r="EL54" i="19"/>
  <c r="EK54" i="19"/>
  <c r="EJ54" i="19"/>
  <c r="EI54" i="19"/>
  <c r="EH54" i="19"/>
  <c r="EG54" i="19"/>
  <c r="EF54" i="19"/>
  <c r="EE54" i="19"/>
  <c r="ED54" i="19"/>
  <c r="EC54" i="19"/>
  <c r="EB54" i="19"/>
  <c r="EA54" i="19"/>
  <c r="DZ54" i="19"/>
  <c r="DY54" i="19"/>
  <c r="DX54" i="19"/>
  <c r="DW54" i="19"/>
  <c r="DV54" i="19"/>
  <c r="DU54" i="19"/>
  <c r="DT54" i="19"/>
  <c r="DS54" i="19"/>
  <c r="DR54" i="19"/>
  <c r="DQ54" i="19"/>
  <c r="DP54" i="19"/>
  <c r="DO54" i="19"/>
  <c r="DN54" i="19"/>
  <c r="DM54" i="19"/>
  <c r="DL54" i="19"/>
  <c r="DK54" i="19"/>
  <c r="DJ54" i="19"/>
  <c r="DI54" i="19"/>
  <c r="DH54" i="19"/>
  <c r="DG54" i="19"/>
  <c r="DF54" i="19"/>
  <c r="DE54" i="19"/>
  <c r="DD54" i="19"/>
  <c r="DC54" i="19"/>
  <c r="DB54" i="19"/>
  <c r="DA54" i="19"/>
  <c r="CZ54" i="19"/>
  <c r="CY54" i="19"/>
  <c r="CX54" i="19"/>
  <c r="CW54" i="19"/>
  <c r="CV54" i="19"/>
  <c r="CU54" i="19"/>
  <c r="CT54" i="19"/>
  <c r="CS54" i="19"/>
  <c r="CR54" i="19"/>
  <c r="CQ54" i="19"/>
  <c r="CP54" i="19"/>
  <c r="CO54" i="19"/>
  <c r="CN54" i="19"/>
  <c r="CM54" i="19"/>
  <c r="CL54" i="19"/>
  <c r="CK54" i="19"/>
  <c r="CJ54" i="19"/>
  <c r="CI54" i="19"/>
  <c r="CH54" i="19"/>
  <c r="CG54" i="19"/>
  <c r="CF54" i="19"/>
  <c r="CE54" i="19"/>
  <c r="CD54" i="19"/>
  <c r="CC54" i="19"/>
  <c r="CB54" i="19"/>
  <c r="CA54" i="19"/>
  <c r="BZ54" i="19"/>
  <c r="BY54" i="19"/>
  <c r="BX54" i="19"/>
  <c r="BW54" i="19"/>
  <c r="BV54" i="19"/>
  <c r="BU54" i="19"/>
  <c r="BT54" i="19"/>
  <c r="BS54" i="19"/>
  <c r="BR54" i="19"/>
  <c r="BQ54" i="19"/>
  <c r="BP54" i="19"/>
  <c r="BO54" i="19"/>
  <c r="BN54" i="19"/>
  <c r="BM54" i="19"/>
  <c r="BL54" i="19"/>
  <c r="BK54" i="19"/>
  <c r="BJ54" i="19"/>
  <c r="BI54" i="19"/>
  <c r="BH54" i="19"/>
  <c r="BG54" i="19"/>
  <c r="BF54" i="19"/>
  <c r="BE54" i="19"/>
  <c r="BD54" i="19"/>
  <c r="BC54" i="19"/>
  <c r="BB54" i="19"/>
  <c r="BA54" i="19"/>
  <c r="AZ54" i="19"/>
  <c r="AY54" i="19"/>
  <c r="AX54" i="19"/>
  <c r="AW54" i="19"/>
  <c r="AV54" i="19"/>
  <c r="AU54" i="19"/>
  <c r="AT54" i="19"/>
  <c r="AS54" i="19"/>
  <c r="AR54" i="19"/>
  <c r="AQ54" i="19"/>
  <c r="AP54" i="19"/>
  <c r="AO54" i="19"/>
  <c r="AN54" i="19"/>
  <c r="AM54" i="19"/>
  <c r="AL54" i="19"/>
  <c r="AK54" i="19"/>
  <c r="AJ54" i="19"/>
  <c r="AI54" i="19"/>
  <c r="AH54" i="19"/>
  <c r="AG54" i="19"/>
  <c r="AF54" i="19"/>
  <c r="AE54" i="19"/>
  <c r="AD54" i="19"/>
  <c r="AC54" i="19"/>
  <c r="AB54" i="19"/>
  <c r="AA54" i="19"/>
  <c r="Z54" i="19"/>
  <c r="Y54" i="19"/>
  <c r="X54" i="19"/>
  <c r="W54" i="19"/>
  <c r="V54" i="19"/>
  <c r="U54" i="19"/>
  <c r="T54" i="19"/>
  <c r="S54" i="19"/>
  <c r="R54" i="19"/>
  <c r="Q54" i="19"/>
  <c r="P54" i="19"/>
  <c r="O54" i="19"/>
  <c r="N54" i="19"/>
  <c r="M54" i="19"/>
  <c r="L54" i="19"/>
  <c r="K54" i="19"/>
  <c r="J54" i="19"/>
  <c r="I54" i="19"/>
  <c r="H54" i="19"/>
  <c r="G54" i="19"/>
  <c r="F54" i="19"/>
  <c r="FV53" i="19"/>
  <c r="FU53" i="19"/>
  <c r="FT53" i="19"/>
  <c r="FS53" i="19"/>
  <c r="FR53" i="19"/>
  <c r="FQ53" i="19"/>
  <c r="FP53" i="19"/>
  <c r="FO53" i="19"/>
  <c r="FN53" i="19"/>
  <c r="FM53" i="19"/>
  <c r="FL53" i="19"/>
  <c r="FK53" i="19"/>
  <c r="FJ53" i="19"/>
  <c r="FI53" i="19"/>
  <c r="FH53" i="19"/>
  <c r="FG53" i="19"/>
  <c r="FF53" i="19"/>
  <c r="FE53" i="19"/>
  <c r="FD53" i="19"/>
  <c r="FC53" i="19"/>
  <c r="FB53" i="19"/>
  <c r="FA53" i="19"/>
  <c r="EZ53" i="19"/>
  <c r="EY53" i="19"/>
  <c r="EX53" i="19"/>
  <c r="EW53" i="19"/>
  <c r="EV53" i="19"/>
  <c r="EU53" i="19"/>
  <c r="ET53" i="19"/>
  <c r="ES53" i="19"/>
  <c r="ER53" i="19"/>
  <c r="EQ53" i="19"/>
  <c r="EP53" i="19"/>
  <c r="EO53" i="19"/>
  <c r="EN53" i="19"/>
  <c r="EM53" i="19"/>
  <c r="EL53" i="19"/>
  <c r="EK53" i="19"/>
  <c r="EJ53" i="19"/>
  <c r="EI53" i="19"/>
  <c r="EH53" i="19"/>
  <c r="EG53" i="19"/>
  <c r="EF53" i="19"/>
  <c r="EE53" i="19"/>
  <c r="ED53" i="19"/>
  <c r="EC53" i="19"/>
  <c r="EB53" i="19"/>
  <c r="EA53" i="19"/>
  <c r="DZ53" i="19"/>
  <c r="DY53" i="19"/>
  <c r="DX53" i="19"/>
  <c r="DW53" i="19"/>
  <c r="DV53" i="19"/>
  <c r="DU53" i="19"/>
  <c r="DT53" i="19"/>
  <c r="DS53" i="19"/>
  <c r="DR53" i="19"/>
  <c r="DQ53" i="19"/>
  <c r="DP53" i="19"/>
  <c r="DO53" i="19"/>
  <c r="DN53" i="19"/>
  <c r="DM53" i="19"/>
  <c r="DL53" i="19"/>
  <c r="DK53" i="19"/>
  <c r="DJ53" i="19"/>
  <c r="DI53" i="19"/>
  <c r="DH53" i="19"/>
  <c r="DG53" i="19"/>
  <c r="DF53" i="19"/>
  <c r="DE53" i="19"/>
  <c r="DD53" i="19"/>
  <c r="DC53" i="19"/>
  <c r="DB53" i="19"/>
  <c r="DA53" i="19"/>
  <c r="CZ53" i="19"/>
  <c r="CY53" i="19"/>
  <c r="CX53" i="19"/>
  <c r="CW53" i="19"/>
  <c r="CV53" i="19"/>
  <c r="CU53" i="19"/>
  <c r="CT53" i="19"/>
  <c r="CS53" i="19"/>
  <c r="CR53" i="19"/>
  <c r="CQ53" i="19"/>
  <c r="CP53" i="19"/>
  <c r="CO53" i="19"/>
  <c r="CN53" i="19"/>
  <c r="CM53" i="19"/>
  <c r="CL53" i="19"/>
  <c r="CK53" i="19"/>
  <c r="CJ53" i="19"/>
  <c r="CI53" i="19"/>
  <c r="CH53" i="19"/>
  <c r="CG53" i="19"/>
  <c r="CF53" i="19"/>
  <c r="CE53" i="19"/>
  <c r="CD53" i="19"/>
  <c r="CC53" i="19"/>
  <c r="CB53" i="19"/>
  <c r="CA53" i="19"/>
  <c r="BZ53" i="19"/>
  <c r="BY53" i="19"/>
  <c r="BX53" i="19"/>
  <c r="BW53" i="19"/>
  <c r="BV53" i="19"/>
  <c r="BU53" i="19"/>
  <c r="BT53" i="19"/>
  <c r="BS53" i="19"/>
  <c r="BR53" i="19"/>
  <c r="BQ53" i="19"/>
  <c r="BP53" i="19"/>
  <c r="BO53" i="19"/>
  <c r="BN53" i="19"/>
  <c r="BM53" i="19"/>
  <c r="BL53" i="19"/>
  <c r="BK53" i="19"/>
  <c r="BJ53" i="19"/>
  <c r="BI53" i="19"/>
  <c r="BH53" i="19"/>
  <c r="BG53" i="19"/>
  <c r="BF53" i="19"/>
  <c r="BE53" i="19"/>
  <c r="BD53" i="19"/>
  <c r="BC53" i="19"/>
  <c r="BB53" i="19"/>
  <c r="BA53" i="19"/>
  <c r="AZ53" i="19"/>
  <c r="AY53" i="19"/>
  <c r="AX53" i="19"/>
  <c r="AW53" i="19"/>
  <c r="AV53" i="19"/>
  <c r="AU53" i="19"/>
  <c r="AT53" i="19"/>
  <c r="AS53" i="19"/>
  <c r="AR53" i="19"/>
  <c r="AQ53" i="19"/>
  <c r="AP53" i="19"/>
  <c r="AO53" i="19"/>
  <c r="AN53" i="19"/>
  <c r="AM53" i="19"/>
  <c r="AL53" i="19"/>
  <c r="AK53" i="19"/>
  <c r="AJ53" i="19"/>
  <c r="AI53" i="19"/>
  <c r="AH53" i="19"/>
  <c r="AG53" i="19"/>
  <c r="AF53" i="19"/>
  <c r="AE53" i="19"/>
  <c r="AD53" i="19"/>
  <c r="AC53" i="19"/>
  <c r="AB53" i="19"/>
  <c r="AA53" i="19"/>
  <c r="Z53" i="19"/>
  <c r="Y53" i="19"/>
  <c r="X53" i="19"/>
  <c r="W53" i="19"/>
  <c r="V53" i="19"/>
  <c r="U53" i="19"/>
  <c r="T53" i="19"/>
  <c r="S53" i="19"/>
  <c r="R53" i="19"/>
  <c r="Q53" i="19"/>
  <c r="P53" i="19"/>
  <c r="O53" i="19"/>
  <c r="N53" i="19"/>
  <c r="M53" i="19"/>
  <c r="L53" i="19"/>
  <c r="K53" i="19"/>
  <c r="J53" i="19"/>
  <c r="I53" i="19"/>
  <c r="H53" i="19"/>
  <c r="G53" i="19"/>
  <c r="F71" i="19"/>
  <c r="F75" i="19"/>
  <c r="F74" i="19"/>
  <c r="FN75" i="19"/>
  <c r="G13" i="1"/>
  <c r="G15" i="1"/>
  <c r="FV75" i="19"/>
  <c r="FU75" i="19"/>
  <c r="FT75" i="19"/>
  <c r="FP75" i="19"/>
  <c r="FO75" i="19"/>
  <c r="FM75" i="19"/>
  <c r="FL75" i="19"/>
  <c r="FJ75" i="19"/>
  <c r="FH75" i="19"/>
  <c r="FF75" i="19"/>
  <c r="FE75" i="19"/>
  <c r="FB75" i="19"/>
  <c r="EZ75" i="19"/>
  <c r="EY75" i="19"/>
  <c r="EX75" i="19"/>
  <c r="EV75" i="19"/>
  <c r="ET75" i="19"/>
  <c r="EQ75" i="19"/>
  <c r="EP75" i="19"/>
  <c r="EO75" i="19"/>
  <c r="EN75" i="19"/>
  <c r="EJ75" i="19"/>
  <c r="EI75" i="19"/>
  <c r="EG75" i="19"/>
  <c r="EF75" i="19"/>
  <c r="ED75" i="19"/>
  <c r="EB75" i="19"/>
  <c r="DZ75" i="19"/>
  <c r="DY75" i="19"/>
  <c r="DV75" i="19"/>
  <c r="DT75" i="19"/>
  <c r="DS75" i="19"/>
  <c r="DR75" i="19"/>
  <c r="DP75" i="19"/>
  <c r="DN75" i="19"/>
  <c r="DK75" i="19"/>
  <c r="DJ75" i="19"/>
  <c r="DI75" i="19"/>
  <c r="DH75" i="19"/>
  <c r="DD75" i="19"/>
  <c r="DC75" i="19"/>
  <c r="DA75" i="19"/>
  <c r="CZ75" i="19"/>
  <c r="CX75" i="19"/>
  <c r="CV75" i="19"/>
  <c r="CT75" i="19"/>
  <c r="CS75" i="19"/>
  <c r="CP75" i="19"/>
  <c r="CN75" i="19"/>
  <c r="CM75" i="19"/>
  <c r="CL75" i="19"/>
  <c r="CJ75" i="19"/>
  <c r="CH75" i="19"/>
  <c r="CE75" i="19"/>
  <c r="CD75" i="19"/>
  <c r="CC75" i="19"/>
  <c r="CB75" i="19"/>
  <c r="BX75" i="19"/>
  <c r="BW75" i="19"/>
  <c r="BU75" i="19"/>
  <c r="BT75" i="19"/>
  <c r="BR75" i="19"/>
  <c r="BP75" i="19"/>
  <c r="BN75" i="19"/>
  <c r="BM75" i="19"/>
  <c r="BJ75" i="19"/>
  <c r="BH75" i="19"/>
  <c r="BG75" i="19"/>
  <c r="BF75" i="19"/>
  <c r="BD75" i="19"/>
  <c r="BB75" i="19"/>
  <c r="AY75" i="19"/>
  <c r="AX75" i="19"/>
  <c r="AW75" i="19"/>
  <c r="AV75" i="19"/>
  <c r="AR75" i="19"/>
  <c r="AQ75" i="19"/>
  <c r="AO75" i="19"/>
  <c r="AN75" i="19"/>
  <c r="AL75" i="19"/>
  <c r="AJ75" i="19"/>
  <c r="AH75" i="19"/>
  <c r="AG75" i="19"/>
  <c r="AD75" i="19"/>
  <c r="AB75" i="19"/>
  <c r="AA75" i="19"/>
  <c r="Z75" i="19"/>
  <c r="X75" i="19"/>
  <c r="V75" i="19"/>
  <c r="S75" i="19"/>
  <c r="R75" i="19"/>
  <c r="Q75" i="19"/>
  <c r="P75" i="19"/>
  <c r="L75" i="19"/>
  <c r="K75" i="19"/>
  <c r="I75" i="19"/>
  <c r="H75" i="19"/>
  <c r="FV74" i="19"/>
  <c r="FT74" i="19"/>
  <c r="FR74" i="19"/>
  <c r="FQ74" i="19"/>
  <c r="FN74" i="19"/>
  <c r="FL74" i="19"/>
  <c r="FK74" i="19"/>
  <c r="FJ74" i="19"/>
  <c r="FH74" i="19"/>
  <c r="FF74" i="19"/>
  <c r="FC74" i="19"/>
  <c r="FB74" i="19"/>
  <c r="FA74" i="19"/>
  <c r="EZ74" i="19"/>
  <c r="EV74" i="19"/>
  <c r="EU74" i="19"/>
  <c r="ES74" i="19"/>
  <c r="ER74" i="19"/>
  <c r="EP74" i="19"/>
  <c r="EN74" i="19"/>
  <c r="EL74" i="19"/>
  <c r="EK74" i="19"/>
  <c r="EH74" i="19"/>
  <c r="EF74" i="19"/>
  <c r="EE74" i="19"/>
  <c r="ED74" i="19"/>
  <c r="EB74" i="19"/>
  <c r="DZ74" i="19"/>
  <c r="DW74" i="19"/>
  <c r="DV74" i="19"/>
  <c r="DU74" i="19"/>
  <c r="DT74" i="19"/>
  <c r="DP74" i="19"/>
  <c r="DO74" i="19"/>
  <c r="DM74" i="19"/>
  <c r="DL74" i="19"/>
  <c r="DJ74" i="19"/>
  <c r="DH74" i="19"/>
  <c r="DF74" i="19"/>
  <c r="DE74" i="19"/>
  <c r="DB74" i="19"/>
  <c r="CZ74" i="19"/>
  <c r="CY74" i="19"/>
  <c r="CX74" i="19"/>
  <c r="CV74" i="19"/>
  <c r="CT74" i="19"/>
  <c r="CQ74" i="19"/>
  <c r="CP74" i="19"/>
  <c r="CO74" i="19"/>
  <c r="CN74" i="19"/>
  <c r="CJ74" i="19"/>
  <c r="CI74" i="19"/>
  <c r="CG74" i="19"/>
  <c r="CF74" i="19"/>
  <c r="CD74" i="19"/>
  <c r="CB74" i="19"/>
  <c r="BZ74" i="19"/>
  <c r="BY74" i="19"/>
  <c r="BV74" i="19"/>
  <c r="BT74" i="19"/>
  <c r="BS74" i="19"/>
  <c r="BR74" i="19"/>
  <c r="BP74" i="19"/>
  <c r="BN74" i="19"/>
  <c r="BK74" i="19"/>
  <c r="BJ74" i="19"/>
  <c r="BI74" i="19"/>
  <c r="BH74" i="19"/>
  <c r="BD74" i="19"/>
  <c r="BC74" i="19"/>
  <c r="BA74" i="19"/>
  <c r="AZ74" i="19"/>
  <c r="AX74" i="19"/>
  <c r="AV74" i="19"/>
  <c r="AT74" i="19"/>
  <c r="AS74" i="19"/>
  <c r="AP74" i="19"/>
  <c r="AN74" i="19"/>
  <c r="AM74" i="19"/>
  <c r="AL74" i="19"/>
  <c r="AJ74" i="19"/>
  <c r="AH74" i="19"/>
  <c r="AE74" i="19"/>
  <c r="AD74" i="19"/>
  <c r="AC74" i="19"/>
  <c r="AB74" i="19"/>
  <c r="X74" i="19"/>
  <c r="W74" i="19"/>
  <c r="U74" i="19"/>
  <c r="T74" i="19"/>
  <c r="R74" i="19"/>
  <c r="P74" i="19"/>
  <c r="N74" i="19"/>
  <c r="M74" i="19"/>
  <c r="J74" i="19"/>
  <c r="H74" i="19"/>
  <c r="G74" i="19"/>
  <c r="FV73" i="19"/>
  <c r="FT73" i="19"/>
  <c r="FR73" i="19"/>
  <c r="FO73" i="19"/>
  <c r="FN73" i="19"/>
  <c r="FM73" i="19"/>
  <c r="FL73" i="19"/>
  <c r="FH73" i="19"/>
  <c r="FG73" i="19"/>
  <c r="FE73" i="19"/>
  <c r="FD73" i="19"/>
  <c r="FB73" i="19"/>
  <c r="EZ73" i="19"/>
  <c r="EX73" i="19"/>
  <c r="EW73" i="19"/>
  <c r="ET73" i="19"/>
  <c r="ER73" i="19"/>
  <c r="EQ73" i="19"/>
  <c r="EP73" i="19"/>
  <c r="EN73" i="19"/>
  <c r="EL73" i="19"/>
  <c r="EI73" i="19"/>
  <c r="EH73" i="19"/>
  <c r="EG73" i="19"/>
  <c r="EF73" i="19"/>
  <c r="EB73" i="19"/>
  <c r="EA73" i="19"/>
  <c r="DY73" i="19"/>
  <c r="DX73" i="19"/>
  <c r="DV73" i="19"/>
  <c r="DT73" i="19"/>
  <c r="DR73" i="19"/>
  <c r="DQ73" i="19"/>
  <c r="DN73" i="19"/>
  <c r="DL73" i="19"/>
  <c r="DK73" i="19"/>
  <c r="DJ73" i="19"/>
  <c r="DH73" i="19"/>
  <c r="DF73" i="19"/>
  <c r="DC73" i="19"/>
  <c r="DB73" i="19"/>
  <c r="DA73" i="19"/>
  <c r="CZ73" i="19"/>
  <c r="CV73" i="19"/>
  <c r="CU73" i="19"/>
  <c r="CS73" i="19"/>
  <c r="CR73" i="19"/>
  <c r="CP73" i="19"/>
  <c r="CN73" i="19"/>
  <c r="CL73" i="19"/>
  <c r="CK73" i="19"/>
  <c r="CH73" i="19"/>
  <c r="CF73" i="19"/>
  <c r="CE73" i="19"/>
  <c r="CD73" i="19"/>
  <c r="CB73" i="19"/>
  <c r="BZ73" i="19"/>
  <c r="BW73" i="19"/>
  <c r="BV73" i="19"/>
  <c r="BU73" i="19"/>
  <c r="BT73" i="19"/>
  <c r="BP73" i="19"/>
  <c r="BO73" i="19"/>
  <c r="BM73" i="19"/>
  <c r="BL73" i="19"/>
  <c r="BJ73" i="19"/>
  <c r="BH73" i="19"/>
  <c r="BF73" i="19"/>
  <c r="BE73" i="19"/>
  <c r="BB73" i="19"/>
  <c r="AZ73" i="19"/>
  <c r="AY73" i="19"/>
  <c r="AX73" i="19"/>
  <c r="AV73" i="19"/>
  <c r="AT73" i="19"/>
  <c r="AQ73" i="19"/>
  <c r="AP73" i="19"/>
  <c r="AO73" i="19"/>
  <c r="AN73" i="19"/>
  <c r="AL73" i="19"/>
  <c r="AJ73" i="19"/>
  <c r="AI73" i="19"/>
  <c r="AG73" i="19"/>
  <c r="AF73" i="19"/>
  <c r="AD73" i="19"/>
  <c r="AB73" i="19"/>
  <c r="AA73" i="19"/>
  <c r="Z73" i="19"/>
  <c r="Y73" i="19"/>
  <c r="V73" i="19"/>
  <c r="T73" i="19"/>
  <c r="S73" i="19"/>
  <c r="R73" i="19"/>
  <c r="Q73" i="19"/>
  <c r="P73" i="19"/>
  <c r="N73" i="19"/>
  <c r="K73" i="19"/>
  <c r="J73" i="19"/>
  <c r="I73" i="19"/>
  <c r="H73" i="19"/>
  <c r="FV72" i="19"/>
  <c r="FT72" i="19"/>
  <c r="FS72" i="19"/>
  <c r="FR72" i="19"/>
  <c r="FQ72" i="19"/>
  <c r="FP72" i="19"/>
  <c r="FN72" i="19"/>
  <c r="FL72" i="19"/>
  <c r="FK72" i="19"/>
  <c r="FJ72" i="19"/>
  <c r="FI72" i="19"/>
  <c r="FH72" i="19"/>
  <c r="FF72" i="19"/>
  <c r="FD72" i="19"/>
  <c r="FC72" i="19"/>
  <c r="FB72" i="19"/>
  <c r="FA72" i="19"/>
  <c r="EZ72" i="19"/>
  <c r="EX72" i="19"/>
  <c r="EV72" i="19"/>
  <c r="EU72" i="19"/>
  <c r="ET72" i="19"/>
  <c r="ES72" i="19"/>
  <c r="ER72" i="19"/>
  <c r="EP72" i="19"/>
  <c r="EN72" i="19"/>
  <c r="EM72" i="19"/>
  <c r="EL72" i="19"/>
  <c r="EK72" i="19"/>
  <c r="EJ72" i="19"/>
  <c r="EH72" i="19"/>
  <c r="EF72" i="19"/>
  <c r="EE72" i="19"/>
  <c r="ED72" i="19"/>
  <c r="EC72" i="19"/>
  <c r="EB72" i="19"/>
  <c r="DZ72" i="19"/>
  <c r="DX72" i="19"/>
  <c r="DW72" i="19"/>
  <c r="DV72" i="19"/>
  <c r="DU72" i="19"/>
  <c r="DT72" i="19"/>
  <c r="DR72" i="19"/>
  <c r="DP72" i="19"/>
  <c r="DO72" i="19"/>
  <c r="DN72" i="19"/>
  <c r="DM72" i="19"/>
  <c r="DL72" i="19"/>
  <c r="DJ72" i="19"/>
  <c r="DH72" i="19"/>
  <c r="DG72" i="19"/>
  <c r="DF72" i="19"/>
  <c r="DE72" i="19"/>
  <c r="DD72" i="19"/>
  <c r="DB72" i="19"/>
  <c r="CZ72" i="19"/>
  <c r="CY72" i="19"/>
  <c r="CX72" i="19"/>
  <c r="CW72" i="19"/>
  <c r="CV72" i="19"/>
  <c r="CT72" i="19"/>
  <c r="CR72" i="19"/>
  <c r="CQ72" i="19"/>
  <c r="CP72" i="19"/>
  <c r="CO72" i="19"/>
  <c r="CN72" i="19"/>
  <c r="CL72" i="19"/>
  <c r="CJ72" i="19"/>
  <c r="CI72" i="19"/>
  <c r="CH72" i="19"/>
  <c r="CG72" i="19"/>
  <c r="CF72" i="19"/>
  <c r="CD72" i="19"/>
  <c r="CB72" i="19"/>
  <c r="CA72" i="19"/>
  <c r="BZ72" i="19"/>
  <c r="BY72" i="19"/>
  <c r="BX72" i="19"/>
  <c r="BV72" i="19"/>
  <c r="BT72" i="19"/>
  <c r="BS72" i="19"/>
  <c r="BR72" i="19"/>
  <c r="BQ72" i="19"/>
  <c r="BP72" i="19"/>
  <c r="BN72" i="19"/>
  <c r="BL72" i="19"/>
  <c r="BK72" i="19"/>
  <c r="BJ72" i="19"/>
  <c r="BI72" i="19"/>
  <c r="BH72" i="19"/>
  <c r="BF72" i="19"/>
  <c r="BD72" i="19"/>
  <c r="BC72" i="19"/>
  <c r="BB72" i="19"/>
  <c r="BA72" i="19"/>
  <c r="AZ72" i="19"/>
  <c r="AX72" i="19"/>
  <c r="AV72" i="19"/>
  <c r="AU72" i="19"/>
  <c r="AT72" i="19"/>
  <c r="AS72" i="19"/>
  <c r="AR72" i="19"/>
  <c r="AP72" i="19"/>
  <c r="AN72" i="19"/>
  <c r="AM72" i="19"/>
  <c r="AL72" i="19"/>
  <c r="AK72" i="19"/>
  <c r="AJ72" i="19"/>
  <c r="AH72" i="19"/>
  <c r="AF72" i="19"/>
  <c r="AE72" i="19"/>
  <c r="AD72" i="19"/>
  <c r="AC72" i="19"/>
  <c r="AB72" i="19"/>
  <c r="Z72" i="19"/>
  <c r="X72" i="19"/>
  <c r="W72" i="19"/>
  <c r="V72" i="19"/>
  <c r="U72" i="19"/>
  <c r="T72" i="19"/>
  <c r="R72" i="19"/>
  <c r="Q72" i="19"/>
  <c r="P72" i="19"/>
  <c r="O72" i="19"/>
  <c r="N72" i="19"/>
  <c r="M72" i="19"/>
  <c r="L72" i="19"/>
  <c r="K72" i="19"/>
  <c r="J72" i="19"/>
  <c r="I72" i="19"/>
  <c r="H72" i="19"/>
  <c r="G72" i="19"/>
  <c r="F73" i="19"/>
  <c r="F72" i="19"/>
  <c r="E51" i="19"/>
  <c r="E39" i="19"/>
  <c r="E54" i="19"/>
  <c r="F53" i="19"/>
  <c r="F47" i="19"/>
  <c r="G40" i="19"/>
  <c r="F43" i="19"/>
  <c r="F42" i="19"/>
  <c r="F41" i="19"/>
  <c r="E27" i="19"/>
  <c r="F35" i="19"/>
  <c r="A73" i="19"/>
  <c r="B73" i="19"/>
  <c r="F31" i="19"/>
  <c r="F30" i="19"/>
  <c r="F29" i="19"/>
  <c r="G28" i="19"/>
  <c r="P112" i="1"/>
  <c r="R112" i="1"/>
  <c r="P111" i="1"/>
  <c r="P110" i="1"/>
  <c r="P109" i="1"/>
  <c r="P108" i="1"/>
  <c r="R108" i="1" s="1"/>
  <c r="P107" i="1"/>
  <c r="P106" i="1"/>
  <c r="P105" i="1"/>
  <c r="P104" i="1"/>
  <c r="P103" i="1"/>
  <c r="P102" i="1"/>
  <c r="P101" i="1"/>
  <c r="P100" i="1"/>
  <c r="R100" i="1" s="1"/>
  <c r="P99" i="1"/>
  <c r="P98" i="1"/>
  <c r="P97" i="1"/>
  <c r="P96" i="1"/>
  <c r="P95" i="1"/>
  <c r="P94" i="1"/>
  <c r="P93" i="1"/>
  <c r="P92" i="1"/>
  <c r="P91" i="1"/>
  <c r="P90" i="1"/>
  <c r="P89" i="1"/>
  <c r="P88" i="1"/>
  <c r="Q88" i="1" s="1"/>
  <c r="P87" i="1"/>
  <c r="P86" i="1"/>
  <c r="P85" i="1"/>
  <c r="P84" i="1"/>
  <c r="P83" i="1"/>
  <c r="P82" i="1"/>
  <c r="P81" i="1"/>
  <c r="P80" i="1"/>
  <c r="P79" i="1"/>
  <c r="P78" i="1"/>
  <c r="P77" i="1"/>
  <c r="P76" i="1"/>
  <c r="P75" i="1"/>
  <c r="P74" i="1"/>
  <c r="P73" i="1"/>
  <c r="P72" i="1"/>
  <c r="U72" i="1" s="1"/>
  <c r="P71" i="1"/>
  <c r="P70" i="1"/>
  <c r="P69" i="1"/>
  <c r="P68" i="1"/>
  <c r="P67" i="1"/>
  <c r="P66" i="1"/>
  <c r="P65" i="1"/>
  <c r="P64" i="1"/>
  <c r="P63" i="1"/>
  <c r="P62" i="1"/>
  <c r="P61" i="1"/>
  <c r="P60" i="1"/>
  <c r="P59" i="1"/>
  <c r="P58" i="1"/>
  <c r="P57" i="1"/>
  <c r="P56" i="1"/>
  <c r="S56" i="1" s="1"/>
  <c r="P55" i="1"/>
  <c r="P54" i="1"/>
  <c r="P53" i="1"/>
  <c r="P52" i="1"/>
  <c r="P51" i="1"/>
  <c r="P50" i="1"/>
  <c r="P49" i="1"/>
  <c r="P48" i="1"/>
  <c r="U48" i="1" s="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C118" i="7"/>
  <c r="C117"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5" i="7"/>
  <c r="A14" i="7"/>
  <c r="D112" i="1"/>
  <c r="B112" i="1"/>
  <c r="L112" i="1" s="1"/>
  <c r="E112" i="1"/>
  <c r="T112" i="1" s="1"/>
  <c r="F112" i="1"/>
  <c r="U112" i="1" s="1"/>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C141" i="6"/>
  <c r="C140" i="6"/>
  <c r="J97" i="2"/>
  <c r="H97" i="2"/>
  <c r="F97" i="2"/>
  <c r="C102" i="4"/>
  <c r="D97" i="2"/>
  <c r="Q112" i="1"/>
  <c r="S112" i="1"/>
  <c r="U30" i="1"/>
  <c r="U45" i="1"/>
  <c r="U60" i="1"/>
  <c r="U94" i="1"/>
  <c r="F19" i="1"/>
  <c r="K19" i="1" s="1"/>
  <c r="K20" i="1" s="1"/>
  <c r="K21" i="1" s="1"/>
  <c r="K22" i="1" s="1"/>
  <c r="K23" i="1" s="1"/>
  <c r="K24" i="1" s="1"/>
  <c r="F20" i="1"/>
  <c r="U20" i="1"/>
  <c r="F21" i="1"/>
  <c r="U21" i="1"/>
  <c r="F22" i="1"/>
  <c r="U22" i="1" s="1"/>
  <c r="F23" i="1"/>
  <c r="U23" i="1"/>
  <c r="F24" i="1"/>
  <c r="F25" i="1"/>
  <c r="U25" i="1"/>
  <c r="F26" i="1"/>
  <c r="U26" i="1" s="1"/>
  <c r="F27" i="1"/>
  <c r="U27" i="1"/>
  <c r="F28" i="1"/>
  <c r="U28" i="1" s="1"/>
  <c r="F29" i="1"/>
  <c r="U29" i="1" s="1"/>
  <c r="F30" i="1"/>
  <c r="F31" i="1"/>
  <c r="U31" i="1" s="1"/>
  <c r="F32" i="1"/>
  <c r="F33" i="1"/>
  <c r="U33" i="1" s="1"/>
  <c r="F34" i="1"/>
  <c r="U34" i="1" s="1"/>
  <c r="F35" i="1"/>
  <c r="U35" i="1" s="1"/>
  <c r="F36" i="1"/>
  <c r="U36" i="1" s="1"/>
  <c r="F37" i="1"/>
  <c r="U37" i="1" s="1"/>
  <c r="F38" i="1"/>
  <c r="U38" i="1" s="1"/>
  <c r="F39" i="1"/>
  <c r="U39" i="1" s="1"/>
  <c r="F40" i="1"/>
  <c r="U40" i="1" s="1"/>
  <c r="F41" i="1"/>
  <c r="U41" i="1" s="1"/>
  <c r="F42" i="1"/>
  <c r="U42" i="1" s="1"/>
  <c r="F43" i="1"/>
  <c r="U43" i="1" s="1"/>
  <c r="F44" i="1"/>
  <c r="U44" i="1" s="1"/>
  <c r="F45" i="1"/>
  <c r="F46" i="1"/>
  <c r="U46" i="1" s="1"/>
  <c r="F47" i="1"/>
  <c r="U47" i="1"/>
  <c r="F48" i="1"/>
  <c r="F49" i="1"/>
  <c r="U49" i="1" s="1"/>
  <c r="F50" i="1"/>
  <c r="U50" i="1"/>
  <c r="F51" i="1"/>
  <c r="U51" i="1"/>
  <c r="F52" i="1"/>
  <c r="U52" i="1"/>
  <c r="F53" i="1"/>
  <c r="U53" i="1" s="1"/>
  <c r="F54" i="1"/>
  <c r="U54" i="1"/>
  <c r="F55" i="1"/>
  <c r="U55" i="1"/>
  <c r="F56" i="1"/>
  <c r="U56" i="1"/>
  <c r="F57" i="1"/>
  <c r="U57" i="1"/>
  <c r="F58" i="1"/>
  <c r="U58" i="1"/>
  <c r="F59" i="1"/>
  <c r="U59" i="1"/>
  <c r="F60" i="1"/>
  <c r="F61" i="1"/>
  <c r="U61" i="1" s="1"/>
  <c r="F62" i="1"/>
  <c r="U62" i="1" s="1"/>
  <c r="F63" i="1"/>
  <c r="F64" i="1"/>
  <c r="F65" i="1"/>
  <c r="U65" i="1"/>
  <c r="F66" i="1"/>
  <c r="U66" i="1"/>
  <c r="F67" i="1"/>
  <c r="U67" i="1"/>
  <c r="F68" i="1"/>
  <c r="U68" i="1"/>
  <c r="F69" i="1"/>
  <c r="U69" i="1"/>
  <c r="F70" i="1"/>
  <c r="U70" i="1"/>
  <c r="F71" i="1"/>
  <c r="U71" i="1"/>
  <c r="F72" i="1"/>
  <c r="F73" i="1"/>
  <c r="U73" i="1"/>
  <c r="F74" i="1"/>
  <c r="U74" i="1"/>
  <c r="F75" i="1"/>
  <c r="U75" i="1"/>
  <c r="F76" i="1"/>
  <c r="U76" i="1" s="1"/>
  <c r="F77" i="1"/>
  <c r="U77" i="1" s="1"/>
  <c r="F78" i="1"/>
  <c r="U78" i="1" s="1"/>
  <c r="F79" i="1"/>
  <c r="U79" i="1" s="1"/>
  <c r="F80" i="1"/>
  <c r="U80" i="1" s="1"/>
  <c r="F81" i="1"/>
  <c r="U81" i="1" s="1"/>
  <c r="F82" i="1"/>
  <c r="U82" i="1" s="1"/>
  <c r="F83" i="1"/>
  <c r="U83" i="1" s="1"/>
  <c r="F84" i="1"/>
  <c r="F85" i="1"/>
  <c r="U85" i="1" s="1"/>
  <c r="F86" i="1"/>
  <c r="U86" i="1" s="1"/>
  <c r="F87" i="1"/>
  <c r="U87" i="1" s="1"/>
  <c r="F88" i="1"/>
  <c r="U88" i="1" s="1"/>
  <c r="F89" i="1"/>
  <c r="U89" i="1" s="1"/>
  <c r="F90" i="1"/>
  <c r="U90" i="1" s="1"/>
  <c r="F91" i="1"/>
  <c r="U91" i="1" s="1"/>
  <c r="F92" i="1"/>
  <c r="U92" i="1" s="1"/>
  <c r="F93" i="1"/>
  <c r="U93" i="1" s="1"/>
  <c r="F94" i="1"/>
  <c r="F95" i="1"/>
  <c r="U95" i="1"/>
  <c r="F96" i="1"/>
  <c r="F97" i="1"/>
  <c r="U97" i="1"/>
  <c r="F98" i="1"/>
  <c r="U98" i="1" s="1"/>
  <c r="F99" i="1"/>
  <c r="U99" i="1"/>
  <c r="F100" i="1"/>
  <c r="U100" i="1"/>
  <c r="F101" i="1"/>
  <c r="U101" i="1"/>
  <c r="F102" i="1"/>
  <c r="U102" i="1" s="1"/>
  <c r="F103" i="1"/>
  <c r="F104" i="1"/>
  <c r="U104" i="1" s="1"/>
  <c r="F105" i="1"/>
  <c r="U105" i="1" s="1"/>
  <c r="F106" i="1"/>
  <c r="U106" i="1" s="1"/>
  <c r="F107" i="1"/>
  <c r="U107" i="1" s="1"/>
  <c r="F108" i="1"/>
  <c r="U108" i="1" s="1"/>
  <c r="F109" i="1"/>
  <c r="U109" i="1" s="1"/>
  <c r="F110" i="1"/>
  <c r="U110" i="1" s="1"/>
  <c r="F111" i="1"/>
  <c r="U111" i="1"/>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U63" i="1"/>
  <c r="U103" i="1"/>
  <c r="K25" i="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J96" i="2"/>
  <c r="H96" i="2"/>
  <c r="D111" i="1"/>
  <c r="B111" i="1"/>
  <c r="M111" i="1" s="1"/>
  <c r="F96" i="2"/>
  <c r="C101" i="4"/>
  <c r="L111" i="1"/>
  <c r="D96" i="2"/>
  <c r="E111" i="1"/>
  <c r="T111" i="1" s="1"/>
  <c r="Q111" i="1"/>
  <c r="R111" i="1"/>
  <c r="S111" i="1"/>
  <c r="R110" i="1"/>
  <c r="C139" i="6"/>
  <c r="A125" i="6"/>
  <c r="A126" i="6"/>
  <c r="A127" i="6"/>
  <c r="A128" i="6"/>
  <c r="A129" i="6"/>
  <c r="A130" i="6"/>
  <c r="A131" i="6"/>
  <c r="A132" i="6"/>
  <c r="A133" i="6"/>
  <c r="A134" i="6"/>
  <c r="A135" i="6"/>
  <c r="A136" i="6"/>
  <c r="A137" i="6"/>
  <c r="A138" i="6"/>
  <c r="A124" i="6"/>
  <c r="J95" i="2"/>
  <c r="I95" i="2"/>
  <c r="I94" i="2"/>
  <c r="I93" i="2"/>
  <c r="I92" i="2"/>
  <c r="I91" i="2"/>
  <c r="I90" i="2"/>
  <c r="I89" i="2"/>
  <c r="J90" i="2"/>
  <c r="E105" i="1"/>
  <c r="T105" i="1"/>
  <c r="I88" i="2"/>
  <c r="J89" i="2"/>
  <c r="E104" i="1"/>
  <c r="I87" i="2"/>
  <c r="I86" i="2"/>
  <c r="I85" i="2"/>
  <c r="I84" i="2"/>
  <c r="I83" i="2"/>
  <c r="I82" i="2"/>
  <c r="I81" i="2"/>
  <c r="J82" i="2"/>
  <c r="E97" i="1"/>
  <c r="I80" i="2"/>
  <c r="J81" i="2"/>
  <c r="E96" i="1"/>
  <c r="T96" i="1" s="1"/>
  <c r="I79" i="2"/>
  <c r="I78" i="2"/>
  <c r="I77" i="2"/>
  <c r="I76" i="2"/>
  <c r="I75" i="2"/>
  <c r="I74" i="2"/>
  <c r="I73" i="2"/>
  <c r="J74" i="2"/>
  <c r="E89" i="1"/>
  <c r="T89" i="1" s="1"/>
  <c r="I72" i="2"/>
  <c r="J73" i="2"/>
  <c r="E88" i="1"/>
  <c r="I71" i="2"/>
  <c r="I70" i="2"/>
  <c r="I69" i="2"/>
  <c r="I68" i="2"/>
  <c r="I67" i="2"/>
  <c r="I66" i="2"/>
  <c r="I65" i="2"/>
  <c r="J66" i="2"/>
  <c r="E81" i="1"/>
  <c r="I64" i="2"/>
  <c r="J65" i="2"/>
  <c r="E80" i="1"/>
  <c r="T80" i="1" s="1"/>
  <c r="I63" i="2"/>
  <c r="I62" i="2"/>
  <c r="I61" i="2"/>
  <c r="I60" i="2"/>
  <c r="I59" i="2"/>
  <c r="I58" i="2"/>
  <c r="I57" i="2"/>
  <c r="J58" i="2"/>
  <c r="E73" i="1"/>
  <c r="I56" i="2"/>
  <c r="J57" i="2"/>
  <c r="E72" i="1"/>
  <c r="I55" i="2"/>
  <c r="I54" i="2"/>
  <c r="I53" i="2"/>
  <c r="I52" i="2"/>
  <c r="I51" i="2"/>
  <c r="I50" i="2"/>
  <c r="I49" i="2"/>
  <c r="J50" i="2"/>
  <c r="E65" i="1"/>
  <c r="I48" i="2"/>
  <c r="J49" i="2"/>
  <c r="E64" i="1"/>
  <c r="I47" i="2"/>
  <c r="I46" i="2"/>
  <c r="I45" i="2"/>
  <c r="I44" i="2"/>
  <c r="I43" i="2"/>
  <c r="I42" i="2"/>
  <c r="I41" i="2"/>
  <c r="J42" i="2"/>
  <c r="E57" i="1"/>
  <c r="T57" i="1" s="1"/>
  <c r="I40" i="2"/>
  <c r="J41" i="2"/>
  <c r="E56" i="1"/>
  <c r="T56" i="1" s="1"/>
  <c r="I39" i="2"/>
  <c r="I38" i="2"/>
  <c r="I37" i="2"/>
  <c r="I36" i="2"/>
  <c r="I35" i="2"/>
  <c r="I34" i="2"/>
  <c r="I33" i="2"/>
  <c r="J34" i="2"/>
  <c r="E49" i="1"/>
  <c r="I32" i="2"/>
  <c r="J33" i="2"/>
  <c r="E48" i="1"/>
  <c r="I31" i="2"/>
  <c r="I30" i="2"/>
  <c r="I29" i="2"/>
  <c r="I28" i="2"/>
  <c r="I27" i="2"/>
  <c r="I26" i="2"/>
  <c r="I25" i="2"/>
  <c r="J26" i="2"/>
  <c r="E41" i="1"/>
  <c r="T41" i="1"/>
  <c r="I24" i="2"/>
  <c r="J25" i="2"/>
  <c r="E40" i="1"/>
  <c r="I23" i="2"/>
  <c r="I22" i="2"/>
  <c r="I21" i="2"/>
  <c r="I20" i="2"/>
  <c r="I19" i="2"/>
  <c r="I18" i="2"/>
  <c r="I17" i="2"/>
  <c r="J18" i="2"/>
  <c r="E33" i="1"/>
  <c r="I16" i="2"/>
  <c r="J17" i="2"/>
  <c r="E32" i="1"/>
  <c r="I15" i="2"/>
  <c r="I14" i="2"/>
  <c r="I13" i="2"/>
  <c r="I12" i="2"/>
  <c r="I11" i="2"/>
  <c r="I10" i="2"/>
  <c r="I9" i="2"/>
  <c r="J10" i="2"/>
  <c r="E25" i="1"/>
  <c r="T25" i="1"/>
  <c r="I8" i="2"/>
  <c r="J9" i="2"/>
  <c r="E24" i="1"/>
  <c r="I7" i="2"/>
  <c r="I6" i="2"/>
  <c r="I5" i="2"/>
  <c r="I4" i="2"/>
  <c r="I3" i="2"/>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H95" i="2"/>
  <c r="G95" i="2"/>
  <c r="G94" i="2"/>
  <c r="G93" i="2"/>
  <c r="G92" i="2"/>
  <c r="G91" i="2"/>
  <c r="G90" i="2"/>
  <c r="G89" i="2"/>
  <c r="G88" i="2"/>
  <c r="H89" i="2"/>
  <c r="G87" i="2"/>
  <c r="G86" i="2"/>
  <c r="G85" i="2"/>
  <c r="G84" i="2"/>
  <c r="G83" i="2"/>
  <c r="G82" i="2"/>
  <c r="G81" i="2"/>
  <c r="G80" i="2"/>
  <c r="H81" i="2"/>
  <c r="G79" i="2"/>
  <c r="G78" i="2"/>
  <c r="G77" i="2"/>
  <c r="G76" i="2"/>
  <c r="G75" i="2"/>
  <c r="G74" i="2"/>
  <c r="G73" i="2"/>
  <c r="G72" i="2"/>
  <c r="H73" i="2"/>
  <c r="G71" i="2"/>
  <c r="G70" i="2"/>
  <c r="G69" i="2"/>
  <c r="G68" i="2"/>
  <c r="G67" i="2"/>
  <c r="G66" i="2"/>
  <c r="G65" i="2"/>
  <c r="G64" i="2"/>
  <c r="H65" i="2"/>
  <c r="G63" i="2"/>
  <c r="G62" i="2"/>
  <c r="G61" i="2"/>
  <c r="G60" i="2"/>
  <c r="G59" i="2"/>
  <c r="G58" i="2"/>
  <c r="G57" i="2"/>
  <c r="G56" i="2"/>
  <c r="H57" i="2"/>
  <c r="G55" i="2"/>
  <c r="G54" i="2"/>
  <c r="G53" i="2"/>
  <c r="G52" i="2"/>
  <c r="G51" i="2"/>
  <c r="G50" i="2"/>
  <c r="G49" i="2"/>
  <c r="G48" i="2"/>
  <c r="H49" i="2"/>
  <c r="G47" i="2"/>
  <c r="G46" i="2"/>
  <c r="G45" i="2"/>
  <c r="G44" i="2"/>
  <c r="G43" i="2"/>
  <c r="G42" i="2"/>
  <c r="G41" i="2"/>
  <c r="G40" i="2"/>
  <c r="H41" i="2"/>
  <c r="G39" i="2"/>
  <c r="G38" i="2"/>
  <c r="G37" i="2"/>
  <c r="G36" i="2"/>
  <c r="G35" i="2"/>
  <c r="G34" i="2"/>
  <c r="G33" i="2"/>
  <c r="G32" i="2"/>
  <c r="H33" i="2"/>
  <c r="G31" i="2"/>
  <c r="G30" i="2"/>
  <c r="G29" i="2"/>
  <c r="G28" i="2"/>
  <c r="G27" i="2"/>
  <c r="G26" i="2"/>
  <c r="G25" i="2"/>
  <c r="G24" i="2"/>
  <c r="H25" i="2"/>
  <c r="G23" i="2"/>
  <c r="G22" i="2"/>
  <c r="G21" i="2"/>
  <c r="G20" i="2"/>
  <c r="G19" i="2"/>
  <c r="G18" i="2"/>
  <c r="G17" i="2"/>
  <c r="G16" i="2"/>
  <c r="H17" i="2"/>
  <c r="G15" i="2"/>
  <c r="G14" i="2"/>
  <c r="G13" i="2"/>
  <c r="G12" i="2"/>
  <c r="G11" i="2"/>
  <c r="G10" i="2"/>
  <c r="G9" i="2"/>
  <c r="G8" i="2"/>
  <c r="H9" i="2"/>
  <c r="G7" i="2"/>
  <c r="G6" i="2"/>
  <c r="G5" i="2"/>
  <c r="G4" i="2"/>
  <c r="G3" i="2"/>
  <c r="C112" i="8"/>
  <c r="C111" i="8"/>
  <c r="C110" i="8"/>
  <c r="C109" i="8"/>
  <c r="C108" i="8"/>
  <c r="C107" i="8"/>
  <c r="C106" i="8"/>
  <c r="C105" i="8"/>
  <c r="C104" i="8"/>
  <c r="C103" i="8"/>
  <c r="C102" i="8"/>
  <c r="C101" i="8"/>
  <c r="C100" i="8"/>
  <c r="C99" i="8"/>
  <c r="C98" i="8"/>
  <c r="C97" i="8"/>
  <c r="C96" i="8"/>
  <c r="C95"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D110" i="1"/>
  <c r="S110" i="1" s="1"/>
  <c r="C98" i="3"/>
  <c r="C97" i="3"/>
  <c r="B110" i="1"/>
  <c r="D95" i="2"/>
  <c r="E94" i="2"/>
  <c r="F95" i="2"/>
  <c r="C24" i="7"/>
  <c r="C23" i="7"/>
  <c r="C22" i="7"/>
  <c r="C21" i="7"/>
  <c r="C20" i="7"/>
  <c r="C19" i="7"/>
  <c r="C18" i="7"/>
  <c r="C17" i="7"/>
  <c r="C16" i="7"/>
  <c r="C15" i="7"/>
  <c r="C14" i="7"/>
  <c r="C13" i="7"/>
  <c r="C12" i="7"/>
  <c r="C100" i="4"/>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109" i="1"/>
  <c r="C107" i="1"/>
  <c r="L107" i="1" s="1"/>
  <c r="C106" i="1"/>
  <c r="R106" i="1" s="1"/>
  <c r="C101" i="1"/>
  <c r="R101" i="1" s="1"/>
  <c r="C99" i="1"/>
  <c r="R99" i="1"/>
  <c r="C98" i="1"/>
  <c r="C93" i="1"/>
  <c r="R93" i="1" s="1"/>
  <c r="C91" i="1"/>
  <c r="R91" i="1"/>
  <c r="C90" i="1"/>
  <c r="R90" i="1" s="1"/>
  <c r="C85" i="1"/>
  <c r="R85" i="1" s="1"/>
  <c r="C83" i="1"/>
  <c r="R83" i="1" s="1"/>
  <c r="C82" i="1"/>
  <c r="R82" i="1"/>
  <c r="C77" i="1"/>
  <c r="R77" i="1" s="1"/>
  <c r="C75" i="1"/>
  <c r="R75" i="1" s="1"/>
  <c r="C74" i="1"/>
  <c r="R74" i="1" s="1"/>
  <c r="C69" i="1"/>
  <c r="R69" i="1"/>
  <c r="C67" i="1"/>
  <c r="C66" i="1"/>
  <c r="R66" i="1"/>
  <c r="C61" i="1"/>
  <c r="C59" i="1"/>
  <c r="C58" i="1"/>
  <c r="R58" i="1"/>
  <c r="C53" i="1"/>
  <c r="C51" i="1"/>
  <c r="R51" i="1"/>
  <c r="C50" i="1"/>
  <c r="R50" i="1"/>
  <c r="C45" i="1"/>
  <c r="R45" i="1"/>
  <c r="C43" i="1"/>
  <c r="R43" i="1" s="1"/>
  <c r="C42" i="1"/>
  <c r="R42" i="1"/>
  <c r="C37" i="1"/>
  <c r="C35" i="1"/>
  <c r="C34" i="1"/>
  <c r="C29" i="1"/>
  <c r="C27" i="1"/>
  <c r="R27" i="1" s="1"/>
  <c r="C26" i="1"/>
  <c r="R26" i="1"/>
  <c r="C96" i="3"/>
  <c r="C95" i="3"/>
  <c r="C108" i="1"/>
  <c r="C94" i="3"/>
  <c r="C93" i="3"/>
  <c r="C92" i="3"/>
  <c r="C105" i="1"/>
  <c r="R105" i="1" s="1"/>
  <c r="C91" i="3"/>
  <c r="C104" i="1"/>
  <c r="C90" i="3"/>
  <c r="C103" i="1"/>
  <c r="C89" i="3"/>
  <c r="C102" i="1"/>
  <c r="C88" i="3"/>
  <c r="C87" i="3"/>
  <c r="C100" i="1"/>
  <c r="C86" i="3"/>
  <c r="C85" i="3"/>
  <c r="C84" i="3"/>
  <c r="C97" i="1"/>
  <c r="R97" i="1" s="1"/>
  <c r="C83" i="3"/>
  <c r="C96" i="1"/>
  <c r="C82" i="3"/>
  <c r="C95" i="1"/>
  <c r="R95" i="1" s="1"/>
  <c r="C81" i="3"/>
  <c r="C94" i="1"/>
  <c r="R94" i="1"/>
  <c r="C80" i="3"/>
  <c r="C79" i="3"/>
  <c r="C92" i="1"/>
  <c r="C78" i="3"/>
  <c r="C77" i="3"/>
  <c r="C76" i="3"/>
  <c r="C89" i="1"/>
  <c r="R89" i="1" s="1"/>
  <c r="C75" i="3"/>
  <c r="C88" i="1"/>
  <c r="R88" i="1" s="1"/>
  <c r="C74" i="3"/>
  <c r="C87" i="1"/>
  <c r="C73" i="3"/>
  <c r="C86" i="1"/>
  <c r="C72" i="3"/>
  <c r="C71" i="3"/>
  <c r="C84" i="1"/>
  <c r="R84" i="1" s="1"/>
  <c r="C70" i="3"/>
  <c r="C69" i="3"/>
  <c r="C68" i="3"/>
  <c r="C81" i="1"/>
  <c r="R81" i="1" s="1"/>
  <c r="C67" i="3"/>
  <c r="C80" i="1"/>
  <c r="R80" i="1" s="1"/>
  <c r="C66" i="3"/>
  <c r="C79" i="1"/>
  <c r="R79" i="1"/>
  <c r="C65" i="3"/>
  <c r="C78" i="1"/>
  <c r="R78" i="1"/>
  <c r="C64" i="3"/>
  <c r="C63" i="3"/>
  <c r="C76" i="1"/>
  <c r="R76" i="1" s="1"/>
  <c r="C62" i="3"/>
  <c r="C61" i="3"/>
  <c r="C60" i="3"/>
  <c r="C73" i="1"/>
  <c r="R73" i="1" s="1"/>
  <c r="C59" i="3"/>
  <c r="C72" i="1"/>
  <c r="C58" i="3"/>
  <c r="C71" i="1"/>
  <c r="R71" i="1" s="1"/>
  <c r="C57" i="3"/>
  <c r="C70" i="1"/>
  <c r="R70" i="1" s="1"/>
  <c r="C56" i="3"/>
  <c r="C55" i="3"/>
  <c r="C68" i="1"/>
  <c r="R68" i="1"/>
  <c r="C54" i="3"/>
  <c r="C53" i="3"/>
  <c r="C52" i="3"/>
  <c r="C65" i="1"/>
  <c r="R65" i="1" s="1"/>
  <c r="C51" i="3"/>
  <c r="C64" i="1"/>
  <c r="C50" i="3"/>
  <c r="C63" i="1"/>
  <c r="C49" i="3"/>
  <c r="C62" i="1"/>
  <c r="C48" i="3"/>
  <c r="C47" i="3"/>
  <c r="C60" i="1"/>
  <c r="R60" i="1" s="1"/>
  <c r="C46" i="3"/>
  <c r="C45" i="3"/>
  <c r="C44" i="3"/>
  <c r="C57" i="1"/>
  <c r="R57" i="1" s="1"/>
  <c r="C43" i="3"/>
  <c r="C56" i="1"/>
  <c r="R56" i="1" s="1"/>
  <c r="C42" i="3"/>
  <c r="C55" i="1"/>
  <c r="R55" i="1" s="1"/>
  <c r="C41" i="3"/>
  <c r="C54" i="1"/>
  <c r="R54" i="1" s="1"/>
  <c r="C40" i="3"/>
  <c r="C39" i="3"/>
  <c r="C52" i="1"/>
  <c r="R52" i="1" s="1"/>
  <c r="C38" i="3"/>
  <c r="C37" i="3"/>
  <c r="C36" i="3"/>
  <c r="C49" i="1"/>
  <c r="R49" i="1"/>
  <c r="C35" i="3"/>
  <c r="C48" i="1"/>
  <c r="C34" i="3"/>
  <c r="C47" i="1"/>
  <c r="R47" i="1"/>
  <c r="C33" i="3"/>
  <c r="C46" i="1"/>
  <c r="R46" i="1"/>
  <c r="C32" i="3"/>
  <c r="C31" i="3"/>
  <c r="C44" i="1"/>
  <c r="R44" i="1" s="1"/>
  <c r="C30" i="3"/>
  <c r="C29" i="3"/>
  <c r="C28" i="3"/>
  <c r="C41" i="1"/>
  <c r="R41" i="1" s="1"/>
  <c r="C27" i="3"/>
  <c r="C40" i="1"/>
  <c r="R40" i="1" s="1"/>
  <c r="C26" i="3"/>
  <c r="C39" i="1"/>
  <c r="R39" i="1" s="1"/>
  <c r="C25" i="3"/>
  <c r="C38" i="1"/>
  <c r="R38" i="1"/>
  <c r="C24" i="3"/>
  <c r="C23" i="3"/>
  <c r="C36" i="1"/>
  <c r="R36" i="1" s="1"/>
  <c r="C22" i="3"/>
  <c r="C21" i="3"/>
  <c r="C20" i="3"/>
  <c r="C33" i="1"/>
  <c r="R33" i="1" s="1"/>
  <c r="C19" i="3"/>
  <c r="C32" i="1"/>
  <c r="C18" i="3"/>
  <c r="C31" i="1"/>
  <c r="R31" i="1" s="1"/>
  <c r="C17" i="3"/>
  <c r="C30" i="1"/>
  <c r="C16" i="3"/>
  <c r="C15" i="3"/>
  <c r="C28" i="1"/>
  <c r="R28" i="1" s="1"/>
  <c r="C14" i="3"/>
  <c r="C13" i="3"/>
  <c r="C12" i="3"/>
  <c r="C25" i="1"/>
  <c r="G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A109" i="6"/>
  <c r="A110" i="6"/>
  <c r="A111" i="6"/>
  <c r="A112" i="6"/>
  <c r="A113" i="6"/>
  <c r="A114" i="6"/>
  <c r="A115" i="6"/>
  <c r="A116" i="6"/>
  <c r="A117" i="6"/>
  <c r="A118" i="6"/>
  <c r="A119" i="6"/>
  <c r="A120" i="6"/>
  <c r="A121" i="6"/>
  <c r="A122"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A82" i="6"/>
  <c r="A83" i="6"/>
  <c r="A84" i="6"/>
  <c r="A85" i="6"/>
  <c r="A86" i="6"/>
  <c r="A87" i="6"/>
  <c r="A88" i="6"/>
  <c r="A89" i="6"/>
  <c r="A90" i="6"/>
  <c r="A91" i="6"/>
  <c r="A92" i="6"/>
  <c r="A93" i="6"/>
  <c r="A94" i="6"/>
  <c r="A73" i="6"/>
  <c r="A74" i="6"/>
  <c r="A75" i="6"/>
  <c r="A76" i="6"/>
  <c r="A77" i="6"/>
  <c r="E20" i="1"/>
  <c r="T20" i="1"/>
  <c r="E28" i="1"/>
  <c r="T28" i="1" s="1"/>
  <c r="E50" i="1"/>
  <c r="T50" i="1" s="1"/>
  <c r="E54" i="1"/>
  <c r="T54" i="1" s="1"/>
  <c r="E58" i="1"/>
  <c r="T58" i="1"/>
  <c r="E67" i="1"/>
  <c r="T67" i="1" s="1"/>
  <c r="E76" i="1"/>
  <c r="T76" i="1" s="1"/>
  <c r="E84" i="1"/>
  <c r="E102" i="1"/>
  <c r="E106" i="1"/>
  <c r="T106" i="1" s="1"/>
  <c r="E110" i="1"/>
  <c r="T110" i="1"/>
  <c r="B19" i="1"/>
  <c r="B20" i="1"/>
  <c r="B115" i="1" s="1"/>
  <c r="B21" i="1"/>
  <c r="Q21" i="1"/>
  <c r="B22" i="1"/>
  <c r="B23" i="1"/>
  <c r="L23" i="1"/>
  <c r="B24" i="1"/>
  <c r="L24" i="1"/>
  <c r="B25" i="1"/>
  <c r="B26" i="1"/>
  <c r="B27" i="1"/>
  <c r="B28" i="1"/>
  <c r="Q28" i="1"/>
  <c r="B29" i="1"/>
  <c r="Q29" i="1"/>
  <c r="B30" i="1"/>
  <c r="Q30" i="1"/>
  <c r="B31" i="1"/>
  <c r="B32" i="1"/>
  <c r="B33" i="1"/>
  <c r="N33" i="1"/>
  <c r="B34" i="1"/>
  <c r="L34" i="1"/>
  <c r="B35" i="1"/>
  <c r="Q35" i="1"/>
  <c r="B36" i="1"/>
  <c r="Q36" i="1" s="1"/>
  <c r="B37" i="1"/>
  <c r="Q37" i="1"/>
  <c r="B38" i="1"/>
  <c r="B39" i="1"/>
  <c r="M39" i="1" s="1"/>
  <c r="B40" i="1"/>
  <c r="B41" i="1"/>
  <c r="B42" i="1"/>
  <c r="Q42" i="1" s="1"/>
  <c r="B43" i="1"/>
  <c r="Q43" i="1"/>
  <c r="B44" i="1"/>
  <c r="B45" i="1"/>
  <c r="B46" i="1"/>
  <c r="B47" i="1"/>
  <c r="Q47" i="1" s="1"/>
  <c r="B48" i="1"/>
  <c r="B49" i="1"/>
  <c r="Q49" i="1" s="1"/>
  <c r="B50" i="1"/>
  <c r="N50" i="1" s="1"/>
  <c r="B51" i="1"/>
  <c r="L51" i="1"/>
  <c r="B52" i="1"/>
  <c r="B53" i="1"/>
  <c r="N53" i="1" s="1"/>
  <c r="B54" i="1"/>
  <c r="B55" i="1"/>
  <c r="B56" i="1"/>
  <c r="B57" i="1"/>
  <c r="B58" i="1"/>
  <c r="Q58" i="1"/>
  <c r="B59" i="1"/>
  <c r="B60" i="1"/>
  <c r="B61" i="1"/>
  <c r="Q61" i="1"/>
  <c r="B62" i="1"/>
  <c r="N62" i="1" s="1"/>
  <c r="B63" i="1"/>
  <c r="B64" i="1"/>
  <c r="M64" i="1" s="1"/>
  <c r="B65" i="1"/>
  <c r="B66" i="1"/>
  <c r="Q66" i="1"/>
  <c r="B67" i="1"/>
  <c r="B68" i="1"/>
  <c r="Q68" i="1"/>
  <c r="B69" i="1"/>
  <c r="Q69" i="1"/>
  <c r="B70" i="1"/>
  <c r="B71" i="1"/>
  <c r="D71" i="1"/>
  <c r="D19" i="1"/>
  <c r="D20" i="1"/>
  <c r="S20" i="1" s="1"/>
  <c r="D21" i="1"/>
  <c r="S21" i="1" s="1"/>
  <c r="D22" i="1"/>
  <c r="S22" i="1"/>
  <c r="D23" i="1"/>
  <c r="S23" i="1" s="1"/>
  <c r="D24" i="1"/>
  <c r="S24" i="1" s="1"/>
  <c r="D25" i="1"/>
  <c r="S25" i="1" s="1"/>
  <c r="D26" i="1"/>
  <c r="S26" i="1"/>
  <c r="D27" i="1"/>
  <c r="S27" i="1" s="1"/>
  <c r="D28" i="1"/>
  <c r="D29" i="1"/>
  <c r="S29" i="1"/>
  <c r="D30" i="1"/>
  <c r="S30" i="1"/>
  <c r="D31" i="1"/>
  <c r="D32" i="1"/>
  <c r="D33" i="1"/>
  <c r="S33" i="1"/>
  <c r="D34" i="1"/>
  <c r="S34" i="1"/>
  <c r="D35" i="1"/>
  <c r="S35" i="1" s="1"/>
  <c r="D36" i="1"/>
  <c r="S36" i="1"/>
  <c r="D37" i="1"/>
  <c r="S37" i="1"/>
  <c r="D38" i="1"/>
  <c r="M38" i="1"/>
  <c r="D39" i="1"/>
  <c r="S39" i="1" s="1"/>
  <c r="D40" i="1"/>
  <c r="D41" i="1"/>
  <c r="D42" i="1"/>
  <c r="D43" i="1"/>
  <c r="S43" i="1"/>
  <c r="D44" i="1"/>
  <c r="S44" i="1" s="1"/>
  <c r="D45" i="1"/>
  <c r="S45" i="1"/>
  <c r="D46" i="1"/>
  <c r="S46" i="1"/>
  <c r="D47" i="1"/>
  <c r="D48" i="1"/>
  <c r="S48" i="1"/>
  <c r="D49" i="1"/>
  <c r="S49" i="1" s="1"/>
  <c r="D50" i="1"/>
  <c r="S50" i="1" s="1"/>
  <c r="D51" i="1"/>
  <c r="S51" i="1" s="1"/>
  <c r="D52" i="1"/>
  <c r="D53" i="1"/>
  <c r="D54" i="1"/>
  <c r="S54" i="1"/>
  <c r="D55" i="1"/>
  <c r="S55" i="1"/>
  <c r="D56" i="1"/>
  <c r="D57" i="1"/>
  <c r="S57" i="1"/>
  <c r="D58" i="1"/>
  <c r="D59" i="1"/>
  <c r="S59" i="1"/>
  <c r="D60" i="1"/>
  <c r="D61" i="1"/>
  <c r="S61" i="1" s="1"/>
  <c r="D62" i="1"/>
  <c r="S62" i="1"/>
  <c r="D63" i="1"/>
  <c r="S63" i="1" s="1"/>
  <c r="D64" i="1"/>
  <c r="D65" i="1"/>
  <c r="S65" i="1"/>
  <c r="D66" i="1"/>
  <c r="D67" i="1"/>
  <c r="S67" i="1"/>
  <c r="D68" i="1"/>
  <c r="S68" i="1" s="1"/>
  <c r="D69" i="1"/>
  <c r="S69" i="1" s="1"/>
  <c r="D70" i="1"/>
  <c r="S70" i="1" s="1"/>
  <c r="H19" i="1"/>
  <c r="H20" i="1"/>
  <c r="H21" i="1" s="1"/>
  <c r="H22" i="1" s="1"/>
  <c r="H23" i="1" s="1"/>
  <c r="H24" i="1" s="1"/>
  <c r="H25" i="1"/>
  <c r="H26" i="1" s="1"/>
  <c r="H27" i="1" s="1"/>
  <c r="H28" i="1" s="1"/>
  <c r="H29" i="1" s="1"/>
  <c r="D72" i="1"/>
  <c r="S72" i="1"/>
  <c r="D73" i="1"/>
  <c r="S73" i="1"/>
  <c r="D74" i="1"/>
  <c r="S74" i="1"/>
  <c r="D75" i="1"/>
  <c r="S75" i="1"/>
  <c r="D76" i="1"/>
  <c r="S76" i="1"/>
  <c r="D77" i="1"/>
  <c r="S77" i="1"/>
  <c r="D78" i="1"/>
  <c r="S78" i="1"/>
  <c r="D79" i="1"/>
  <c r="S79" i="1"/>
  <c r="D80" i="1"/>
  <c r="S80" i="1"/>
  <c r="D81" i="1"/>
  <c r="S81" i="1"/>
  <c r="D82" i="1"/>
  <c r="S82" i="1"/>
  <c r="D83" i="1"/>
  <c r="S83" i="1"/>
  <c r="D84" i="1"/>
  <c r="S84" i="1"/>
  <c r="D85" i="1"/>
  <c r="S85" i="1"/>
  <c r="D86" i="1"/>
  <c r="M86" i="1" s="1"/>
  <c r="S86" i="1"/>
  <c r="D87" i="1"/>
  <c r="S87" i="1"/>
  <c r="D88" i="1"/>
  <c r="D89" i="1"/>
  <c r="S89" i="1" s="1"/>
  <c r="D90" i="1"/>
  <c r="S90" i="1"/>
  <c r="D91" i="1"/>
  <c r="S91" i="1" s="1"/>
  <c r="D92" i="1"/>
  <c r="S92" i="1" s="1"/>
  <c r="D93" i="1"/>
  <c r="S93" i="1" s="1"/>
  <c r="D94" i="1"/>
  <c r="D95" i="1"/>
  <c r="S95" i="1" s="1"/>
  <c r="D96" i="1"/>
  <c r="S96" i="1"/>
  <c r="D97" i="1"/>
  <c r="S97" i="1"/>
  <c r="D98" i="1"/>
  <c r="S98" i="1"/>
  <c r="D99" i="1"/>
  <c r="M99" i="1" s="1"/>
  <c r="D100" i="1"/>
  <c r="S100" i="1"/>
  <c r="D101" i="1"/>
  <c r="S101" i="1"/>
  <c r="D102" i="1"/>
  <c r="D103" i="1"/>
  <c r="D104" i="1"/>
  <c r="S104" i="1" s="1"/>
  <c r="D105" i="1"/>
  <c r="S105" i="1"/>
  <c r="D106" i="1"/>
  <c r="S106" i="1"/>
  <c r="D107" i="1"/>
  <c r="S107" i="1"/>
  <c r="D108" i="1"/>
  <c r="S108" i="1" s="1"/>
  <c r="D109" i="1"/>
  <c r="S109" i="1"/>
  <c r="B72" i="1"/>
  <c r="Q72" i="1"/>
  <c r="B73" i="1"/>
  <c r="B74" i="1"/>
  <c r="L74" i="1"/>
  <c r="B75" i="1"/>
  <c r="B76" i="1"/>
  <c r="B77" i="1"/>
  <c r="Q77" i="1"/>
  <c r="B78" i="1"/>
  <c r="Q78" i="1"/>
  <c r="B79" i="1"/>
  <c r="L79" i="1" s="1"/>
  <c r="B80" i="1"/>
  <c r="L80" i="1" s="1"/>
  <c r="B81" i="1"/>
  <c r="M81" i="1"/>
  <c r="B82" i="1"/>
  <c r="Q82" i="1"/>
  <c r="B83" i="1"/>
  <c r="B84" i="1"/>
  <c r="Q84" i="1"/>
  <c r="B85" i="1"/>
  <c r="Q85" i="1" s="1"/>
  <c r="B86" i="1"/>
  <c r="Q86" i="1"/>
  <c r="B87" i="1"/>
  <c r="Q87" i="1"/>
  <c r="B88" i="1"/>
  <c r="B89" i="1"/>
  <c r="Q89" i="1" s="1"/>
  <c r="L89" i="1"/>
  <c r="B90" i="1"/>
  <c r="B91" i="1"/>
  <c r="L91" i="1" s="1"/>
  <c r="B92" i="1"/>
  <c r="Q92" i="1"/>
  <c r="B93" i="1"/>
  <c r="Q93" i="1"/>
  <c r="B94" i="1"/>
  <c r="Q94" i="1"/>
  <c r="B95" i="1"/>
  <c r="Q95" i="1"/>
  <c r="B96" i="1"/>
  <c r="B97" i="1"/>
  <c r="Q97" i="1" s="1"/>
  <c r="B98" i="1"/>
  <c r="L98" i="1"/>
  <c r="B99" i="1"/>
  <c r="B100" i="1"/>
  <c r="Q100" i="1" s="1"/>
  <c r="B101" i="1"/>
  <c r="Q101" i="1" s="1"/>
  <c r="B102" i="1"/>
  <c r="B103" i="1"/>
  <c r="B104" i="1"/>
  <c r="B105" i="1"/>
  <c r="Q105" i="1" s="1"/>
  <c r="B106" i="1"/>
  <c r="B107" i="1"/>
  <c r="B108" i="1"/>
  <c r="M108" i="1" s="1"/>
  <c r="B109" i="1"/>
  <c r="J94" i="2"/>
  <c r="E109" i="1"/>
  <c r="T109" i="1"/>
  <c r="J93" i="2"/>
  <c r="E108" i="1"/>
  <c r="T108" i="1"/>
  <c r="J92" i="2"/>
  <c r="E107" i="1"/>
  <c r="N107" i="1"/>
  <c r="J91" i="2"/>
  <c r="J87" i="2"/>
  <c r="J86" i="2"/>
  <c r="E101" i="1"/>
  <c r="T101" i="1"/>
  <c r="J85" i="2"/>
  <c r="E100" i="1"/>
  <c r="J84" i="2"/>
  <c r="E99" i="1"/>
  <c r="J83" i="2"/>
  <c r="E98" i="1"/>
  <c r="T98" i="1"/>
  <c r="J79" i="2"/>
  <c r="E94" i="1"/>
  <c r="T94" i="1" s="1"/>
  <c r="J78" i="2"/>
  <c r="E93" i="1"/>
  <c r="T93" i="1"/>
  <c r="J77" i="2"/>
  <c r="E92" i="1"/>
  <c r="T92" i="1"/>
  <c r="J76" i="2"/>
  <c r="E91" i="1"/>
  <c r="T91" i="1"/>
  <c r="J75" i="2"/>
  <c r="E90" i="1"/>
  <c r="J71" i="2"/>
  <c r="E86" i="1"/>
  <c r="N86" i="1" s="1"/>
  <c r="J70" i="2"/>
  <c r="E85" i="1"/>
  <c r="T85" i="1" s="1"/>
  <c r="J69" i="2"/>
  <c r="J68" i="2"/>
  <c r="E83" i="1"/>
  <c r="T83" i="1"/>
  <c r="J67" i="2"/>
  <c r="E82" i="1"/>
  <c r="N82" i="1"/>
  <c r="J63" i="2"/>
  <c r="E78" i="1"/>
  <c r="T78" i="1" s="1"/>
  <c r="J62" i="2"/>
  <c r="E77" i="1"/>
  <c r="N77" i="1"/>
  <c r="J61" i="2"/>
  <c r="J60" i="2"/>
  <c r="E75" i="1"/>
  <c r="T75" i="1"/>
  <c r="J59" i="2"/>
  <c r="E74" i="1"/>
  <c r="T74" i="1"/>
  <c r="J55" i="2"/>
  <c r="E70" i="1"/>
  <c r="T70" i="1"/>
  <c r="J54" i="2"/>
  <c r="E69" i="1"/>
  <c r="T69" i="1" s="1"/>
  <c r="J53" i="2"/>
  <c r="E68" i="1"/>
  <c r="J52" i="2"/>
  <c r="J51" i="2"/>
  <c r="E66" i="1"/>
  <c r="J47" i="2"/>
  <c r="E62" i="1"/>
  <c r="J46" i="2"/>
  <c r="E61" i="1"/>
  <c r="J45" i="2"/>
  <c r="E60" i="1"/>
  <c r="T60" i="1" s="1"/>
  <c r="J44" i="2"/>
  <c r="E59" i="1"/>
  <c r="J43" i="2"/>
  <c r="J39" i="2"/>
  <c r="J38" i="2"/>
  <c r="E53" i="1"/>
  <c r="T53" i="1"/>
  <c r="J37" i="2"/>
  <c r="E52" i="1"/>
  <c r="T52" i="1" s="1"/>
  <c r="J36" i="2"/>
  <c r="E51" i="1"/>
  <c r="J35" i="2"/>
  <c r="J31" i="2"/>
  <c r="E46" i="1"/>
  <c r="J30" i="2"/>
  <c r="E45" i="1"/>
  <c r="T45" i="1"/>
  <c r="J29" i="2"/>
  <c r="E44" i="1"/>
  <c r="T44" i="1" s="1"/>
  <c r="J28" i="2"/>
  <c r="E43" i="1"/>
  <c r="J27" i="2"/>
  <c r="E42" i="1"/>
  <c r="T42" i="1"/>
  <c r="J23" i="2"/>
  <c r="E38" i="1"/>
  <c r="T38" i="1" s="1"/>
  <c r="J22" i="2"/>
  <c r="E37" i="1"/>
  <c r="T37" i="1"/>
  <c r="J21" i="2"/>
  <c r="E36" i="1"/>
  <c r="T36" i="1"/>
  <c r="J20" i="2"/>
  <c r="E35" i="1"/>
  <c r="T35" i="1"/>
  <c r="J19" i="2"/>
  <c r="E34" i="1"/>
  <c r="T34" i="1" s="1"/>
  <c r="J15" i="2"/>
  <c r="E30" i="1"/>
  <c r="N30" i="1" s="1"/>
  <c r="T30" i="1"/>
  <c r="J14" i="2"/>
  <c r="E29" i="1"/>
  <c r="N29" i="1" s="1"/>
  <c r="J13" i="2"/>
  <c r="J12" i="2"/>
  <c r="E27" i="1"/>
  <c r="T27" i="1"/>
  <c r="J11" i="2"/>
  <c r="E26" i="1"/>
  <c r="T26" i="1" s="1"/>
  <c r="J7" i="2"/>
  <c r="E22" i="1"/>
  <c r="T22" i="1"/>
  <c r="J6" i="2"/>
  <c r="E21" i="1"/>
  <c r="T21" i="1"/>
  <c r="J5" i="2"/>
  <c r="J4" i="2"/>
  <c r="E19" i="1"/>
  <c r="T19" i="1" s="1"/>
  <c r="H94" i="2"/>
  <c r="H93" i="2"/>
  <c r="H92" i="2"/>
  <c r="H91" i="2"/>
  <c r="H90" i="2"/>
  <c r="H87" i="2"/>
  <c r="H86" i="2"/>
  <c r="H85" i="2"/>
  <c r="H84" i="2"/>
  <c r="H83" i="2"/>
  <c r="H82" i="2"/>
  <c r="H79" i="2"/>
  <c r="H78" i="2"/>
  <c r="H77" i="2"/>
  <c r="H76" i="2"/>
  <c r="H75" i="2"/>
  <c r="H74" i="2"/>
  <c r="H71" i="2"/>
  <c r="H70" i="2"/>
  <c r="H69" i="2"/>
  <c r="H68" i="2"/>
  <c r="H67" i="2"/>
  <c r="H66" i="2"/>
  <c r="H63" i="2"/>
  <c r="H62" i="2"/>
  <c r="H61" i="2"/>
  <c r="H60" i="2"/>
  <c r="H59" i="2"/>
  <c r="H58" i="2"/>
  <c r="H55" i="2"/>
  <c r="H54" i="2"/>
  <c r="H53" i="2"/>
  <c r="H52" i="2"/>
  <c r="H51" i="2"/>
  <c r="H50" i="2"/>
  <c r="H47" i="2"/>
  <c r="H46" i="2"/>
  <c r="H45" i="2"/>
  <c r="H44" i="2"/>
  <c r="H43" i="2"/>
  <c r="H42" i="2"/>
  <c r="H39" i="2"/>
  <c r="H38" i="2"/>
  <c r="H37" i="2"/>
  <c r="H36" i="2"/>
  <c r="H35" i="2"/>
  <c r="H34" i="2"/>
  <c r="H31" i="2"/>
  <c r="H30" i="2"/>
  <c r="H29" i="2"/>
  <c r="H28" i="2"/>
  <c r="H27" i="2"/>
  <c r="H26" i="2"/>
  <c r="H23" i="2"/>
  <c r="H22" i="2"/>
  <c r="H21" i="2"/>
  <c r="H20" i="2"/>
  <c r="H19" i="2"/>
  <c r="H18" i="2"/>
  <c r="H15" i="2"/>
  <c r="H14" i="2"/>
  <c r="H13" i="2"/>
  <c r="H12" i="2"/>
  <c r="H11" i="2"/>
  <c r="H10" i="2"/>
  <c r="H7" i="2"/>
  <c r="H6" i="2"/>
  <c r="H5" i="2"/>
  <c r="H4" i="2"/>
  <c r="C99" i="4"/>
  <c r="F94" i="2"/>
  <c r="F85" i="2"/>
  <c r="F86" i="2"/>
  <c r="F87" i="2"/>
  <c r="F88" i="2"/>
  <c r="F89" i="2"/>
  <c r="F90" i="2"/>
  <c r="F91" i="2"/>
  <c r="F92" i="2"/>
  <c r="C98" i="4"/>
  <c r="F93" i="2"/>
  <c r="F4" i="2"/>
  <c r="S19" i="1"/>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R19" i="1"/>
  <c r="R20" i="1"/>
  <c r="R21" i="1"/>
  <c r="R22" i="1"/>
  <c r="R23" i="1"/>
  <c r="R29" i="1"/>
  <c r="R34" i="1"/>
  <c r="R53" i="1"/>
  <c r="R98" i="1"/>
  <c r="R107" i="1"/>
  <c r="R109" i="1"/>
  <c r="C4" i="2"/>
  <c r="C5" i="2"/>
  <c r="C6" i="2"/>
  <c r="C7" i="2"/>
  <c r="C8" i="2"/>
  <c r="C9" i="2"/>
  <c r="C10" i="2"/>
  <c r="C11" i="2"/>
  <c r="C13" i="2"/>
  <c r="C14" i="2"/>
  <c r="C15" i="2"/>
  <c r="C16" i="2"/>
  <c r="C17" i="2"/>
  <c r="C18" i="2"/>
  <c r="C19" i="2"/>
  <c r="C20" i="2"/>
  <c r="C21" i="2"/>
  <c r="C22" i="2"/>
  <c r="C23" i="2"/>
  <c r="C24" i="2"/>
  <c r="C25" i="2"/>
  <c r="C26" i="2"/>
  <c r="C27" i="2"/>
  <c r="C28" i="2"/>
  <c r="C29" i="2"/>
  <c r="C30" i="2"/>
  <c r="C31" i="2"/>
  <c r="C32" i="2"/>
  <c r="C33" i="2"/>
  <c r="C34" i="2"/>
  <c r="C35" i="2"/>
  <c r="D94" i="2"/>
  <c r="D93" i="2"/>
  <c r="C97" i="4"/>
  <c r="C96" i="4"/>
  <c r="C95" i="4"/>
  <c r="C94" i="4"/>
  <c r="D92" i="2"/>
  <c r="D91" i="2"/>
  <c r="D90" i="2"/>
  <c r="D89" i="2"/>
  <c r="C93" i="4"/>
  <c r="D88" i="2"/>
  <c r="D87" i="2"/>
  <c r="B91" i="4"/>
  <c r="C92" i="4"/>
  <c r="A7" i="5"/>
  <c r="A5" i="5"/>
  <c r="A3" i="5"/>
  <c r="B90" i="4"/>
  <c r="C91" i="4"/>
  <c r="D86" i="2"/>
  <c r="C3" i="2"/>
  <c r="D12"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Q31" i="1"/>
  <c r="R64" i="1"/>
  <c r="Q63" i="1"/>
  <c r="Q23" i="1"/>
  <c r="M32" i="1"/>
  <c r="M24" i="1"/>
  <c r="Q25" i="1"/>
  <c r="M82" i="1"/>
  <c r="S66" i="1"/>
  <c r="S42" i="1"/>
  <c r="L78" i="1"/>
  <c r="T77" i="1"/>
  <c r="T72" i="1"/>
  <c r="N25" i="1"/>
  <c r="T33" i="1"/>
  <c r="T49" i="1"/>
  <c r="T97" i="1"/>
  <c r="T29" i="1"/>
  <c r="T65" i="1"/>
  <c r="T81" i="1"/>
  <c r="J8" i="2"/>
  <c r="E23" i="1"/>
  <c r="T23" i="1"/>
  <c r="J16" i="2"/>
  <c r="E31" i="1"/>
  <c r="T31" i="1" s="1"/>
  <c r="J24" i="2"/>
  <c r="E39" i="1"/>
  <c r="T39" i="1"/>
  <c r="J32" i="2"/>
  <c r="E47" i="1"/>
  <c r="J40" i="2"/>
  <c r="E55" i="1"/>
  <c r="T55" i="1" s="1"/>
  <c r="J48" i="2"/>
  <c r="E63" i="1"/>
  <c r="N63" i="1" s="1"/>
  <c r="J56" i="2"/>
  <c r="E71" i="1"/>
  <c r="T71" i="1" s="1"/>
  <c r="J64" i="2"/>
  <c r="E79" i="1"/>
  <c r="T79" i="1" s="1"/>
  <c r="J72" i="2"/>
  <c r="E87" i="1"/>
  <c r="J80" i="2"/>
  <c r="E95" i="1"/>
  <c r="T95" i="1"/>
  <c r="J88" i="2"/>
  <c r="E103" i="1"/>
  <c r="E117" i="1" s="1"/>
  <c r="H8" i="2"/>
  <c r="H16" i="2"/>
  <c r="H24" i="2"/>
  <c r="H32" i="2"/>
  <c r="H40" i="2"/>
  <c r="H48" i="2"/>
  <c r="H56" i="2"/>
  <c r="H64" i="2"/>
  <c r="H72" i="2"/>
  <c r="H80" i="2"/>
  <c r="H88" i="2"/>
  <c r="N23" i="1"/>
  <c r="Q65" i="1"/>
  <c r="N40" i="1"/>
  <c r="N65" i="1"/>
  <c r="S28" i="1"/>
  <c r="Q70" i="1"/>
  <c r="Q81" i="1"/>
  <c r="L70" i="1"/>
  <c r="L38" i="1"/>
  <c r="R103" i="1"/>
  <c r="S103" i="1"/>
  <c r="L19" i="1"/>
  <c r="L41" i="1"/>
  <c r="R63" i="1"/>
  <c r="M72" i="1"/>
  <c r="M58" i="1"/>
  <c r="L56" i="1"/>
  <c r="T82" i="1"/>
  <c r="L53" i="1"/>
  <c r="N110" i="1"/>
  <c r="L84" i="1"/>
  <c r="M30" i="1"/>
  <c r="Q52" i="1"/>
  <c r="N72" i="1"/>
  <c r="N43" i="1"/>
  <c r="L61" i="1"/>
  <c r="L81" i="1"/>
  <c r="Q74" i="1"/>
  <c r="L72" i="1"/>
  <c r="N48" i="1"/>
  <c r="L68" i="1"/>
  <c r="M59" i="1"/>
  <c r="M77" i="1"/>
  <c r="N59" i="1"/>
  <c r="M29" i="1"/>
  <c r="M100" i="1"/>
  <c r="N67" i="1"/>
  <c r="N74" i="1"/>
  <c r="T48" i="1"/>
  <c r="N96" i="1"/>
  <c r="S52" i="1"/>
  <c r="S38" i="1"/>
  <c r="S31" i="1"/>
  <c r="N39" i="1"/>
  <c r="S58" i="1"/>
  <c r="N73" i="1"/>
  <c r="N66" i="1"/>
  <c r="N57" i="1"/>
  <c r="Q59" i="1"/>
  <c r="M97" i="1"/>
  <c r="L63" i="1"/>
  <c r="M26" i="1"/>
  <c r="L29" i="1"/>
  <c r="R61" i="1"/>
  <c r="M83" i="1"/>
  <c r="M101" i="1"/>
  <c r="M22" i="1"/>
  <c r="T62" i="1"/>
  <c r="M74" i="1"/>
  <c r="N37" i="1"/>
  <c r="M43" i="1"/>
  <c r="Q38" i="1"/>
  <c r="L88" i="1"/>
  <c r="T43" i="1"/>
  <c r="Q50" i="1"/>
  <c r="M37" i="1"/>
  <c r="M87" i="1"/>
  <c r="N81" i="1"/>
  <c r="G19" i="1"/>
  <c r="G14" i="1" s="1"/>
  <c r="M105" i="1"/>
  <c r="M66" i="1"/>
  <c r="Q39" i="1"/>
  <c r="M48" i="1"/>
  <c r="M55" i="1"/>
  <c r="L94" i="1"/>
  <c r="L43" i="1"/>
  <c r="N36" i="1"/>
  <c r="Q41" i="1"/>
  <c r="M49" i="1"/>
  <c r="Q98" i="1"/>
  <c r="L66" i="1"/>
  <c r="N89" i="1"/>
  <c r="M28" i="1"/>
  <c r="Q26" i="1"/>
  <c r="L87" i="1"/>
  <c r="R67" i="1"/>
  <c r="M45" i="1"/>
  <c r="M33" i="1"/>
  <c r="N22" i="1"/>
  <c r="N98" i="1"/>
  <c r="N41" i="1"/>
  <c r="N105" i="1"/>
  <c r="N32" i="1"/>
  <c r="L82" i="1"/>
  <c r="R72" i="1"/>
  <c r="L55" i="1"/>
  <c r="M35" i="1"/>
  <c r="L83" i="1"/>
  <c r="L49" i="1"/>
  <c r="L25" i="1"/>
  <c r="M75" i="1"/>
  <c r="T73" i="1"/>
  <c r="L36" i="1"/>
  <c r="M79" i="1"/>
  <c r="M36" i="1"/>
  <c r="L44" i="1"/>
  <c r="N88" i="1"/>
  <c r="M98" i="1"/>
  <c r="L28" i="1"/>
  <c r="M109" i="1"/>
  <c r="N28" i="1"/>
  <c r="M92" i="1"/>
  <c r="Q48" i="1"/>
  <c r="M80" i="1"/>
  <c r="L95" i="1"/>
  <c r="S60" i="1"/>
  <c r="N26" i="1"/>
  <c r="L69" i="1"/>
  <c r="M68" i="1"/>
  <c r="M41" i="1"/>
  <c r="L37" i="1"/>
  <c r="T99" i="1"/>
  <c r="N108" i="1"/>
  <c r="Q102" i="1"/>
  <c r="N102" i="1"/>
  <c r="L102" i="1"/>
  <c r="S47" i="1"/>
  <c r="M47" i="1"/>
  <c r="Q71" i="1"/>
  <c r="L71" i="1"/>
  <c r="Q56" i="1"/>
  <c r="M56" i="1"/>
  <c r="R30" i="1"/>
  <c r="L30" i="1"/>
  <c r="M106" i="1"/>
  <c r="N64" i="1"/>
  <c r="N56" i="1"/>
  <c r="Q107" i="1"/>
  <c r="M107" i="1"/>
  <c r="M63" i="1"/>
  <c r="L20" i="1"/>
  <c r="R25" i="1"/>
  <c r="Q91" i="1"/>
  <c r="N91" i="1"/>
  <c r="M91" i="1"/>
  <c r="N79" i="1"/>
  <c r="M46" i="1"/>
  <c r="Q46" i="1"/>
  <c r="L46" i="1"/>
  <c r="Q33" i="1"/>
  <c r="L33" i="1"/>
  <c r="N85" i="1"/>
  <c r="Q40" i="1"/>
  <c r="L40" i="1"/>
  <c r="L64" i="1"/>
  <c r="T107" i="1"/>
  <c r="N93" i="1"/>
  <c r="N80" i="1"/>
  <c r="M23" i="1"/>
  <c r="Q83" i="1"/>
  <c r="L108" i="1"/>
  <c r="N97" i="1"/>
  <c r="L97" i="1"/>
  <c r="S88" i="1"/>
  <c r="M88" i="1"/>
  <c r="N100" i="1"/>
  <c r="T100" i="1"/>
  <c r="T59" i="1"/>
  <c r="M54" i="1"/>
  <c r="N71" i="1"/>
  <c r="N92" i="1"/>
  <c r="N83" i="1"/>
  <c r="Q79" i="1"/>
  <c r="N104" i="1"/>
  <c r="Q104" i="1"/>
  <c r="M104" i="1"/>
  <c r="L104" i="1"/>
  <c r="Q96" i="1"/>
  <c r="L96" i="1"/>
  <c r="M96" i="1"/>
  <c r="S94" i="1"/>
  <c r="M94" i="1"/>
  <c r="S41" i="1"/>
  <c r="Q51" i="1"/>
  <c r="M51" i="1"/>
  <c r="L73" i="1"/>
  <c r="Q73" i="1"/>
  <c r="M73" i="1"/>
  <c r="N70" i="1"/>
  <c r="Q34" i="1"/>
  <c r="M34" i="1"/>
  <c r="M40" i="1"/>
  <c r="T47" i="1"/>
  <c r="N47" i="1"/>
  <c r="T66" i="1"/>
  <c r="L90" i="1"/>
  <c r="M90" i="1"/>
  <c r="Q90" i="1"/>
  <c r="M102" i="1"/>
  <c r="M84" i="1"/>
  <c r="N21" i="1"/>
  <c r="L85" i="1"/>
  <c r="L21" i="1"/>
  <c r="Q108" i="1"/>
  <c r="L65" i="1"/>
  <c r="M65" i="1"/>
  <c r="L50" i="1"/>
  <c r="M50" i="1"/>
  <c r="R62" i="1"/>
  <c r="R102" i="1"/>
  <c r="M70" i="1"/>
  <c r="T88" i="1"/>
  <c r="N35" i="1"/>
  <c r="N49" i="1"/>
  <c r="Q62" i="1"/>
  <c r="L31" i="1"/>
  <c r="L26" i="1"/>
  <c r="L42" i="1"/>
  <c r="Q19" i="1"/>
  <c r="L58" i="1"/>
  <c r="R37" i="1"/>
  <c r="R87" i="1"/>
  <c r="Q55" i="1"/>
  <c r="Q32" i="1"/>
  <c r="L93" i="1"/>
  <c r="N78" i="1"/>
  <c r="N38" i="1"/>
  <c r="M25" i="1"/>
  <c r="M44" i="1"/>
  <c r="N42" i="1"/>
  <c r="M61" i="1"/>
  <c r="Q44" i="1"/>
  <c r="S102" i="1"/>
  <c r="S117" i="1" s="1"/>
  <c r="N58" i="1"/>
  <c r="M89" i="1"/>
  <c r="N19" i="1"/>
  <c r="L77" i="1"/>
  <c r="N95" i="1"/>
  <c r="N44" i="1"/>
  <c r="L100" i="1"/>
  <c r="L47" i="1"/>
  <c r="L75" i="1"/>
  <c r="M78" i="1"/>
  <c r="M95" i="1"/>
  <c r="M19" i="1"/>
  <c r="M93" i="1"/>
  <c r="M69" i="1"/>
  <c r="I19" i="1"/>
  <c r="I20" i="1"/>
  <c r="I21" i="1" s="1"/>
  <c r="I22" i="1" s="1"/>
  <c r="I23" i="1" s="1"/>
  <c r="I24" i="1" s="1"/>
  <c r="I25" i="1" s="1"/>
  <c r="I26" i="1" s="1"/>
  <c r="I27" i="1" s="1"/>
  <c r="I28" i="1" s="1"/>
  <c r="I29" i="1" s="1"/>
  <c r="T102" i="1"/>
  <c r="N111" i="1"/>
  <c r="T63" i="1"/>
  <c r="D13" i="1"/>
  <c r="D14" i="1"/>
  <c r="D12" i="1"/>
  <c r="AW73" i="19" l="1"/>
  <c r="BG73" i="19"/>
  <c r="BR73" i="19"/>
  <c r="CC73" i="19"/>
  <c r="CM73" i="19"/>
  <c r="CX73" i="19"/>
  <c r="DI73" i="19"/>
  <c r="DS73" i="19"/>
  <c r="ED73" i="19"/>
  <c r="EO73" i="19"/>
  <c r="EY73" i="19"/>
  <c r="FJ73" i="19"/>
  <c r="FU73" i="19"/>
  <c r="O74" i="19"/>
  <c r="Z74" i="19"/>
  <c r="AK74" i="19"/>
  <c r="AU74" i="19"/>
  <c r="BF74" i="19"/>
  <c r="BQ74" i="19"/>
  <c r="CA74" i="19"/>
  <c r="CL74" i="19"/>
  <c r="CW74" i="19"/>
  <c r="DG74" i="19"/>
  <c r="DR74" i="19"/>
  <c r="EC74" i="19"/>
  <c r="EM74" i="19"/>
  <c r="EX74" i="19"/>
  <c r="FI74" i="19"/>
  <c r="FS74" i="19"/>
  <c r="N75" i="19"/>
  <c r="Y75" i="19"/>
  <c r="AI75" i="19"/>
  <c r="AT75" i="19"/>
  <c r="BE75" i="19"/>
  <c r="BO75" i="19"/>
  <c r="BZ75" i="19"/>
  <c r="CK75" i="19"/>
  <c r="CU75" i="19"/>
  <c r="DF75" i="19"/>
  <c r="DQ75" i="19"/>
  <c r="EA75" i="19"/>
  <c r="EL75" i="19"/>
  <c r="EW75" i="19"/>
  <c r="FG75" i="19"/>
  <c r="FR75" i="19"/>
  <c r="L73" i="19"/>
  <c r="X73" i="19"/>
  <c r="AH73" i="19"/>
  <c r="AR73" i="19"/>
  <c r="BD73" i="19"/>
  <c r="BN73" i="19"/>
  <c r="BX73" i="19"/>
  <c r="CJ73" i="19"/>
  <c r="CT73" i="19"/>
  <c r="DD73" i="19"/>
  <c r="DP73" i="19"/>
  <c r="DZ73" i="19"/>
  <c r="EJ73" i="19"/>
  <c r="EV73" i="19"/>
  <c r="FF73" i="19"/>
  <c r="FP73" i="19"/>
  <c r="L74" i="19"/>
  <c r="V74" i="19"/>
  <c r="AF74" i="19"/>
  <c r="AR74" i="19"/>
  <c r="BB74" i="19"/>
  <c r="BL74" i="19"/>
  <c r="BX74" i="19"/>
  <c r="CH74" i="19"/>
  <c r="CR74" i="19"/>
  <c r="DD74" i="19"/>
  <c r="DN74" i="19"/>
  <c r="DX74" i="19"/>
  <c r="EJ74" i="19"/>
  <c r="ET74" i="19"/>
  <c r="FD74" i="19"/>
  <c r="FP74" i="19"/>
  <c r="J75" i="19"/>
  <c r="T75" i="19"/>
  <c r="AF75" i="19"/>
  <c r="AP75" i="19"/>
  <c r="AZ75" i="19"/>
  <c r="BL75" i="19"/>
  <c r="BV75" i="19"/>
  <c r="CF75" i="19"/>
  <c r="CR75" i="19"/>
  <c r="DB75" i="19"/>
  <c r="DL75" i="19"/>
  <c r="DX75" i="19"/>
  <c r="EH75" i="19"/>
  <c r="ER75" i="19"/>
  <c r="FD75" i="19"/>
  <c r="FQ75" i="19"/>
  <c r="FI75" i="19"/>
  <c r="FA75" i="19"/>
  <c r="ES75" i="19"/>
  <c r="EK75" i="19"/>
  <c r="EC75" i="19"/>
  <c r="DU75" i="19"/>
  <c r="DM75" i="19"/>
  <c r="DE75" i="19"/>
  <c r="CW75" i="19"/>
  <c r="CO75" i="19"/>
  <c r="CG75" i="19"/>
  <c r="BY75" i="19"/>
  <c r="BQ75" i="19"/>
  <c r="BI75" i="19"/>
  <c r="BA75" i="19"/>
  <c r="AS75" i="19"/>
  <c r="AK75" i="19"/>
  <c r="AC75" i="19"/>
  <c r="U75" i="19"/>
  <c r="M75" i="19"/>
  <c r="FU74" i="19"/>
  <c r="FM74" i="19"/>
  <c r="FE74" i="19"/>
  <c r="EW74" i="19"/>
  <c r="EO74" i="19"/>
  <c r="EG74" i="19"/>
  <c r="DY74" i="19"/>
  <c r="DQ74" i="19"/>
  <c r="DI74" i="19"/>
  <c r="DA74" i="19"/>
  <c r="CS74" i="19"/>
  <c r="CK74" i="19"/>
  <c r="CC74" i="19"/>
  <c r="BU74" i="19"/>
  <c r="BM74" i="19"/>
  <c r="BE74" i="19"/>
  <c r="AW74" i="19"/>
  <c r="AO74" i="19"/>
  <c r="AG74" i="19"/>
  <c r="Y74" i="19"/>
  <c r="Q74" i="19"/>
  <c r="I74" i="19"/>
  <c r="FQ73" i="19"/>
  <c r="FI73" i="19"/>
  <c r="FA73" i="19"/>
  <c r="ES73" i="19"/>
  <c r="EK73" i="19"/>
  <c r="EC73" i="19"/>
  <c r="DU73" i="19"/>
  <c r="DM73" i="19"/>
  <c r="DE73" i="19"/>
  <c r="CW73" i="19"/>
  <c r="CO73" i="19"/>
  <c r="CG73" i="19"/>
  <c r="BY73" i="19"/>
  <c r="BQ73" i="19"/>
  <c r="BI73" i="19"/>
  <c r="BA73" i="19"/>
  <c r="AS73" i="19"/>
  <c r="AK73" i="19"/>
  <c r="AC73" i="19"/>
  <c r="U73" i="19"/>
  <c r="M73" i="19"/>
  <c r="FU72" i="19"/>
  <c r="FM72" i="19"/>
  <c r="FE72" i="19"/>
  <c r="EW72" i="19"/>
  <c r="EO72" i="19"/>
  <c r="EG72" i="19"/>
  <c r="DY72" i="19"/>
  <c r="DQ72" i="19"/>
  <c r="DI72" i="19"/>
  <c r="DA72" i="19"/>
  <c r="CS72" i="19"/>
  <c r="CK72" i="19"/>
  <c r="CC72" i="19"/>
  <c r="BU72" i="19"/>
  <c r="BM72" i="19"/>
  <c r="BE72" i="19"/>
  <c r="AW72" i="19"/>
  <c r="AO72" i="19"/>
  <c r="AG72" i="19"/>
  <c r="Y72" i="19"/>
  <c r="FS75" i="19"/>
  <c r="FK75" i="19"/>
  <c r="FC75" i="19"/>
  <c r="EU75" i="19"/>
  <c r="EM75" i="19"/>
  <c r="EE75" i="19"/>
  <c r="DW75" i="19"/>
  <c r="DO75" i="19"/>
  <c r="DG75" i="19"/>
  <c r="CY75" i="19"/>
  <c r="CQ75" i="19"/>
  <c r="CI75" i="19"/>
  <c r="CA75" i="19"/>
  <c r="BS75" i="19"/>
  <c r="BK75" i="19"/>
  <c r="BC75" i="19"/>
  <c r="AU75" i="19"/>
  <c r="AM75" i="19"/>
  <c r="AE75" i="19"/>
  <c r="W75" i="19"/>
  <c r="O75" i="19"/>
  <c r="G75" i="19"/>
  <c r="FO74" i="19"/>
  <c r="FG74" i="19"/>
  <c r="EY74" i="19"/>
  <c r="EQ74" i="19"/>
  <c r="EI74" i="19"/>
  <c r="EA74" i="19"/>
  <c r="DS74" i="19"/>
  <c r="DK74" i="19"/>
  <c r="DC74" i="19"/>
  <c r="CU74" i="19"/>
  <c r="CM74" i="19"/>
  <c r="CE74" i="19"/>
  <c r="BW74" i="19"/>
  <c r="BO74" i="19"/>
  <c r="BG74" i="19"/>
  <c r="AY74" i="19"/>
  <c r="AQ74" i="19"/>
  <c r="AI74" i="19"/>
  <c r="AA74" i="19"/>
  <c r="S74" i="19"/>
  <c r="K74" i="19"/>
  <c r="FS73" i="19"/>
  <c r="FK73" i="19"/>
  <c r="FC73" i="19"/>
  <c r="EU73" i="19"/>
  <c r="EM73" i="19"/>
  <c r="EE73" i="19"/>
  <c r="DW73" i="19"/>
  <c r="DO73" i="19"/>
  <c r="DG73" i="19"/>
  <c r="CY73" i="19"/>
  <c r="CQ73" i="19"/>
  <c r="CI73" i="19"/>
  <c r="CA73" i="19"/>
  <c r="BS73" i="19"/>
  <c r="BK73" i="19"/>
  <c r="BC73" i="19"/>
  <c r="AU73" i="19"/>
  <c r="AM73" i="19"/>
  <c r="AE73" i="19"/>
  <c r="W73" i="19"/>
  <c r="O73" i="19"/>
  <c r="G73" i="19"/>
  <c r="FO72" i="19"/>
  <c r="FG72" i="19"/>
  <c r="EY72" i="19"/>
  <c r="EQ72" i="19"/>
  <c r="EI72" i="19"/>
  <c r="EA72" i="19"/>
  <c r="DS72" i="19"/>
  <c r="DK72" i="19"/>
  <c r="DC72" i="19"/>
  <c r="CU72" i="19"/>
  <c r="CM72" i="19"/>
  <c r="CE72" i="19"/>
  <c r="BW72" i="19"/>
  <c r="BO72" i="19"/>
  <c r="BG72" i="19"/>
  <c r="AY72" i="19"/>
  <c r="AQ72" i="19"/>
  <c r="AI72" i="19"/>
  <c r="AA72" i="19"/>
  <c r="S72" i="19"/>
  <c r="I30" i="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F121" i="1"/>
  <c r="F120" i="1"/>
  <c r="F122" i="1"/>
  <c r="U84" i="1"/>
  <c r="F115" i="1"/>
  <c r="L27" i="1"/>
  <c r="Q27" i="1"/>
  <c r="N27" i="1"/>
  <c r="M27" i="1"/>
  <c r="T84" i="1"/>
  <c r="N84" i="1"/>
  <c r="C115" i="1"/>
  <c r="I115" i="1" s="1"/>
  <c r="B3" i="5" s="1"/>
  <c r="R35" i="1"/>
  <c r="L35" i="1"/>
  <c r="N24" i="1"/>
  <c r="T24" i="1"/>
  <c r="T87" i="1"/>
  <c r="N87" i="1"/>
  <c r="B117" i="1"/>
  <c r="M103" i="1"/>
  <c r="N103" i="1"/>
  <c r="Q103" i="1"/>
  <c r="L103" i="1"/>
  <c r="Q76" i="1"/>
  <c r="M76" i="1"/>
  <c r="L76" i="1"/>
  <c r="N76" i="1"/>
  <c r="H30" i="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T68" i="1"/>
  <c r="E116" i="1"/>
  <c r="N68" i="1"/>
  <c r="T46" i="1"/>
  <c r="N46" i="1"/>
  <c r="N61" i="1"/>
  <c r="T61" i="1"/>
  <c r="L105" i="1"/>
  <c r="D117" i="1"/>
  <c r="Q109" i="1"/>
  <c r="L109" i="1"/>
  <c r="N109" i="1"/>
  <c r="Q75" i="1"/>
  <c r="N75" i="1"/>
  <c r="S99" i="1"/>
  <c r="L57" i="1"/>
  <c r="Q57" i="1"/>
  <c r="M57" i="1"/>
  <c r="M31" i="1"/>
  <c r="N31" i="1"/>
  <c r="U117" i="1"/>
  <c r="R48" i="1"/>
  <c r="L48" i="1"/>
  <c r="M85" i="1"/>
  <c r="M21" i="1"/>
  <c r="Q80" i="1"/>
  <c r="G20" i="1"/>
  <c r="G21" i="1" s="1"/>
  <c r="G22" i="1" s="1"/>
  <c r="G23" i="1" s="1"/>
  <c r="G24" i="1" s="1"/>
  <c r="G25" i="1" s="1"/>
  <c r="G26" i="1" s="1"/>
  <c r="G27" i="1" s="1"/>
  <c r="G28" i="1" s="1"/>
  <c r="G29" i="1" s="1"/>
  <c r="C116" i="1"/>
  <c r="C117" i="1"/>
  <c r="N94" i="1"/>
  <c r="T51" i="1"/>
  <c r="N51" i="1"/>
  <c r="R86" i="1"/>
  <c r="L86" i="1"/>
  <c r="N101" i="1"/>
  <c r="N20" i="1"/>
  <c r="N54" i="1"/>
  <c r="M20" i="1"/>
  <c r="T86" i="1"/>
  <c r="N106" i="1"/>
  <c r="Q106" i="1"/>
  <c r="L106" i="1"/>
  <c r="L99" i="1"/>
  <c r="Q99" i="1"/>
  <c r="N99" i="1"/>
  <c r="Q67" i="1"/>
  <c r="L67" i="1"/>
  <c r="M67" i="1"/>
  <c r="L54" i="1"/>
  <c r="Q54" i="1"/>
  <c r="L110" i="1"/>
  <c r="Q110" i="1"/>
  <c r="M110" i="1"/>
  <c r="Q24" i="1"/>
  <c r="U24" i="1"/>
  <c r="R24" i="1"/>
  <c r="U32" i="1"/>
  <c r="T32" i="1"/>
  <c r="T115" i="1" s="1"/>
  <c r="S32" i="1"/>
  <c r="S115" i="1" s="1"/>
  <c r="T40" i="1"/>
  <c r="S40" i="1"/>
  <c r="T64" i="1"/>
  <c r="T116" i="1" s="1"/>
  <c r="U64" i="1"/>
  <c r="U116" i="1" s="1"/>
  <c r="S64" i="1"/>
  <c r="R96" i="1"/>
  <c r="U96" i="1"/>
  <c r="R104" i="1"/>
  <c r="R117" i="1" s="1"/>
  <c r="T104" i="1"/>
  <c r="E115" i="1"/>
  <c r="S53" i="1"/>
  <c r="M53" i="1"/>
  <c r="S71" i="1"/>
  <c r="M71" i="1"/>
  <c r="Q60" i="1"/>
  <c r="M60" i="1"/>
  <c r="L60" i="1"/>
  <c r="R32" i="1"/>
  <c r="R115" i="1" s="1"/>
  <c r="L32" i="1"/>
  <c r="R92" i="1"/>
  <c r="L92" i="1"/>
  <c r="N55" i="1"/>
  <c r="N52" i="1"/>
  <c r="J19" i="1"/>
  <c r="J20" i="1" s="1"/>
  <c r="J21" i="1" s="1"/>
  <c r="J22" i="1" s="1"/>
  <c r="J23" i="1" s="1"/>
  <c r="J24" i="1" s="1"/>
  <c r="J25" i="1" s="1"/>
  <c r="J26" i="1" s="1"/>
  <c r="J27" i="1" s="1"/>
  <c r="J28" i="1" s="1"/>
  <c r="J29" i="1" s="1"/>
  <c r="J30" i="1" s="1"/>
  <c r="J31" i="1" s="1"/>
  <c r="J32" i="1" s="1"/>
  <c r="J33" i="1" s="1"/>
  <c r="J34" i="1" s="1"/>
  <c r="J35" i="1" s="1"/>
  <c r="J36" i="1" s="1"/>
  <c r="J37" i="1" s="1"/>
  <c r="J38" i="1" s="1"/>
  <c r="J39" i="1" s="1"/>
  <c r="J40" i="1" s="1"/>
  <c r="J41" i="1" s="1"/>
  <c r="J42" i="1" s="1"/>
  <c r="J43" i="1" s="1"/>
  <c r="J44" i="1" s="1"/>
  <c r="J45" i="1" s="1"/>
  <c r="J46" i="1" s="1"/>
  <c r="J47" i="1" s="1"/>
  <c r="J48" i="1" s="1"/>
  <c r="J49" i="1" s="1"/>
  <c r="J50" i="1" s="1"/>
  <c r="J51" i="1" s="1"/>
  <c r="J52" i="1" s="1"/>
  <c r="J53" i="1" s="1"/>
  <c r="J54" i="1" s="1"/>
  <c r="J55" i="1" s="1"/>
  <c r="J56" i="1" s="1"/>
  <c r="J57" i="1" s="1"/>
  <c r="J58" i="1" s="1"/>
  <c r="J59" i="1" s="1"/>
  <c r="J60" i="1" s="1"/>
  <c r="J61" i="1" s="1"/>
  <c r="J62" i="1" s="1"/>
  <c r="J63" i="1" s="1"/>
  <c r="J64" i="1" s="1"/>
  <c r="J65" i="1" s="1"/>
  <c r="J66" i="1" s="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M42" i="1"/>
  <c r="N69" i="1"/>
  <c r="L101" i="1"/>
  <c r="B116" i="1"/>
  <c r="D115" i="1"/>
  <c r="J115" i="1" s="1"/>
  <c r="C3" i="5" s="1"/>
  <c r="L52" i="1"/>
  <c r="L45" i="1"/>
  <c r="Q45" i="1"/>
  <c r="N45" i="1"/>
  <c r="R59" i="1"/>
  <c r="L59" i="1"/>
  <c r="N60" i="1"/>
  <c r="Q20" i="1"/>
  <c r="L39" i="1"/>
  <c r="N34" i="1"/>
  <c r="T90" i="1"/>
  <c r="N90" i="1"/>
  <c r="L22" i="1"/>
  <c r="L115" i="1" s="1"/>
  <c r="B4" i="5" s="1"/>
  <c r="Q22" i="1"/>
  <c r="M52" i="1"/>
  <c r="L62" i="1"/>
  <c r="T103" i="1"/>
  <c r="T117" i="1" s="1"/>
  <c r="M62" i="1"/>
  <c r="Q64" i="1"/>
  <c r="Q116" i="1" s="1"/>
  <c r="Q53" i="1"/>
  <c r="F117" i="1"/>
  <c r="G30" i="19"/>
  <c r="F116" i="1"/>
  <c r="M112" i="1"/>
  <c r="N112" i="1"/>
  <c r="D116" i="1"/>
  <c r="U19" i="1"/>
  <c r="U115" i="1" s="1"/>
  <c r="G43" i="19"/>
  <c r="G47" i="19"/>
  <c r="H40" i="19"/>
  <c r="G41" i="19"/>
  <c r="G42" i="19"/>
  <c r="G35" i="19"/>
  <c r="H28" i="19"/>
  <c r="H30" i="19" s="1"/>
  <c r="G31" i="19"/>
  <c r="G29" i="19"/>
  <c r="E121" i="1" l="1"/>
  <c r="E122" i="1"/>
  <c r="E120" i="1"/>
  <c r="R116" i="1"/>
  <c r="Q115" i="1"/>
  <c r="S116" i="1"/>
  <c r="M116" i="1"/>
  <c r="C6" i="5" s="1"/>
  <c r="J116" i="1"/>
  <c r="C5" i="5" s="1"/>
  <c r="I116" i="1"/>
  <c r="B5" i="5" s="1"/>
  <c r="L116" i="1"/>
  <c r="B6" i="5" s="1"/>
  <c r="L117" i="1"/>
  <c r="B8" i="5" s="1"/>
  <c r="M115" i="1"/>
  <c r="C4" i="5" s="1"/>
  <c r="Q117" i="1"/>
  <c r="A74" i="19"/>
  <c r="B74" i="19"/>
  <c r="C121" i="1"/>
  <c r="C120" i="1"/>
  <c r="C122" i="1"/>
  <c r="M117" i="1"/>
  <c r="C8" i="5" s="1"/>
  <c r="G30" i="1"/>
  <c r="J117" i="1"/>
  <c r="C7" i="5" s="1"/>
  <c r="I117" i="1"/>
  <c r="B7" i="5" s="1"/>
  <c r="A75" i="19"/>
  <c r="B75" i="19"/>
  <c r="D121" i="1"/>
  <c r="D122" i="1"/>
  <c r="D120" i="1"/>
  <c r="H47" i="19"/>
  <c r="H41" i="19"/>
  <c r="I40" i="19"/>
  <c r="H43" i="19"/>
  <c r="H42" i="19"/>
  <c r="H35" i="19"/>
  <c r="H29" i="19"/>
  <c r="I28" i="19"/>
  <c r="H31" i="19"/>
  <c r="J28" i="19"/>
  <c r="I31" i="19"/>
  <c r="I30" i="19"/>
  <c r="F44" i="19" l="1"/>
  <c r="F48" i="19" s="1"/>
  <c r="G31" i="1"/>
  <c r="I47" i="19"/>
  <c r="I43" i="19"/>
  <c r="I42" i="19"/>
  <c r="I41" i="19"/>
  <c r="J40" i="19"/>
  <c r="I35" i="19"/>
  <c r="J35" i="19"/>
  <c r="I29" i="19"/>
  <c r="K28" i="19"/>
  <c r="J31" i="19"/>
  <c r="J30" i="19"/>
  <c r="J29" i="19"/>
  <c r="G44" i="19" l="1"/>
  <c r="G48" i="19" s="1"/>
  <c r="G32" i="1"/>
  <c r="H44" i="19"/>
  <c r="H48" i="19" s="1"/>
  <c r="J47" i="19"/>
  <c r="J41" i="19"/>
  <c r="J43" i="19"/>
  <c r="J42" i="19"/>
  <c r="K40" i="19"/>
  <c r="K35" i="19"/>
  <c r="K30" i="19"/>
  <c r="K31" i="19"/>
  <c r="K29" i="19"/>
  <c r="L28" i="19"/>
  <c r="G33" i="1" l="1"/>
  <c r="I44" i="19"/>
  <c r="I48" i="19" s="1"/>
  <c r="K47" i="19"/>
  <c r="K42" i="19"/>
  <c r="K43" i="19"/>
  <c r="L40" i="19"/>
  <c r="K41" i="19"/>
  <c r="L35" i="19"/>
  <c r="L31" i="19"/>
  <c r="L30" i="19"/>
  <c r="L29" i="19"/>
  <c r="M28" i="19"/>
  <c r="G34" i="1" l="1"/>
  <c r="J44" i="19"/>
  <c r="J48" i="19" s="1"/>
  <c r="L47" i="19"/>
  <c r="L43" i="19"/>
  <c r="L42" i="19"/>
  <c r="M40" i="19"/>
  <c r="L41" i="19"/>
  <c r="M35" i="19"/>
  <c r="M31" i="19"/>
  <c r="M30" i="19"/>
  <c r="M29" i="19"/>
  <c r="N28" i="19"/>
  <c r="G35" i="1" l="1"/>
  <c r="K44" i="19"/>
  <c r="K48" i="19" s="1"/>
  <c r="M47" i="19"/>
  <c r="M41" i="19"/>
  <c r="M42" i="19"/>
  <c r="N40" i="19"/>
  <c r="M43" i="19"/>
  <c r="N35" i="19"/>
  <c r="N29" i="19"/>
  <c r="N31" i="19"/>
  <c r="N30" i="19"/>
  <c r="O28" i="19"/>
  <c r="G36" i="1" l="1"/>
  <c r="L44" i="19"/>
  <c r="L48" i="19" s="1"/>
  <c r="N47" i="19"/>
  <c r="N42" i="19"/>
  <c r="O40" i="19"/>
  <c r="N43" i="19"/>
  <c r="N41" i="19"/>
  <c r="O35" i="19"/>
  <c r="O31" i="19"/>
  <c r="O30" i="19"/>
  <c r="O29" i="19"/>
  <c r="P28" i="19"/>
  <c r="G37" i="1" l="1"/>
  <c r="M44" i="19"/>
  <c r="M48" i="19" s="1"/>
  <c r="O47" i="19"/>
  <c r="O43" i="19"/>
  <c r="P40" i="19"/>
  <c r="O41" i="19"/>
  <c r="O42" i="19"/>
  <c r="P35" i="19"/>
  <c r="P30" i="19"/>
  <c r="P31" i="19"/>
  <c r="P29" i="19"/>
  <c r="Q28" i="19"/>
  <c r="G38" i="1" l="1"/>
  <c r="N44" i="19"/>
  <c r="N48" i="19" s="1"/>
  <c r="P47" i="19"/>
  <c r="Q40" i="19"/>
  <c r="P42" i="19"/>
  <c r="P41" i="19"/>
  <c r="P43" i="19"/>
  <c r="Q35" i="19"/>
  <c r="Q31" i="19"/>
  <c r="Q30" i="19"/>
  <c r="Q29" i="19"/>
  <c r="R28" i="19"/>
  <c r="G39" i="1" l="1"/>
  <c r="O44" i="19"/>
  <c r="O48" i="19" s="1"/>
  <c r="Q47" i="19"/>
  <c r="R40" i="19"/>
  <c r="Q43" i="19"/>
  <c r="Q42" i="19"/>
  <c r="Q41" i="19"/>
  <c r="R35" i="19"/>
  <c r="S28" i="19"/>
  <c r="R30" i="19"/>
  <c r="R29" i="19"/>
  <c r="R31" i="19"/>
  <c r="G40" i="1" l="1"/>
  <c r="P44" i="19"/>
  <c r="P48" i="19" s="1"/>
  <c r="R47" i="19"/>
  <c r="S40" i="19"/>
  <c r="R43" i="19"/>
  <c r="R41" i="19"/>
  <c r="R42" i="19"/>
  <c r="S35" i="19"/>
  <c r="S29" i="19"/>
  <c r="S30" i="19"/>
  <c r="S31" i="19"/>
  <c r="T28" i="19"/>
  <c r="G41" i="1" l="1"/>
  <c r="Q44" i="19"/>
  <c r="Q48" i="19" s="1"/>
  <c r="S47" i="19"/>
  <c r="S41" i="19"/>
  <c r="T40" i="19"/>
  <c r="S42" i="19"/>
  <c r="S43" i="19"/>
  <c r="T35" i="19"/>
  <c r="T31" i="19"/>
  <c r="T30" i="19"/>
  <c r="T29" i="19"/>
  <c r="U28" i="19"/>
  <c r="G42" i="1" l="1"/>
  <c r="R44" i="19"/>
  <c r="R48" i="19" s="1"/>
  <c r="T47" i="19"/>
  <c r="T43" i="19"/>
  <c r="T42" i="19"/>
  <c r="T41" i="19"/>
  <c r="U40" i="19"/>
  <c r="U35" i="19"/>
  <c r="U31" i="19"/>
  <c r="U30" i="19"/>
  <c r="U29" i="19"/>
  <c r="V28" i="19"/>
  <c r="G43" i="1" l="1"/>
  <c r="S44" i="19"/>
  <c r="S48" i="19" s="1"/>
  <c r="U47" i="19"/>
  <c r="U42" i="19"/>
  <c r="V40" i="19"/>
  <c r="U41" i="19"/>
  <c r="U43" i="19"/>
  <c r="V35" i="19"/>
  <c r="V29" i="19"/>
  <c r="V31" i="19"/>
  <c r="V30" i="19"/>
  <c r="W28" i="19"/>
  <c r="G44" i="1" l="1"/>
  <c r="T44" i="19"/>
  <c r="T48" i="19" s="1"/>
  <c r="V47" i="19"/>
  <c r="V42" i="19"/>
  <c r="W40" i="19"/>
  <c r="V41" i="19"/>
  <c r="V43" i="19"/>
  <c r="W35" i="19"/>
  <c r="W31" i="19"/>
  <c r="W30" i="19"/>
  <c r="X28" i="19"/>
  <c r="W29" i="19"/>
  <c r="G45" i="1" l="1"/>
  <c r="U44" i="19"/>
  <c r="U48" i="19" s="1"/>
  <c r="W47" i="19"/>
  <c r="W42" i="19"/>
  <c r="X40" i="19"/>
  <c r="W41" i="19"/>
  <c r="W43" i="19"/>
  <c r="X35" i="19"/>
  <c r="X30" i="19"/>
  <c r="X31" i="19"/>
  <c r="Y28" i="19"/>
  <c r="X29" i="19"/>
  <c r="G46" i="1" l="1"/>
  <c r="V44" i="19"/>
  <c r="V48" i="19" s="1"/>
  <c r="X47" i="19"/>
  <c r="X42" i="19"/>
  <c r="X41" i="19"/>
  <c r="X43" i="19"/>
  <c r="Y40" i="19"/>
  <c r="Y35" i="19"/>
  <c r="Z28" i="19"/>
  <c r="Y31" i="19"/>
  <c r="Y30" i="19"/>
  <c r="Y29" i="19"/>
  <c r="G47" i="1" l="1"/>
  <c r="W44" i="19"/>
  <c r="W48" i="19" s="1"/>
  <c r="Y47" i="19"/>
  <c r="Y41" i="19"/>
  <c r="Z40" i="19"/>
  <c r="Y42" i="19"/>
  <c r="Y43" i="19"/>
  <c r="Z35" i="19"/>
  <c r="AA28" i="19"/>
  <c r="Z31" i="19"/>
  <c r="Z30" i="19"/>
  <c r="Z29" i="19"/>
  <c r="G48" i="1" l="1"/>
  <c r="X44" i="19"/>
  <c r="X48" i="19" s="1"/>
  <c r="Z47" i="19"/>
  <c r="Z42" i="19"/>
  <c r="Z43" i="19"/>
  <c r="Z41" i="19"/>
  <c r="AA40" i="19"/>
  <c r="AA35" i="19"/>
  <c r="AA29" i="19"/>
  <c r="AA30" i="19"/>
  <c r="AA31" i="19"/>
  <c r="AB28" i="19"/>
  <c r="G49" i="1" l="1"/>
  <c r="Y44" i="19"/>
  <c r="Y48" i="19" s="1"/>
  <c r="AA47" i="19"/>
  <c r="AA41" i="19"/>
  <c r="AA43" i="19"/>
  <c r="AB40" i="19"/>
  <c r="AA42" i="19"/>
  <c r="AB35" i="19"/>
  <c r="AB30" i="19"/>
  <c r="AB29" i="19"/>
  <c r="AB31" i="19"/>
  <c r="AC28" i="19"/>
  <c r="G50" i="1" l="1"/>
  <c r="Z44" i="19"/>
  <c r="Z48" i="19" s="1"/>
  <c r="AB47" i="19"/>
  <c r="AB42" i="19"/>
  <c r="AB43" i="19"/>
  <c r="AB41" i="19"/>
  <c r="AC40" i="19"/>
  <c r="AC35" i="19"/>
  <c r="AC31" i="19"/>
  <c r="AD28" i="19"/>
  <c r="AC30" i="19"/>
  <c r="AC29" i="19"/>
  <c r="G51" i="1" l="1"/>
  <c r="AA44" i="19"/>
  <c r="AA48" i="19" s="1"/>
  <c r="AC47" i="19"/>
  <c r="AC41" i="19"/>
  <c r="AD40" i="19"/>
  <c r="AC42" i="19"/>
  <c r="AC43" i="19"/>
  <c r="AD35" i="19"/>
  <c r="AD29" i="19"/>
  <c r="AE28" i="19"/>
  <c r="AD31" i="19"/>
  <c r="AD30" i="19"/>
  <c r="O51" i="1" l="1"/>
  <c r="G52" i="1"/>
  <c r="AB44" i="19"/>
  <c r="AB48" i="19" s="1"/>
  <c r="AD47" i="19"/>
  <c r="AD43" i="19"/>
  <c r="AD41" i="19"/>
  <c r="AE40" i="19"/>
  <c r="AD42" i="19"/>
  <c r="AE35" i="19"/>
  <c r="AF28" i="19"/>
  <c r="AE31" i="19"/>
  <c r="AE30" i="19"/>
  <c r="AE29" i="19"/>
  <c r="G53" i="1" l="1"/>
  <c r="O52" i="1"/>
  <c r="AC44" i="19"/>
  <c r="AC48" i="19" s="1"/>
  <c r="AE47" i="19"/>
  <c r="AE42" i="19"/>
  <c r="AF40" i="19"/>
  <c r="AE43" i="19"/>
  <c r="AE41" i="19"/>
  <c r="AF35" i="19"/>
  <c r="AF30" i="19"/>
  <c r="AF31" i="19"/>
  <c r="AG28" i="19"/>
  <c r="AF29" i="19"/>
  <c r="G54" i="1" l="1"/>
  <c r="O53" i="1"/>
  <c r="AD44" i="19"/>
  <c r="AD48" i="19" s="1"/>
  <c r="AF47" i="19"/>
  <c r="AF42" i="19"/>
  <c r="AF43" i="19"/>
  <c r="AF41" i="19"/>
  <c r="AG40" i="19"/>
  <c r="AG35" i="19"/>
  <c r="AH28" i="19"/>
  <c r="AG31" i="19"/>
  <c r="AG30" i="19"/>
  <c r="AG29" i="19"/>
  <c r="G55" i="1" l="1"/>
  <c r="O54" i="1"/>
  <c r="AE44" i="19"/>
  <c r="AE48" i="19" s="1"/>
  <c r="AG47" i="19"/>
  <c r="AG42" i="19"/>
  <c r="AH40" i="19"/>
  <c r="AG43" i="19"/>
  <c r="AG41" i="19"/>
  <c r="AH35" i="19"/>
  <c r="AI28" i="19"/>
  <c r="AH31" i="19"/>
  <c r="AH30" i="19"/>
  <c r="AH29" i="19"/>
  <c r="G56" i="1" l="1"/>
  <c r="O55" i="1"/>
  <c r="AF44" i="19"/>
  <c r="AF48" i="19" s="1"/>
  <c r="AH47" i="19"/>
  <c r="AH41" i="19"/>
  <c r="AH42" i="19"/>
  <c r="AI40" i="19"/>
  <c r="AH43" i="19"/>
  <c r="AI35" i="19"/>
  <c r="AI29" i="19"/>
  <c r="AI30" i="19"/>
  <c r="AI31" i="19"/>
  <c r="AJ28" i="19"/>
  <c r="G57" i="1" l="1"/>
  <c r="O56" i="1"/>
  <c r="AG44" i="19"/>
  <c r="AG48" i="19" s="1"/>
  <c r="AI47" i="19"/>
  <c r="AI43" i="19"/>
  <c r="AI41" i="19"/>
  <c r="AJ40" i="19"/>
  <c r="AI42" i="19"/>
  <c r="AJ35" i="19"/>
  <c r="AJ31" i="19"/>
  <c r="AJ30" i="19"/>
  <c r="AJ29" i="19"/>
  <c r="AK28" i="19"/>
  <c r="G58" i="1" l="1"/>
  <c r="O57" i="1"/>
  <c r="AH44" i="19"/>
  <c r="AH48" i="19" s="1"/>
  <c r="AJ47" i="19"/>
  <c r="AJ43" i="19"/>
  <c r="AJ41" i="19"/>
  <c r="AJ42" i="19"/>
  <c r="AK40" i="19"/>
  <c r="AK35" i="19"/>
  <c r="AK31" i="19"/>
  <c r="AK30" i="19"/>
  <c r="AK29" i="19"/>
  <c r="AL28" i="19"/>
  <c r="G59" i="1" l="1"/>
  <c r="O58" i="1"/>
  <c r="AI44" i="19"/>
  <c r="AI48" i="19" s="1"/>
  <c r="AK47" i="19"/>
  <c r="AK41" i="19"/>
  <c r="AL40" i="19"/>
  <c r="AK42" i="19"/>
  <c r="AK43" i="19"/>
  <c r="AL35" i="19"/>
  <c r="AL29" i="19"/>
  <c r="AL31" i="19"/>
  <c r="AL30" i="19"/>
  <c r="AM28" i="19"/>
  <c r="G60" i="1" l="1"/>
  <c r="O59" i="1"/>
  <c r="AJ44" i="19"/>
  <c r="AJ48" i="19" s="1"/>
  <c r="AL47" i="19"/>
  <c r="AM40" i="19"/>
  <c r="AL43" i="19"/>
  <c r="AL42" i="19"/>
  <c r="AL41" i="19"/>
  <c r="AM35" i="19"/>
  <c r="AM29" i="19"/>
  <c r="AN28" i="19"/>
  <c r="AM30" i="19"/>
  <c r="AM31" i="19"/>
  <c r="O60" i="1" l="1"/>
  <c r="G61" i="1"/>
  <c r="AK44" i="19"/>
  <c r="AK48" i="19" s="1"/>
  <c r="AM47" i="19"/>
  <c r="AM41" i="19"/>
  <c r="AN40" i="19"/>
  <c r="AM43" i="19"/>
  <c r="AM42" i="19"/>
  <c r="AN35" i="19"/>
  <c r="AN30" i="19"/>
  <c r="AN31" i="19"/>
  <c r="AO28" i="19"/>
  <c r="AN29" i="19"/>
  <c r="G62" i="1" l="1"/>
  <c r="O61" i="1"/>
  <c r="AL44" i="19"/>
  <c r="AL48" i="19" s="1"/>
  <c r="AN47" i="19"/>
  <c r="AN43" i="19"/>
  <c r="AO40" i="19"/>
  <c r="AN41" i="19"/>
  <c r="AN42" i="19"/>
  <c r="AO35" i="19"/>
  <c r="AP28" i="19"/>
  <c r="AO31" i="19"/>
  <c r="AO30" i="19"/>
  <c r="AO29" i="19"/>
  <c r="G63" i="1" l="1"/>
  <c r="O62" i="1"/>
  <c r="AM44" i="19"/>
  <c r="AM48" i="19" s="1"/>
  <c r="AO47" i="19"/>
  <c r="AP40" i="19"/>
  <c r="AO42" i="19"/>
  <c r="AO43" i="19"/>
  <c r="AO41" i="19"/>
  <c r="AP35" i="19"/>
  <c r="AQ28" i="19"/>
  <c r="AP31" i="19"/>
  <c r="AP30" i="19"/>
  <c r="AP29" i="19"/>
  <c r="G64" i="1" l="1"/>
  <c r="O63" i="1"/>
  <c r="AN44" i="19"/>
  <c r="AN48" i="19" s="1"/>
  <c r="AP47" i="19"/>
  <c r="AP42" i="19"/>
  <c r="AP41" i="19"/>
  <c r="AQ40" i="19"/>
  <c r="AP43" i="19"/>
  <c r="AQ35" i="19"/>
  <c r="AQ29" i="19"/>
  <c r="AQ30" i="19"/>
  <c r="AQ31" i="19"/>
  <c r="AR28" i="19"/>
  <c r="G65" i="1" l="1"/>
  <c r="O64" i="1"/>
  <c r="AO44" i="19"/>
  <c r="AO48" i="19" s="1"/>
  <c r="AQ47" i="19"/>
  <c r="AQ41" i="19"/>
  <c r="AQ43" i="19"/>
  <c r="AQ42" i="19"/>
  <c r="AR40" i="19"/>
  <c r="AR35" i="19"/>
  <c r="AR31" i="19"/>
  <c r="AR30" i="19"/>
  <c r="AR29" i="19"/>
  <c r="AS28" i="19"/>
  <c r="O65" i="1" l="1"/>
  <c r="G66" i="1"/>
  <c r="AP44" i="19"/>
  <c r="AP48" i="19" s="1"/>
  <c r="AR47" i="19"/>
  <c r="AS40" i="19"/>
  <c r="AR43" i="19"/>
  <c r="AR41" i="19"/>
  <c r="AR42" i="19"/>
  <c r="AS35" i="19"/>
  <c r="AS31" i="19"/>
  <c r="AS30" i="19"/>
  <c r="AS29" i="19"/>
  <c r="AT28" i="19"/>
  <c r="G67" i="1" l="1"/>
  <c r="O66" i="1"/>
  <c r="AQ44" i="19"/>
  <c r="AQ48" i="19" s="1"/>
  <c r="AS47" i="19"/>
  <c r="AS43" i="19"/>
  <c r="AT40" i="19"/>
  <c r="AS42" i="19"/>
  <c r="AS41" i="19"/>
  <c r="AT35" i="19"/>
  <c r="AT29" i="19"/>
  <c r="AT31" i="19"/>
  <c r="AT30" i="19"/>
  <c r="AU28" i="19"/>
  <c r="G68" i="1" l="1"/>
  <c r="O67" i="1"/>
  <c r="AR44" i="19"/>
  <c r="AR48" i="19" s="1"/>
  <c r="AT47" i="19"/>
  <c r="AT41" i="19"/>
  <c r="AT43" i="19"/>
  <c r="AT42" i="19"/>
  <c r="AU40" i="19"/>
  <c r="AU35" i="19"/>
  <c r="AU31" i="19"/>
  <c r="AU30" i="19"/>
  <c r="AU29" i="19"/>
  <c r="AV28" i="19"/>
  <c r="O68" i="1" l="1"/>
  <c r="G69" i="1"/>
  <c r="AS44" i="19"/>
  <c r="AS48" i="19" s="1"/>
  <c r="AU47" i="19"/>
  <c r="AV40" i="19"/>
  <c r="AU41" i="19"/>
  <c r="AU43" i="19"/>
  <c r="AU42" i="19"/>
  <c r="AV35" i="19"/>
  <c r="AV30" i="19"/>
  <c r="AV31" i="19"/>
  <c r="AV29" i="19"/>
  <c r="AW28" i="19"/>
  <c r="G70" i="1" l="1"/>
  <c r="O69" i="1"/>
  <c r="AT44" i="19"/>
  <c r="AT48" i="19" s="1"/>
  <c r="AV47" i="19"/>
  <c r="AV43" i="19"/>
  <c r="AV42" i="19"/>
  <c r="AV41" i="19"/>
  <c r="AW40" i="19"/>
  <c r="AW35" i="19"/>
  <c r="AW31" i="19"/>
  <c r="AW30" i="19"/>
  <c r="AW29" i="19"/>
  <c r="AX28" i="19"/>
  <c r="G71" i="1" l="1"/>
  <c r="O70" i="1"/>
  <c r="AU44" i="19"/>
  <c r="AU48" i="19" s="1"/>
  <c r="AW47" i="19"/>
  <c r="AW42" i="19"/>
  <c r="AX40" i="19"/>
  <c r="AW41" i="19"/>
  <c r="AW43" i="19"/>
  <c r="AX35" i="19"/>
  <c r="AY28" i="19"/>
  <c r="AX31" i="19"/>
  <c r="AX30" i="19"/>
  <c r="AX29" i="19"/>
  <c r="G72" i="1" l="1"/>
  <c r="O71" i="1"/>
  <c r="AV44" i="19"/>
  <c r="AV48" i="19" s="1"/>
  <c r="AX47" i="19"/>
  <c r="AY40" i="19"/>
  <c r="AX41" i="19"/>
  <c r="AX42" i="19"/>
  <c r="AX43" i="19"/>
  <c r="AY35" i="19"/>
  <c r="AY29" i="19"/>
  <c r="AY30" i="19"/>
  <c r="AY31" i="19"/>
  <c r="AZ28" i="19"/>
  <c r="O72" i="1" l="1"/>
  <c r="G73" i="1"/>
  <c r="AW44" i="19"/>
  <c r="AW48" i="19" s="1"/>
  <c r="AY47" i="19"/>
  <c r="AY42" i="19"/>
  <c r="AY43" i="19"/>
  <c r="AZ40" i="19"/>
  <c r="AY41" i="19"/>
  <c r="AZ35" i="19"/>
  <c r="AZ31" i="19"/>
  <c r="AZ30" i="19"/>
  <c r="AZ29" i="19"/>
  <c r="BA28" i="19"/>
  <c r="O73" i="1" l="1"/>
  <c r="G74" i="1"/>
  <c r="AX44" i="19"/>
  <c r="AX48" i="19" s="1"/>
  <c r="AZ47" i="19"/>
  <c r="AZ43" i="19"/>
  <c r="AZ41" i="19"/>
  <c r="BA40" i="19"/>
  <c r="AZ42" i="19"/>
  <c r="BA35" i="19"/>
  <c r="BA31" i="19"/>
  <c r="BA30" i="19"/>
  <c r="BA29" i="19"/>
  <c r="BB28" i="19"/>
  <c r="G75" i="1" l="1"/>
  <c r="O74" i="1"/>
  <c r="AY44" i="19"/>
  <c r="AY48" i="19" s="1"/>
  <c r="BA47" i="19"/>
  <c r="BB40" i="19"/>
  <c r="BA42" i="19"/>
  <c r="BA43" i="19"/>
  <c r="BA41" i="19"/>
  <c r="BB35" i="19"/>
  <c r="BB29" i="19"/>
  <c r="BB31" i="19"/>
  <c r="BB30" i="19"/>
  <c r="BC28" i="19"/>
  <c r="G76" i="1" l="1"/>
  <c r="O75" i="1"/>
  <c r="AZ44" i="19"/>
  <c r="AZ48" i="19" s="1"/>
  <c r="BB47" i="19"/>
  <c r="BB43" i="19"/>
  <c r="BB41" i="19"/>
  <c r="BB42" i="19"/>
  <c r="BC40" i="19"/>
  <c r="BC35" i="19"/>
  <c r="BC31" i="19"/>
  <c r="BC30" i="19"/>
  <c r="BD28" i="19"/>
  <c r="BC29" i="19"/>
  <c r="O76" i="1" l="1"/>
  <c r="G77" i="1"/>
  <c r="BA44" i="19"/>
  <c r="BA48" i="19" s="1"/>
  <c r="BC47" i="19"/>
  <c r="BC41" i="19"/>
  <c r="BD40" i="19"/>
  <c r="BC43" i="19"/>
  <c r="BC42" i="19"/>
  <c r="BD35" i="19"/>
  <c r="BD30" i="19"/>
  <c r="BD31" i="19"/>
  <c r="BE28" i="19"/>
  <c r="BD29" i="19"/>
  <c r="O77" i="1" l="1"/>
  <c r="G78" i="1"/>
  <c r="BB44" i="19"/>
  <c r="BB48" i="19" s="1"/>
  <c r="BD47" i="19"/>
  <c r="BE40" i="19"/>
  <c r="BD42" i="19"/>
  <c r="BD43" i="19"/>
  <c r="BD41" i="19"/>
  <c r="BE35" i="19"/>
  <c r="BF28" i="19"/>
  <c r="BE31" i="19"/>
  <c r="BE30" i="19"/>
  <c r="BE29" i="19"/>
  <c r="O78" i="1" l="1"/>
  <c r="G79" i="1"/>
  <c r="BC44" i="19"/>
  <c r="BC48" i="19" s="1"/>
  <c r="BE47" i="19"/>
  <c r="BE42" i="19"/>
  <c r="BE43" i="19"/>
  <c r="BE41" i="19"/>
  <c r="BF40" i="19"/>
  <c r="BF35" i="19"/>
  <c r="BG28" i="19"/>
  <c r="BF31" i="19"/>
  <c r="BF30" i="19"/>
  <c r="BF29" i="19"/>
  <c r="G80" i="1" l="1"/>
  <c r="O79" i="1"/>
  <c r="BD44" i="19"/>
  <c r="BD48" i="19" s="1"/>
  <c r="BF47" i="19"/>
  <c r="BG40" i="19"/>
  <c r="BF41" i="19"/>
  <c r="BF43" i="19"/>
  <c r="BF42" i="19"/>
  <c r="BG35" i="19"/>
  <c r="BG29" i="19"/>
  <c r="BG30" i="19"/>
  <c r="BG31" i="19"/>
  <c r="BH28" i="19"/>
  <c r="O80" i="1" l="1"/>
  <c r="G81" i="1"/>
  <c r="BE44" i="19"/>
  <c r="BE48" i="19" s="1"/>
  <c r="BG47" i="19"/>
  <c r="BH40" i="19"/>
  <c r="BG41" i="19"/>
  <c r="BG42" i="19"/>
  <c r="BG43" i="19"/>
  <c r="BH35" i="19"/>
  <c r="BH30" i="19"/>
  <c r="BH29" i="19"/>
  <c r="BI28" i="19"/>
  <c r="BH31" i="19"/>
  <c r="O81" i="1" l="1"/>
  <c r="G82" i="1"/>
  <c r="BF44" i="19"/>
  <c r="BF48" i="19" s="1"/>
  <c r="BH47" i="19"/>
  <c r="BH43" i="19"/>
  <c r="BH41" i="19"/>
  <c r="BH42" i="19"/>
  <c r="BI40" i="19"/>
  <c r="BI35" i="19"/>
  <c r="BI31" i="19"/>
  <c r="BJ28" i="19"/>
  <c r="BI29" i="19"/>
  <c r="BI30" i="19"/>
  <c r="O82" i="1" l="1"/>
  <c r="G83" i="1"/>
  <c r="BG44" i="19"/>
  <c r="BG48" i="19" s="1"/>
  <c r="BI47" i="19"/>
  <c r="BI42" i="19"/>
  <c r="BI41" i="19"/>
  <c r="BJ40" i="19"/>
  <c r="BI43" i="19"/>
  <c r="BJ35" i="19"/>
  <c r="BJ29" i="19"/>
  <c r="BK28" i="19"/>
  <c r="BJ31" i="19"/>
  <c r="BJ30" i="19"/>
  <c r="G84" i="1" l="1"/>
  <c r="O83" i="1"/>
  <c r="BH44" i="19"/>
  <c r="BH48" i="19" s="1"/>
  <c r="BJ47" i="19"/>
  <c r="BJ42" i="19"/>
  <c r="BK40" i="19"/>
  <c r="BJ43" i="19"/>
  <c r="BJ41" i="19"/>
  <c r="BK35" i="19"/>
  <c r="BL28" i="19"/>
  <c r="BK31" i="19"/>
  <c r="BK30" i="19"/>
  <c r="BK29" i="19"/>
  <c r="O84" i="1" l="1"/>
  <c r="G85" i="1"/>
  <c r="BI44" i="19"/>
  <c r="BI48" i="19" s="1"/>
  <c r="BK47" i="19"/>
  <c r="BK43" i="19"/>
  <c r="BK42" i="19"/>
  <c r="BL40" i="19"/>
  <c r="BK41" i="19"/>
  <c r="BL35" i="19"/>
  <c r="BL30" i="19"/>
  <c r="BL31" i="19"/>
  <c r="BM28" i="19"/>
  <c r="BL29" i="19"/>
  <c r="O85" i="1" l="1"/>
  <c r="G86" i="1"/>
  <c r="BJ44" i="19"/>
  <c r="BJ48" i="19" s="1"/>
  <c r="BL47" i="19"/>
  <c r="BL43" i="19"/>
  <c r="BL42" i="19"/>
  <c r="BL41" i="19"/>
  <c r="BM40" i="19"/>
  <c r="BM35" i="19"/>
  <c r="BN28" i="19"/>
  <c r="BM31" i="19"/>
  <c r="BM30" i="19"/>
  <c r="BM29" i="19"/>
  <c r="O86" i="1" l="1"/>
  <c r="G87" i="1"/>
  <c r="BK44" i="19"/>
  <c r="BK48" i="19" s="1"/>
  <c r="BM47" i="19"/>
  <c r="BN40" i="19"/>
  <c r="BM42" i="19"/>
  <c r="BM41" i="19"/>
  <c r="BM43" i="19"/>
  <c r="BN35" i="19"/>
  <c r="BO28" i="19"/>
  <c r="BN31" i="19"/>
  <c r="BN30" i="19"/>
  <c r="BN29" i="19"/>
  <c r="O87" i="1" l="1"/>
  <c r="G88" i="1"/>
  <c r="BL44" i="19"/>
  <c r="BL48" i="19" s="1"/>
  <c r="BN47" i="19"/>
  <c r="BN42" i="19"/>
  <c r="BO40" i="19"/>
  <c r="BN43" i="19"/>
  <c r="BN41" i="19"/>
  <c r="BO35" i="19"/>
  <c r="BO29" i="19"/>
  <c r="BO30" i="19"/>
  <c r="BO31" i="19"/>
  <c r="BP28" i="19"/>
  <c r="O88" i="1" l="1"/>
  <c r="G89" i="1"/>
  <c r="BM44" i="19"/>
  <c r="BM48" i="19" s="1"/>
  <c r="BO47" i="19"/>
  <c r="BO42" i="19"/>
  <c r="BO43" i="19"/>
  <c r="BO41" i="19"/>
  <c r="BP40" i="19"/>
  <c r="BP35" i="19"/>
  <c r="BP31" i="19"/>
  <c r="BP30" i="19"/>
  <c r="BP29" i="19"/>
  <c r="BQ28" i="19"/>
  <c r="O89" i="1" l="1"/>
  <c r="G90" i="1"/>
  <c r="BN44" i="19"/>
  <c r="BN48" i="19" s="1"/>
  <c r="BP47" i="19"/>
  <c r="BP42" i="19"/>
  <c r="BP43" i="19"/>
  <c r="BP41" i="19"/>
  <c r="BQ40" i="19"/>
  <c r="BQ35" i="19"/>
  <c r="BQ31" i="19"/>
  <c r="BQ30" i="19"/>
  <c r="BQ29" i="19"/>
  <c r="BR28" i="19"/>
  <c r="O90" i="1" l="1"/>
  <c r="G91" i="1"/>
  <c r="BO44" i="19"/>
  <c r="BO48" i="19" s="1"/>
  <c r="BQ47" i="19"/>
  <c r="BQ41" i="19"/>
  <c r="BQ43" i="19"/>
  <c r="BR40" i="19"/>
  <c r="BQ42" i="19"/>
  <c r="BR35" i="19"/>
  <c r="BR29" i="19"/>
  <c r="BR31" i="19"/>
  <c r="BR30" i="19"/>
  <c r="BS28" i="19"/>
  <c r="G92" i="1" l="1"/>
  <c r="O91" i="1"/>
  <c r="BP44" i="19"/>
  <c r="BP48" i="19" s="1"/>
  <c r="BR47" i="19"/>
  <c r="BR43" i="19"/>
  <c r="BR41" i="19"/>
  <c r="BS40" i="19"/>
  <c r="BR42" i="19"/>
  <c r="BS35" i="19"/>
  <c r="BS29" i="19"/>
  <c r="BT28" i="19"/>
  <c r="BS31" i="19"/>
  <c r="BS30" i="19"/>
  <c r="O92" i="1" l="1"/>
  <c r="G93" i="1"/>
  <c r="BQ44" i="19"/>
  <c r="BQ48" i="19" s="1"/>
  <c r="BS47" i="19"/>
  <c r="BS41" i="19"/>
  <c r="BS43" i="19"/>
  <c r="BT40" i="19"/>
  <c r="BS42" i="19"/>
  <c r="BT35" i="19"/>
  <c r="BT30" i="19"/>
  <c r="BT31" i="19"/>
  <c r="BU28" i="19"/>
  <c r="BT29" i="19"/>
  <c r="G94" i="1" l="1"/>
  <c r="O93" i="1"/>
  <c r="BR44" i="19"/>
  <c r="BR48" i="19" s="1"/>
  <c r="BT47" i="19"/>
  <c r="BU40" i="19"/>
  <c r="BT42" i="19"/>
  <c r="BT43" i="19"/>
  <c r="BT41" i="19"/>
  <c r="BU35" i="19"/>
  <c r="BV28" i="19"/>
  <c r="BU31" i="19"/>
  <c r="BU30" i="19"/>
  <c r="BU29" i="19"/>
  <c r="O94" i="1" l="1"/>
  <c r="G95" i="1"/>
  <c r="BS44" i="19"/>
  <c r="BS48" i="19" s="1"/>
  <c r="BU47" i="19"/>
  <c r="BV40" i="19"/>
  <c r="BU41" i="19"/>
  <c r="BU42" i="19"/>
  <c r="BU43" i="19"/>
  <c r="BV35" i="19"/>
  <c r="BW28" i="19"/>
  <c r="BV31" i="19"/>
  <c r="BV30" i="19"/>
  <c r="BV29" i="19"/>
  <c r="O95" i="1" l="1"/>
  <c r="G96" i="1"/>
  <c r="BT44" i="19"/>
  <c r="BT48" i="19" s="1"/>
  <c r="BV47" i="19"/>
  <c r="BV42" i="19"/>
  <c r="BW40" i="19"/>
  <c r="BV41" i="19"/>
  <c r="BV43" i="19"/>
  <c r="BW35" i="19"/>
  <c r="BW29" i="19"/>
  <c r="BW30" i="19"/>
  <c r="BW31" i="19"/>
  <c r="BX28" i="19"/>
  <c r="O96" i="1" l="1"/>
  <c r="G97" i="1"/>
  <c r="BU44" i="19"/>
  <c r="BU48" i="19" s="1"/>
  <c r="BW47" i="19"/>
  <c r="BW41" i="19"/>
  <c r="BW42" i="19"/>
  <c r="BW43" i="19"/>
  <c r="BX40" i="19"/>
  <c r="BX35" i="19"/>
  <c r="BX31" i="19"/>
  <c r="BX30" i="19"/>
  <c r="BX29" i="19"/>
  <c r="BY28" i="19"/>
  <c r="G98" i="1" l="1"/>
  <c r="O97" i="1"/>
  <c r="BV44" i="19"/>
  <c r="BV48" i="19" s="1"/>
  <c r="BX47" i="19"/>
  <c r="BY40" i="19"/>
  <c r="BX42" i="19"/>
  <c r="BX41" i="19"/>
  <c r="BX43" i="19"/>
  <c r="BY35" i="19"/>
  <c r="BY31" i="19"/>
  <c r="BY30" i="19"/>
  <c r="BY29" i="19"/>
  <c r="BZ28" i="19"/>
  <c r="O98" i="1" l="1"/>
  <c r="G99" i="1"/>
  <c r="BW44" i="19"/>
  <c r="BW48" i="19" s="1"/>
  <c r="BY47" i="19"/>
  <c r="BY42" i="19"/>
  <c r="BY43" i="19"/>
  <c r="BZ40" i="19"/>
  <c r="BY41" i="19"/>
  <c r="BZ35" i="19"/>
  <c r="BZ29" i="19"/>
  <c r="BZ31" i="19"/>
  <c r="BZ30" i="19"/>
  <c r="CA28" i="19"/>
  <c r="O99" i="1" l="1"/>
  <c r="G100" i="1"/>
  <c r="BX44" i="19"/>
  <c r="BX48" i="19" s="1"/>
  <c r="BZ47" i="19"/>
  <c r="BZ42" i="19"/>
  <c r="BZ43" i="19"/>
  <c r="CA40" i="19"/>
  <c r="BZ41" i="19"/>
  <c r="CA35" i="19"/>
  <c r="CA31" i="19"/>
  <c r="CA30" i="19"/>
  <c r="CA29" i="19"/>
  <c r="CB28" i="19"/>
  <c r="O100" i="1" l="1"/>
  <c r="G101" i="1"/>
  <c r="BY44" i="19"/>
  <c r="BY48" i="19" s="1"/>
  <c r="CA47" i="19"/>
  <c r="CA43" i="19"/>
  <c r="CA42" i="19"/>
  <c r="CB40" i="19"/>
  <c r="CA41" i="19"/>
  <c r="CB35" i="19"/>
  <c r="CB30" i="19"/>
  <c r="CB31" i="19"/>
  <c r="CB29" i="19"/>
  <c r="CC28" i="19"/>
  <c r="G102" i="1" l="1"/>
  <c r="O101" i="1"/>
  <c r="BZ44" i="19"/>
  <c r="BZ48" i="19" s="1"/>
  <c r="CB47" i="19"/>
  <c r="CB42" i="19"/>
  <c r="CB41" i="19"/>
  <c r="CB43" i="19"/>
  <c r="CC40" i="19"/>
  <c r="CC35" i="19"/>
  <c r="CC31" i="19"/>
  <c r="CC30" i="19"/>
  <c r="CC29" i="19"/>
  <c r="CD28" i="19"/>
  <c r="O102" i="1" l="1"/>
  <c r="G103" i="1"/>
  <c r="CA44" i="19"/>
  <c r="CA48" i="19" s="1"/>
  <c r="CC47" i="19"/>
  <c r="CD40" i="19"/>
  <c r="CC41" i="19"/>
  <c r="CC43" i="19"/>
  <c r="CC42" i="19"/>
  <c r="CD35" i="19"/>
  <c r="CE28" i="19"/>
  <c r="CD31" i="19"/>
  <c r="CD29" i="19"/>
  <c r="CD30" i="19"/>
  <c r="O103" i="1" l="1"/>
  <c r="G104" i="1"/>
  <c r="CB44" i="19"/>
  <c r="CB48" i="19" s="1"/>
  <c r="CD47" i="19"/>
  <c r="CE40" i="19"/>
  <c r="CD43" i="19"/>
  <c r="CD42" i="19"/>
  <c r="CD41" i="19"/>
  <c r="CE35" i="19"/>
  <c r="CE29" i="19"/>
  <c r="CE30" i="19"/>
  <c r="CE31" i="19"/>
  <c r="CF28" i="19"/>
  <c r="O104" i="1" l="1"/>
  <c r="G105" i="1"/>
  <c r="CC44" i="19"/>
  <c r="CC48" i="19" s="1"/>
  <c r="CE47" i="19"/>
  <c r="CE43" i="19"/>
  <c r="CE42" i="19"/>
  <c r="CF40" i="19"/>
  <c r="CE41" i="19"/>
  <c r="CF35" i="19"/>
  <c r="CF31" i="19"/>
  <c r="CG28" i="19"/>
  <c r="CF30" i="19"/>
  <c r="CF29" i="19"/>
  <c r="G106" i="1" l="1"/>
  <c r="O105" i="1"/>
  <c r="CD44" i="19"/>
  <c r="CD48" i="19" s="1"/>
  <c r="CF47" i="19"/>
  <c r="CF43" i="19"/>
  <c r="CF41" i="19"/>
  <c r="CF42" i="19"/>
  <c r="CG40" i="19"/>
  <c r="CG35" i="19"/>
  <c r="CG31" i="19"/>
  <c r="CG30" i="19"/>
  <c r="CG29" i="19"/>
  <c r="CH28" i="19"/>
  <c r="O106" i="1" l="1"/>
  <c r="G107" i="1"/>
  <c r="CE44" i="19"/>
  <c r="CE48" i="19" s="1"/>
  <c r="CG47" i="19"/>
  <c r="CG41" i="19"/>
  <c r="CG42" i="19"/>
  <c r="CH40" i="19"/>
  <c r="CG43" i="19"/>
  <c r="CH35" i="19"/>
  <c r="CH29" i="19"/>
  <c r="CH31" i="19"/>
  <c r="CH30" i="19"/>
  <c r="CI28" i="19"/>
  <c r="O107" i="1" l="1"/>
  <c r="G108" i="1"/>
  <c r="CF44" i="19"/>
  <c r="CF48" i="19" s="1"/>
  <c r="CH47" i="19"/>
  <c r="CH41" i="19"/>
  <c r="CH43" i="19"/>
  <c r="CH42" i="19"/>
  <c r="CI40" i="19"/>
  <c r="CI35" i="19"/>
  <c r="CI31" i="19"/>
  <c r="CI30" i="19"/>
  <c r="CJ28" i="19"/>
  <c r="CI29" i="19"/>
  <c r="G109" i="1" l="1"/>
  <c r="O108" i="1"/>
  <c r="CG44" i="19"/>
  <c r="CG48" i="19" s="1"/>
  <c r="CI47" i="19"/>
  <c r="CI43" i="19"/>
  <c r="CI42" i="19"/>
  <c r="CI41" i="19"/>
  <c r="CJ40" i="19"/>
  <c r="CJ35" i="19"/>
  <c r="CJ30" i="19"/>
  <c r="CJ31" i="19"/>
  <c r="CK28" i="19"/>
  <c r="CJ29" i="19"/>
  <c r="O109" i="1" l="1"/>
  <c r="G110" i="1"/>
  <c r="CH44" i="19"/>
  <c r="CH48" i="19" s="1"/>
  <c r="CJ47" i="19"/>
  <c r="CJ42" i="19"/>
  <c r="CJ43" i="19"/>
  <c r="CJ41" i="19"/>
  <c r="CK40" i="19"/>
  <c r="CK35" i="19"/>
  <c r="CL28" i="19"/>
  <c r="CK31" i="19"/>
  <c r="CK30" i="19"/>
  <c r="CK29" i="19"/>
  <c r="O110" i="1" l="1"/>
  <c r="G111" i="1"/>
  <c r="CI44" i="19"/>
  <c r="CI48" i="19" s="1"/>
  <c r="CK47" i="19"/>
  <c r="CK43" i="19"/>
  <c r="CK42" i="19"/>
  <c r="CL40" i="19"/>
  <c r="CK41" i="19"/>
  <c r="CL35" i="19"/>
  <c r="CM28" i="19"/>
  <c r="CL31" i="19"/>
  <c r="CL30" i="19"/>
  <c r="CL29" i="19"/>
  <c r="O111" i="1" l="1"/>
  <c r="G112" i="1"/>
  <c r="CJ44" i="19"/>
  <c r="CJ48" i="19" s="1"/>
  <c r="CL47" i="19"/>
  <c r="CL42" i="19"/>
  <c r="CM40" i="19"/>
  <c r="CL43" i="19"/>
  <c r="CL41" i="19"/>
  <c r="CM35" i="19"/>
  <c r="CM29" i="19"/>
  <c r="CM30" i="19"/>
  <c r="CM31" i="19"/>
  <c r="CN28" i="19"/>
  <c r="A72" i="19" l="1"/>
  <c r="CM32" i="19" s="1"/>
  <c r="CM36" i="19" s="1"/>
  <c r="B72" i="19"/>
  <c r="O112" i="1"/>
  <c r="B121" i="1"/>
  <c r="B122" i="1"/>
  <c r="B120" i="1"/>
  <c r="D15" i="1"/>
  <c r="CK44" i="19"/>
  <c r="CK48" i="19" s="1"/>
  <c r="CM47" i="19"/>
  <c r="CM42" i="19"/>
  <c r="CN40" i="19"/>
  <c r="CM41" i="19"/>
  <c r="CM43" i="19"/>
  <c r="CL44" i="19"/>
  <c r="CL48" i="19" s="1"/>
  <c r="CN35" i="19"/>
  <c r="CN30" i="19"/>
  <c r="CN29" i="19"/>
  <c r="CO28" i="19"/>
  <c r="CN31" i="19"/>
  <c r="J120" i="1" l="1"/>
  <c r="E3" i="5" s="1"/>
  <c r="I120" i="1"/>
  <c r="D3" i="5" s="1"/>
  <c r="I122" i="1"/>
  <c r="D7" i="5" s="1"/>
  <c r="J122" i="1"/>
  <c r="E7" i="5" s="1"/>
  <c r="I121" i="1"/>
  <c r="D5" i="5" s="1"/>
  <c r="J121" i="1"/>
  <c r="E5" i="5" s="1"/>
  <c r="F32" i="19"/>
  <c r="F36" i="19" s="1"/>
  <c r="G32" i="19"/>
  <c r="G36" i="19" s="1"/>
  <c r="H32" i="19"/>
  <c r="H36" i="19" s="1"/>
  <c r="I32" i="19"/>
  <c r="I36" i="19" s="1"/>
  <c r="J32" i="19"/>
  <c r="J36" i="19" s="1"/>
  <c r="K32" i="19"/>
  <c r="K36" i="19" s="1"/>
  <c r="L32" i="19"/>
  <c r="L36" i="19" s="1"/>
  <c r="M32" i="19"/>
  <c r="M36" i="19" s="1"/>
  <c r="N32" i="19"/>
  <c r="N36" i="19" s="1"/>
  <c r="O32" i="19"/>
  <c r="O36" i="19" s="1"/>
  <c r="P32" i="19"/>
  <c r="P36" i="19" s="1"/>
  <c r="Q32" i="19"/>
  <c r="Q36" i="19" s="1"/>
  <c r="R32" i="19"/>
  <c r="R36" i="19" s="1"/>
  <c r="S32" i="19"/>
  <c r="S36" i="19" s="1"/>
  <c r="T32" i="19"/>
  <c r="T36" i="19" s="1"/>
  <c r="U32" i="19"/>
  <c r="U36" i="19" s="1"/>
  <c r="V32" i="19"/>
  <c r="V36" i="19" s="1"/>
  <c r="W32" i="19"/>
  <c r="W36" i="19" s="1"/>
  <c r="X32" i="19"/>
  <c r="X36" i="19" s="1"/>
  <c r="Y32" i="19"/>
  <c r="Y36" i="19" s="1"/>
  <c r="Z32" i="19"/>
  <c r="Z36" i="19" s="1"/>
  <c r="AA32" i="19"/>
  <c r="AA36" i="19" s="1"/>
  <c r="AB32" i="19"/>
  <c r="AB36" i="19" s="1"/>
  <c r="AC32" i="19"/>
  <c r="AC36" i="19" s="1"/>
  <c r="AD32" i="19"/>
  <c r="AD36" i="19" s="1"/>
  <c r="AE32" i="19"/>
  <c r="AE36" i="19" s="1"/>
  <c r="AF32" i="19"/>
  <c r="AF36" i="19" s="1"/>
  <c r="AG32" i="19"/>
  <c r="AG36" i="19" s="1"/>
  <c r="AH32" i="19"/>
  <c r="AH36" i="19" s="1"/>
  <c r="AI32" i="19"/>
  <c r="AI36" i="19" s="1"/>
  <c r="AJ32" i="19"/>
  <c r="AJ36" i="19" s="1"/>
  <c r="AK32" i="19"/>
  <c r="AK36" i="19" s="1"/>
  <c r="AL32" i="19"/>
  <c r="AL36" i="19" s="1"/>
  <c r="AM32" i="19"/>
  <c r="AM36" i="19" s="1"/>
  <c r="AN32" i="19"/>
  <c r="AN36" i="19" s="1"/>
  <c r="AO32" i="19"/>
  <c r="AO36" i="19" s="1"/>
  <c r="AP32" i="19"/>
  <c r="AP36" i="19" s="1"/>
  <c r="AQ32" i="19"/>
  <c r="AQ36" i="19" s="1"/>
  <c r="AR32" i="19"/>
  <c r="AR36" i="19" s="1"/>
  <c r="AS32" i="19"/>
  <c r="AS36" i="19" s="1"/>
  <c r="AT32" i="19"/>
  <c r="AT36" i="19" s="1"/>
  <c r="AU32" i="19"/>
  <c r="AU36" i="19" s="1"/>
  <c r="AV32" i="19"/>
  <c r="AV36" i="19" s="1"/>
  <c r="AW32" i="19"/>
  <c r="AW36" i="19" s="1"/>
  <c r="AX32" i="19"/>
  <c r="AX36" i="19" s="1"/>
  <c r="AY32" i="19"/>
  <c r="AY36" i="19" s="1"/>
  <c r="AZ32" i="19"/>
  <c r="AZ36" i="19" s="1"/>
  <c r="BA32" i="19"/>
  <c r="BA36" i="19" s="1"/>
  <c r="BB32" i="19"/>
  <c r="BB36" i="19" s="1"/>
  <c r="BC32" i="19"/>
  <c r="BC36" i="19" s="1"/>
  <c r="BD32" i="19"/>
  <c r="BD36" i="19" s="1"/>
  <c r="BE32" i="19"/>
  <c r="BE36" i="19" s="1"/>
  <c r="BF32" i="19"/>
  <c r="BF36" i="19" s="1"/>
  <c r="BG32" i="19"/>
  <c r="BG36" i="19" s="1"/>
  <c r="BH32" i="19"/>
  <c r="BH36" i="19" s="1"/>
  <c r="BI32" i="19"/>
  <c r="BI36" i="19" s="1"/>
  <c r="BJ32" i="19"/>
  <c r="BJ36" i="19" s="1"/>
  <c r="BK32" i="19"/>
  <c r="BK36" i="19" s="1"/>
  <c r="BL32" i="19"/>
  <c r="BL36" i="19" s="1"/>
  <c r="BM32" i="19"/>
  <c r="BM36" i="19" s="1"/>
  <c r="BN32" i="19"/>
  <c r="BN36" i="19" s="1"/>
  <c r="BO32" i="19"/>
  <c r="BO36" i="19" s="1"/>
  <c r="BP32" i="19"/>
  <c r="BP36" i="19" s="1"/>
  <c r="BQ32" i="19"/>
  <c r="BQ36" i="19" s="1"/>
  <c r="BR32" i="19"/>
  <c r="BR36" i="19" s="1"/>
  <c r="BS32" i="19"/>
  <c r="BS36" i="19" s="1"/>
  <c r="BT32" i="19"/>
  <c r="BT36" i="19" s="1"/>
  <c r="BU32" i="19"/>
  <c r="BU36" i="19" s="1"/>
  <c r="BV32" i="19"/>
  <c r="BV36" i="19" s="1"/>
  <c r="BW32" i="19"/>
  <c r="BW36" i="19" s="1"/>
  <c r="BX32" i="19"/>
  <c r="BX36" i="19" s="1"/>
  <c r="BY32" i="19"/>
  <c r="BY36" i="19" s="1"/>
  <c r="BZ32" i="19"/>
  <c r="BZ36" i="19" s="1"/>
  <c r="CA32" i="19"/>
  <c r="CA36" i="19" s="1"/>
  <c r="CB32" i="19"/>
  <c r="CB36" i="19" s="1"/>
  <c r="CC32" i="19"/>
  <c r="CC36" i="19" s="1"/>
  <c r="CD32" i="19"/>
  <c r="CD36" i="19" s="1"/>
  <c r="CE32" i="19"/>
  <c r="CE36" i="19" s="1"/>
  <c r="CF32" i="19"/>
  <c r="CF36" i="19" s="1"/>
  <c r="CG32" i="19"/>
  <c r="CG36" i="19" s="1"/>
  <c r="CH32" i="19"/>
  <c r="CH36" i="19" s="1"/>
  <c r="CI32" i="19"/>
  <c r="CI36" i="19" s="1"/>
  <c r="CJ32" i="19"/>
  <c r="CJ36" i="19" s="1"/>
  <c r="CK32" i="19"/>
  <c r="CK36" i="19" s="1"/>
  <c r="CL32" i="19"/>
  <c r="CL36" i="19" s="1"/>
  <c r="CN47" i="19"/>
  <c r="CM44" i="19"/>
  <c r="CM48" i="19" s="1"/>
  <c r="CN42" i="19"/>
  <c r="CN41" i="19"/>
  <c r="CN43" i="19"/>
  <c r="CO40" i="19"/>
  <c r="CN32" i="19"/>
  <c r="CN36" i="19" s="1"/>
  <c r="CO35" i="19"/>
  <c r="CO31" i="19"/>
  <c r="CP28" i="19"/>
  <c r="CO30" i="19"/>
  <c r="CO29" i="19"/>
  <c r="CO47" i="19" l="1"/>
  <c r="CO32" i="19"/>
  <c r="CO36" i="19" s="1"/>
  <c r="CN44" i="19"/>
  <c r="CN48" i="19" s="1"/>
  <c r="CO42" i="19"/>
  <c r="CO41" i="19"/>
  <c r="CO43" i="19"/>
  <c r="CP40" i="19"/>
  <c r="CP35" i="19"/>
  <c r="CP29" i="19"/>
  <c r="CQ28" i="19"/>
  <c r="CP30" i="19"/>
  <c r="CP31" i="19"/>
  <c r="CP47" i="19" l="1"/>
  <c r="CO44" i="19"/>
  <c r="CO48" i="19" s="1"/>
  <c r="CP41" i="19"/>
  <c r="CQ40" i="19"/>
  <c r="CP43" i="19"/>
  <c r="CP42" i="19"/>
  <c r="CP32" i="19"/>
  <c r="CP36" i="19" s="1"/>
  <c r="CQ35" i="19"/>
  <c r="CR28" i="19"/>
  <c r="CQ31" i="19"/>
  <c r="CQ30" i="19"/>
  <c r="CQ29" i="19"/>
  <c r="CQ47" i="19" l="1"/>
  <c r="CQ32" i="19"/>
  <c r="CQ36" i="19" s="1"/>
  <c r="CR40" i="19"/>
  <c r="CQ42" i="19"/>
  <c r="CQ43" i="19"/>
  <c r="CQ41" i="19"/>
  <c r="CP44" i="19"/>
  <c r="CP48" i="19" s="1"/>
  <c r="CR35" i="19"/>
  <c r="CR30" i="19"/>
  <c r="CR31" i="19"/>
  <c r="CS28" i="19"/>
  <c r="CR29" i="19"/>
  <c r="CR47" i="19" l="1"/>
  <c r="CR32" i="19"/>
  <c r="CR36" i="19" s="1"/>
  <c r="CQ44" i="19"/>
  <c r="CQ48" i="19" s="1"/>
  <c r="CR41" i="19"/>
  <c r="CS40" i="19"/>
  <c r="CR42" i="19"/>
  <c r="CR43" i="19"/>
  <c r="CS35" i="19"/>
  <c r="CT28" i="19"/>
  <c r="CS31" i="19"/>
  <c r="CS30" i="19"/>
  <c r="CS29" i="19"/>
  <c r="CS32" i="19" l="1"/>
  <c r="CS36" i="19" s="1"/>
  <c r="CS47" i="19"/>
  <c r="CR44" i="19"/>
  <c r="CR48" i="19" s="1"/>
  <c r="CT40" i="19"/>
  <c r="CS43" i="19"/>
  <c r="CS41" i="19"/>
  <c r="CS42" i="19"/>
  <c r="CT35" i="19"/>
  <c r="CU28" i="19"/>
  <c r="CT31" i="19"/>
  <c r="CT30" i="19"/>
  <c r="CT29" i="19"/>
  <c r="CT32" i="19" l="1"/>
  <c r="CT36" i="19" s="1"/>
  <c r="CT47" i="19"/>
  <c r="CS44" i="19"/>
  <c r="CS48" i="19" s="1"/>
  <c r="CU40" i="19"/>
  <c r="CT42" i="19"/>
  <c r="CT41" i="19"/>
  <c r="CT43" i="19"/>
  <c r="CU35" i="19"/>
  <c r="CU29" i="19"/>
  <c r="CU30" i="19"/>
  <c r="CU31" i="19"/>
  <c r="CV28" i="19"/>
  <c r="CU47" i="19" l="1"/>
  <c r="CT44" i="19"/>
  <c r="CT48" i="19" s="1"/>
  <c r="CU42" i="19"/>
  <c r="CV40" i="19"/>
  <c r="CU41" i="19"/>
  <c r="CU43" i="19"/>
  <c r="CV35" i="19"/>
  <c r="CV36" i="19"/>
  <c r="CU32" i="19"/>
  <c r="CU36" i="19" s="1"/>
  <c r="CV31" i="19"/>
  <c r="CV30" i="19"/>
  <c r="CV29" i="19"/>
  <c r="CW28" i="19"/>
  <c r="CV47" i="19" l="1"/>
  <c r="CV48" i="19"/>
  <c r="CV32" i="19"/>
  <c r="CU44" i="19"/>
  <c r="CU48" i="19" s="1"/>
  <c r="CV43" i="19"/>
  <c r="CV41" i="19"/>
  <c r="CV42" i="19"/>
  <c r="CW40" i="19"/>
  <c r="CW35" i="19"/>
  <c r="CW36" i="19"/>
  <c r="CW31" i="19"/>
  <c r="CW30" i="19"/>
  <c r="CW29" i="19"/>
  <c r="CX28" i="19"/>
  <c r="CW32" i="19" l="1"/>
  <c r="CW47" i="19"/>
  <c r="CW48" i="19"/>
  <c r="CV44" i="19"/>
  <c r="CW41" i="19"/>
  <c r="CW43" i="19"/>
  <c r="CW42" i="19"/>
  <c r="CX40" i="19"/>
  <c r="CX35" i="19"/>
  <c r="CX36" i="19"/>
  <c r="CX29" i="19"/>
  <c r="CX31" i="19"/>
  <c r="CX30" i="19"/>
  <c r="CY28" i="19"/>
  <c r="CX47" i="19" l="1"/>
  <c r="CX48" i="19"/>
  <c r="CX32" i="19"/>
  <c r="CW44" i="19"/>
  <c r="CX42" i="19"/>
  <c r="CX43" i="19"/>
  <c r="CY40" i="19"/>
  <c r="CX41" i="19"/>
  <c r="CY35" i="19"/>
  <c r="CY36" i="19"/>
  <c r="CY29" i="19"/>
  <c r="CZ28" i="19"/>
  <c r="CY30" i="19"/>
  <c r="CY31" i="19"/>
  <c r="CY47" i="19" l="1"/>
  <c r="CY48" i="19"/>
  <c r="CX44" i="19"/>
  <c r="CY41" i="19"/>
  <c r="CY43" i="19"/>
  <c r="CZ40" i="19"/>
  <c r="CY42" i="19"/>
  <c r="CZ36" i="19"/>
  <c r="CZ35" i="19"/>
  <c r="CY32" i="19"/>
  <c r="CZ30" i="19"/>
  <c r="CZ31" i="19"/>
  <c r="DA28" i="19"/>
  <c r="CZ29" i="19"/>
  <c r="CZ48" i="19" l="1"/>
  <c r="CZ47" i="19"/>
  <c r="CZ32" i="19"/>
  <c r="DA40" i="19"/>
  <c r="CZ43" i="19"/>
  <c r="CZ42" i="19"/>
  <c r="CZ41" i="19"/>
  <c r="CY44" i="19"/>
  <c r="DA36" i="19"/>
  <c r="DA35" i="19"/>
  <c r="DB28" i="19"/>
  <c r="DA31" i="19"/>
  <c r="DA30" i="19"/>
  <c r="DA29" i="19"/>
  <c r="DA48" i="19" l="1"/>
  <c r="DA47" i="19"/>
  <c r="DA32" i="19"/>
  <c r="CZ44" i="19"/>
  <c r="DA42" i="19"/>
  <c r="DA41" i="19"/>
  <c r="DA43" i="19"/>
  <c r="DB40" i="19"/>
  <c r="DB36" i="19"/>
  <c r="DB35" i="19"/>
  <c r="DC28" i="19"/>
  <c r="DB31" i="19"/>
  <c r="DB30" i="19"/>
  <c r="DB29" i="19"/>
  <c r="DB48" i="19" l="1"/>
  <c r="DB47" i="19"/>
  <c r="DB32" i="19"/>
  <c r="DA44" i="19"/>
  <c r="DB43" i="19"/>
  <c r="DB42" i="19"/>
  <c r="DB41" i="19"/>
  <c r="DC40" i="19"/>
  <c r="DC36" i="19"/>
  <c r="DC35" i="19"/>
  <c r="DC29" i="19"/>
  <c r="DC30" i="19"/>
  <c r="DC31" i="19"/>
  <c r="DD28" i="19"/>
  <c r="DC47" i="19" l="1"/>
  <c r="DC48" i="19"/>
  <c r="DB44" i="19"/>
  <c r="DD40" i="19"/>
  <c r="DC43" i="19"/>
  <c r="DC41" i="19"/>
  <c r="DC42" i="19"/>
  <c r="DC32" i="19"/>
  <c r="DD35" i="19"/>
  <c r="DD36" i="19"/>
  <c r="DD31" i="19"/>
  <c r="DD30" i="19"/>
  <c r="DD29" i="19"/>
  <c r="DE28" i="19"/>
  <c r="DD47" i="19" l="1"/>
  <c r="DD48" i="19"/>
  <c r="DD32" i="19"/>
  <c r="DC44" i="19"/>
  <c r="DD42" i="19"/>
  <c r="DD43" i="19"/>
  <c r="DD41" i="19"/>
  <c r="DE40" i="19"/>
  <c r="DE35" i="19"/>
  <c r="DE36" i="19"/>
  <c r="DE31" i="19"/>
  <c r="DE30" i="19"/>
  <c r="DE29" i="19"/>
  <c r="DF28" i="19"/>
  <c r="DE32" i="19" l="1"/>
  <c r="DE47" i="19"/>
  <c r="DE48" i="19"/>
  <c r="DD44" i="19"/>
  <c r="DE41" i="19"/>
  <c r="DF40" i="19"/>
  <c r="DE42" i="19"/>
  <c r="DE43" i="19"/>
  <c r="DF35" i="19"/>
  <c r="DF36" i="19"/>
  <c r="DF29" i="19"/>
  <c r="DF31" i="19"/>
  <c r="DF30" i="19"/>
  <c r="DG28" i="19"/>
  <c r="DF47" i="19" l="1"/>
  <c r="DF48" i="19"/>
  <c r="DF32" i="19"/>
  <c r="DF41" i="19"/>
  <c r="DG40" i="19"/>
  <c r="DF42" i="19"/>
  <c r="DF43" i="19"/>
  <c r="DE44" i="19"/>
  <c r="DG35" i="19"/>
  <c r="DG36" i="19"/>
  <c r="DG31" i="19"/>
  <c r="DG30" i="19"/>
  <c r="DG29" i="19"/>
  <c r="DH28" i="19"/>
  <c r="DG32" i="19" l="1"/>
  <c r="DG47" i="19"/>
  <c r="DG48" i="19"/>
  <c r="DF44" i="19"/>
  <c r="DG41" i="19"/>
  <c r="DG42" i="19"/>
  <c r="DH40" i="19"/>
  <c r="DG43" i="19"/>
  <c r="DH36" i="19"/>
  <c r="DH35" i="19"/>
  <c r="DH30" i="19"/>
  <c r="DH31" i="19"/>
  <c r="DH29" i="19"/>
  <c r="DI28" i="19"/>
  <c r="DH48" i="19" l="1"/>
  <c r="DH47" i="19"/>
  <c r="DG44" i="19"/>
  <c r="DI40" i="19"/>
  <c r="DH41" i="19"/>
  <c r="DH42" i="19"/>
  <c r="DH43" i="19"/>
  <c r="DI36" i="19"/>
  <c r="DI35" i="19"/>
  <c r="DH32" i="19"/>
  <c r="DI31" i="19"/>
  <c r="DI30" i="19"/>
  <c r="DI29" i="19"/>
  <c r="DJ28" i="19"/>
  <c r="DI32" i="19" l="1"/>
  <c r="DI48" i="19"/>
  <c r="DI47" i="19"/>
  <c r="DH44" i="19"/>
  <c r="DI42" i="19"/>
  <c r="DI43" i="19"/>
  <c r="DI41" i="19"/>
  <c r="DJ40" i="19"/>
  <c r="DJ36" i="19"/>
  <c r="DJ35" i="19"/>
  <c r="DK28" i="19"/>
  <c r="DJ30" i="19"/>
  <c r="DJ29" i="19"/>
  <c r="DJ31" i="19"/>
  <c r="DJ48" i="19" l="1"/>
  <c r="DJ47" i="19"/>
  <c r="DI44" i="19"/>
  <c r="DJ42" i="19"/>
  <c r="DJ41" i="19"/>
  <c r="DJ43" i="19"/>
  <c r="DK40" i="19"/>
  <c r="DJ32" i="19"/>
  <c r="DK36" i="19"/>
  <c r="DK35" i="19"/>
  <c r="DK29" i="19"/>
  <c r="DK30" i="19"/>
  <c r="DK31" i="19"/>
  <c r="DL28" i="19"/>
  <c r="DK47" i="19" l="1"/>
  <c r="DK48" i="19"/>
  <c r="DJ44" i="19"/>
  <c r="DK41" i="19"/>
  <c r="DL40" i="19"/>
  <c r="DK43" i="19"/>
  <c r="DK42" i="19"/>
  <c r="DL36" i="19"/>
  <c r="DL35" i="19"/>
  <c r="DL31" i="19"/>
  <c r="DL30" i="19"/>
  <c r="DL29" i="19"/>
  <c r="DM28" i="19"/>
  <c r="DK32" i="19"/>
  <c r="DL32" i="19" l="1"/>
  <c r="DL47" i="19"/>
  <c r="DL48" i="19"/>
  <c r="DK44" i="19"/>
  <c r="DM40" i="19"/>
  <c r="DL43" i="19"/>
  <c r="DL42" i="19"/>
  <c r="DL41" i="19"/>
  <c r="DM35" i="19"/>
  <c r="DM36" i="19"/>
  <c r="DM31" i="19"/>
  <c r="DM30" i="19"/>
  <c r="DM29" i="19"/>
  <c r="DN28" i="19"/>
  <c r="DM32" i="19" l="1"/>
  <c r="DM47" i="19"/>
  <c r="DM48" i="19"/>
  <c r="DL44" i="19"/>
  <c r="DM43" i="19"/>
  <c r="DM41" i="19"/>
  <c r="DN40" i="19"/>
  <c r="DM42" i="19"/>
  <c r="DN35" i="19"/>
  <c r="DN36" i="19"/>
  <c r="DN29" i="19"/>
  <c r="DN31" i="19"/>
  <c r="DN30" i="19"/>
  <c r="DO28" i="19"/>
  <c r="DN47" i="19" l="1"/>
  <c r="DN48" i="19"/>
  <c r="DN32" i="19"/>
  <c r="DN42" i="19"/>
  <c r="DN41" i="19"/>
  <c r="DO40" i="19"/>
  <c r="DN43" i="19"/>
  <c r="DM44" i="19"/>
  <c r="DO35" i="19"/>
  <c r="DO36" i="19"/>
  <c r="DO31" i="19"/>
  <c r="DO30" i="19"/>
  <c r="DP28" i="19"/>
  <c r="DO29" i="19"/>
  <c r="DO47" i="19" l="1"/>
  <c r="DO48" i="19"/>
  <c r="DO32" i="19"/>
  <c r="DN44" i="19"/>
  <c r="DO41" i="19"/>
  <c r="DO42" i="19"/>
  <c r="DO43" i="19"/>
  <c r="DP40" i="19"/>
  <c r="DP36" i="19"/>
  <c r="DP35" i="19"/>
  <c r="DP30" i="19"/>
  <c r="DP31" i="19"/>
  <c r="DQ28" i="19"/>
  <c r="DP29" i="19"/>
  <c r="DP48" i="19" l="1"/>
  <c r="DP47" i="19"/>
  <c r="DP32" i="19"/>
  <c r="DQ40" i="19"/>
  <c r="DP43" i="19"/>
  <c r="DP42" i="19"/>
  <c r="DP41" i="19"/>
  <c r="DO44" i="19"/>
  <c r="DQ36" i="19"/>
  <c r="DQ35" i="19"/>
  <c r="DR28" i="19"/>
  <c r="DQ31" i="19"/>
  <c r="DQ30" i="19"/>
  <c r="DQ29" i="19"/>
  <c r="DQ48" i="19" l="1"/>
  <c r="DQ47" i="19"/>
  <c r="DQ32" i="19"/>
  <c r="DP44" i="19"/>
  <c r="DQ43" i="19"/>
  <c r="DQ41" i="19"/>
  <c r="DQ42" i="19"/>
  <c r="DR40" i="19"/>
  <c r="DR36" i="19"/>
  <c r="DR35" i="19"/>
  <c r="DS28" i="19"/>
  <c r="DR31" i="19"/>
  <c r="DR30" i="19"/>
  <c r="DR29" i="19"/>
  <c r="DR32" i="19" l="1"/>
  <c r="DR48" i="19"/>
  <c r="DR47" i="19"/>
  <c r="DQ44" i="19"/>
  <c r="DS40" i="19"/>
  <c r="DR41" i="19"/>
  <c r="DR43" i="19"/>
  <c r="DR42" i="19"/>
  <c r="DS35" i="19"/>
  <c r="DS36" i="19"/>
  <c r="DS29" i="19"/>
  <c r="DS30" i="19"/>
  <c r="DS31" i="19"/>
  <c r="DT28" i="19"/>
  <c r="DS47" i="19" l="1"/>
  <c r="DS48" i="19"/>
  <c r="DR44" i="19"/>
  <c r="DS43" i="19"/>
  <c r="DS41" i="19"/>
  <c r="DT40" i="19"/>
  <c r="DS42" i="19"/>
  <c r="DT35" i="19"/>
  <c r="DT36" i="19"/>
  <c r="DS32" i="19"/>
  <c r="DT30" i="19"/>
  <c r="DT29" i="19"/>
  <c r="DT31" i="19"/>
  <c r="DU28" i="19"/>
  <c r="DT47" i="19" l="1"/>
  <c r="DT48" i="19"/>
  <c r="DU40" i="19"/>
  <c r="DT41" i="19"/>
  <c r="DT42" i="19"/>
  <c r="DT43" i="19"/>
  <c r="DS44" i="19"/>
  <c r="DU35" i="19"/>
  <c r="DU36" i="19"/>
  <c r="DT32" i="19"/>
  <c r="DU31" i="19"/>
  <c r="DV28" i="19"/>
  <c r="DU30" i="19"/>
  <c r="DU29" i="19"/>
  <c r="DU47" i="19" l="1"/>
  <c r="DU48" i="19"/>
  <c r="DU32" i="19"/>
  <c r="DT44" i="19"/>
  <c r="DU41" i="19"/>
  <c r="DV40" i="19"/>
  <c r="DU43" i="19"/>
  <c r="DU42" i="19"/>
  <c r="DV35" i="19"/>
  <c r="DV36" i="19"/>
  <c r="DV29" i="19"/>
  <c r="DW28" i="19"/>
  <c r="DV31" i="19"/>
  <c r="DV30" i="19"/>
  <c r="DV47" i="19" l="1"/>
  <c r="DV48" i="19"/>
  <c r="DU44" i="19"/>
  <c r="DV41" i="19"/>
  <c r="DW40" i="19"/>
  <c r="DV43" i="19"/>
  <c r="DV42" i="19"/>
  <c r="DW35" i="19"/>
  <c r="DW36" i="19"/>
  <c r="DX28" i="19"/>
  <c r="DW31" i="19"/>
  <c r="DW30" i="19"/>
  <c r="DW29" i="19"/>
  <c r="DV32" i="19"/>
  <c r="DW47" i="19" l="1"/>
  <c r="DW48" i="19"/>
  <c r="DW32" i="19"/>
  <c r="DW42" i="19"/>
  <c r="DW43" i="19"/>
  <c r="DX40" i="19"/>
  <c r="DW41" i="19"/>
  <c r="DV44" i="19"/>
  <c r="DX36" i="19"/>
  <c r="DX35" i="19"/>
  <c r="DX30" i="19"/>
  <c r="DX31" i="19"/>
  <c r="DY28" i="19"/>
  <c r="DX29" i="19"/>
  <c r="DX48" i="19" l="1"/>
  <c r="DX47" i="19"/>
  <c r="DX42" i="19"/>
  <c r="DX43" i="19"/>
  <c r="DX41" i="19"/>
  <c r="DY40" i="19"/>
  <c r="DW44" i="19"/>
  <c r="DY36" i="19"/>
  <c r="DY35" i="19"/>
  <c r="DX32" i="19"/>
  <c r="DZ28" i="19"/>
  <c r="DY31" i="19"/>
  <c r="DY30" i="19"/>
  <c r="DY29" i="19"/>
  <c r="DY48" i="19" l="1"/>
  <c r="DY47" i="19"/>
  <c r="DY32" i="19"/>
  <c r="DY43" i="19"/>
  <c r="DY41" i="19"/>
  <c r="DZ40" i="19"/>
  <c r="DY42" i="19"/>
  <c r="DX44" i="19"/>
  <c r="DZ36" i="19"/>
  <c r="DZ35" i="19"/>
  <c r="EA28" i="19"/>
  <c r="DZ31" i="19"/>
  <c r="DZ30" i="19"/>
  <c r="DZ29" i="19"/>
  <c r="DZ48" i="19" l="1"/>
  <c r="DZ47" i="19"/>
  <c r="DZ32" i="19"/>
  <c r="DY44" i="19"/>
  <c r="DZ43" i="19"/>
  <c r="DZ41" i="19"/>
  <c r="DZ42" i="19"/>
  <c r="EA40" i="19"/>
  <c r="EA36" i="19"/>
  <c r="EA35" i="19"/>
  <c r="EA29" i="19"/>
  <c r="EA30" i="19"/>
  <c r="EA31" i="19"/>
  <c r="EB28" i="19"/>
  <c r="EA47" i="19" l="1"/>
  <c r="EA48" i="19"/>
  <c r="DZ44" i="19"/>
  <c r="EA43" i="19"/>
  <c r="EA41" i="19"/>
  <c r="EB40" i="19"/>
  <c r="EA42" i="19"/>
  <c r="EB35" i="19"/>
  <c r="EB36" i="19"/>
  <c r="EB31" i="19"/>
  <c r="EB30" i="19"/>
  <c r="EB29" i="19"/>
  <c r="EC28" i="19"/>
  <c r="EA32" i="19"/>
  <c r="EB32" i="19" l="1"/>
  <c r="EB47" i="19"/>
  <c r="EB48" i="19"/>
  <c r="EA44" i="19"/>
  <c r="EB42" i="19"/>
  <c r="EC40" i="19"/>
  <c r="EB43" i="19"/>
  <c r="EB41" i="19"/>
  <c r="EC35" i="19"/>
  <c r="EC36" i="19"/>
  <c r="EC31" i="19"/>
  <c r="EC30" i="19"/>
  <c r="EC29" i="19"/>
  <c r="ED28" i="19"/>
  <c r="EC32" i="19" l="1"/>
  <c r="EC47" i="19"/>
  <c r="EC48" i="19"/>
  <c r="EB44" i="19"/>
  <c r="EC41" i="19"/>
  <c r="EC43" i="19"/>
  <c r="EC42" i="19"/>
  <c r="ED40" i="19"/>
  <c r="ED35" i="19"/>
  <c r="ED36" i="19"/>
  <c r="ED29" i="19"/>
  <c r="ED31" i="19"/>
  <c r="ED30" i="19"/>
  <c r="EE28" i="19"/>
  <c r="ED47" i="19" l="1"/>
  <c r="ED48" i="19"/>
  <c r="EC44" i="19"/>
  <c r="ED41" i="19"/>
  <c r="EE40" i="19"/>
  <c r="ED42" i="19"/>
  <c r="ED43" i="19"/>
  <c r="EE35" i="19"/>
  <c r="EE36" i="19"/>
  <c r="EE29" i="19"/>
  <c r="EF28" i="19"/>
  <c r="EE31" i="19"/>
  <c r="EE30" i="19"/>
  <c r="ED32" i="19"/>
  <c r="EE47" i="19" l="1"/>
  <c r="EE48" i="19"/>
  <c r="ED44" i="19"/>
  <c r="EE43" i="19"/>
  <c r="EE41" i="19"/>
  <c r="EE42" i="19"/>
  <c r="EF40" i="19"/>
  <c r="EF36" i="19"/>
  <c r="EF35" i="19"/>
  <c r="EE32" i="19"/>
  <c r="EF30" i="19"/>
  <c r="EF31" i="19"/>
  <c r="EG28" i="19"/>
  <c r="EF29" i="19"/>
  <c r="EF32" i="19" l="1"/>
  <c r="EF48" i="19"/>
  <c r="EF47" i="19"/>
  <c r="EE44" i="19"/>
  <c r="EG40" i="19"/>
  <c r="EF43" i="19"/>
  <c r="EF41" i="19"/>
  <c r="EF42" i="19"/>
  <c r="EG36" i="19"/>
  <c r="EG35" i="19"/>
  <c r="EH28" i="19"/>
  <c r="EG31" i="19"/>
  <c r="EG30" i="19"/>
  <c r="EG29" i="19"/>
  <c r="EG48" i="19" l="1"/>
  <c r="EG47" i="19"/>
  <c r="EG32" i="19"/>
  <c r="EF44" i="19"/>
  <c r="EG42" i="19"/>
  <c r="EH40" i="19"/>
  <c r="EG43" i="19"/>
  <c r="EG41" i="19"/>
  <c r="EH36" i="19"/>
  <c r="EH35" i="19"/>
  <c r="EH31" i="19"/>
  <c r="EI28" i="19"/>
  <c r="EH30" i="19"/>
  <c r="EH29" i="19"/>
  <c r="EH48" i="19" l="1"/>
  <c r="EH47" i="19"/>
  <c r="EH32" i="19"/>
  <c r="EG44" i="19"/>
  <c r="EI40" i="19"/>
  <c r="EH43" i="19"/>
  <c r="EH41" i="19"/>
  <c r="EH42" i="19"/>
  <c r="EI36" i="19"/>
  <c r="EI35" i="19"/>
  <c r="EI29" i="19"/>
  <c r="EI30" i="19"/>
  <c r="EI31" i="19"/>
  <c r="EJ28" i="19"/>
  <c r="EI47" i="19" l="1"/>
  <c r="EI48" i="19"/>
  <c r="EH44" i="19"/>
  <c r="EI43" i="19"/>
  <c r="EI41" i="19"/>
  <c r="EI42" i="19"/>
  <c r="EJ40" i="19"/>
  <c r="EJ36" i="19"/>
  <c r="EJ35" i="19"/>
  <c r="EI32" i="19"/>
  <c r="EJ31" i="19"/>
  <c r="EJ30" i="19"/>
  <c r="EJ29" i="19"/>
  <c r="EK28" i="19"/>
  <c r="EJ47" i="19" l="1"/>
  <c r="EJ48" i="19"/>
  <c r="EJ32" i="19"/>
  <c r="EI44" i="19"/>
  <c r="EJ42" i="19"/>
  <c r="EK40" i="19"/>
  <c r="EJ43" i="19"/>
  <c r="EJ41" i="19"/>
  <c r="EK35" i="19"/>
  <c r="EK36" i="19"/>
  <c r="EK31" i="19"/>
  <c r="EK30" i="19"/>
  <c r="EK29" i="19"/>
  <c r="EL28" i="19"/>
  <c r="EK47" i="19" l="1"/>
  <c r="EK48" i="19"/>
  <c r="EK32" i="19"/>
  <c r="EJ44" i="19"/>
  <c r="EL40" i="19"/>
  <c r="EK41" i="19"/>
  <c r="EK43" i="19"/>
  <c r="EK42" i="19"/>
  <c r="EL35" i="19"/>
  <c r="EL36" i="19"/>
  <c r="EL29" i="19"/>
  <c r="EL30" i="19"/>
  <c r="EL31" i="19"/>
  <c r="EM28" i="19"/>
  <c r="EL47" i="19" l="1"/>
  <c r="EL48" i="19"/>
  <c r="EM40" i="19"/>
  <c r="EL42" i="19"/>
  <c r="EL41" i="19"/>
  <c r="EL43" i="19"/>
  <c r="EK44" i="19"/>
  <c r="EM35" i="19"/>
  <c r="EM36" i="19"/>
  <c r="EM30" i="19"/>
  <c r="EM29" i="19"/>
  <c r="EM31" i="19"/>
  <c r="EN28" i="19"/>
  <c r="EL32" i="19"/>
  <c r="EM47" i="19" l="1"/>
  <c r="EM48" i="19"/>
  <c r="EL44" i="19"/>
  <c r="EN40" i="19"/>
  <c r="EM42" i="19"/>
  <c r="EM43" i="19"/>
  <c r="EM41" i="19"/>
  <c r="EN36" i="19"/>
  <c r="EN35" i="19"/>
  <c r="EM32" i="19"/>
  <c r="EN30" i="19"/>
  <c r="EN31" i="19"/>
  <c r="EN29" i="19"/>
  <c r="EO28" i="19"/>
  <c r="EN32" i="19" l="1"/>
  <c r="EN48" i="19"/>
  <c r="EN47" i="19"/>
  <c r="EM44" i="19"/>
  <c r="EN41" i="19"/>
  <c r="EN43" i="19"/>
  <c r="EO40" i="19"/>
  <c r="EN42" i="19"/>
  <c r="EO36" i="19"/>
  <c r="EO35" i="19"/>
  <c r="EO30" i="19"/>
  <c r="EO29" i="19"/>
  <c r="EP28" i="19"/>
  <c r="EO31" i="19"/>
  <c r="EO48" i="19" l="1"/>
  <c r="EO47" i="19"/>
  <c r="EO32" i="19"/>
  <c r="EN44" i="19"/>
  <c r="EO43" i="19"/>
  <c r="EO42" i="19"/>
  <c r="EO41" i="19"/>
  <c r="EP40" i="19"/>
  <c r="EP36" i="19"/>
  <c r="EP35" i="19"/>
  <c r="EP31" i="19"/>
  <c r="EQ28" i="19"/>
  <c r="EP30" i="19"/>
  <c r="EP29" i="19"/>
  <c r="EP32" i="19" l="1"/>
  <c r="EP48" i="19"/>
  <c r="EP47" i="19"/>
  <c r="EO44" i="19"/>
  <c r="EP43" i="19"/>
  <c r="EP42" i="19"/>
  <c r="EP41" i="19"/>
  <c r="EQ40" i="19"/>
  <c r="EQ36" i="19"/>
  <c r="EQ35" i="19"/>
  <c r="EQ29" i="19"/>
  <c r="EQ30" i="19"/>
  <c r="EQ31" i="19"/>
  <c r="ER28" i="19"/>
  <c r="EQ47" i="19" l="1"/>
  <c r="EQ48" i="19"/>
  <c r="EQ42" i="19"/>
  <c r="EQ41" i="19"/>
  <c r="ER40" i="19"/>
  <c r="EQ43" i="19"/>
  <c r="EP44" i="19"/>
  <c r="ER35" i="19"/>
  <c r="ER36" i="19"/>
  <c r="ER31" i="19"/>
  <c r="ER30" i="19"/>
  <c r="ER29" i="19"/>
  <c r="ER32" i="19" s="1"/>
  <c r="ES28" i="19"/>
  <c r="EQ32" i="19"/>
  <c r="ER47" i="19" l="1"/>
  <c r="ER48" i="19"/>
  <c r="EQ44" i="19"/>
  <c r="ES40" i="19"/>
  <c r="ER43" i="19"/>
  <c r="ER41" i="19"/>
  <c r="ER42" i="19"/>
  <c r="ES35" i="19"/>
  <c r="ES36" i="19"/>
  <c r="ES31" i="19"/>
  <c r="ES30" i="19"/>
  <c r="ES29" i="19"/>
  <c r="ES32" i="19" s="1"/>
  <c r="ET28" i="19"/>
  <c r="ES47" i="19" l="1"/>
  <c r="ES48" i="19"/>
  <c r="ES41" i="19"/>
  <c r="ET40" i="19"/>
  <c r="ES43" i="19"/>
  <c r="ES42" i="19"/>
  <c r="ER44" i="19"/>
  <c r="ET35" i="19"/>
  <c r="ET36" i="19"/>
  <c r="ET29" i="19"/>
  <c r="ET31" i="19"/>
  <c r="ET30" i="19"/>
  <c r="EU28" i="19"/>
  <c r="ET47" i="19" l="1"/>
  <c r="ET48" i="19"/>
  <c r="ET42" i="19"/>
  <c r="ET41" i="19"/>
  <c r="EU40" i="19"/>
  <c r="ET43" i="19"/>
  <c r="ES44" i="19"/>
  <c r="EU35" i="19"/>
  <c r="EU36" i="19"/>
  <c r="ET32" i="19"/>
  <c r="EU30" i="19"/>
  <c r="EV28" i="19"/>
  <c r="EU29" i="19"/>
  <c r="EU31" i="19"/>
  <c r="EU47" i="19" l="1"/>
  <c r="EU48" i="19"/>
  <c r="ET44" i="19"/>
  <c r="EU41" i="19"/>
  <c r="EV40" i="19"/>
  <c r="EU43" i="19"/>
  <c r="EU42" i="19"/>
  <c r="EV36" i="19"/>
  <c r="EV35" i="19"/>
  <c r="EU32" i="19"/>
  <c r="EV30" i="19"/>
  <c r="EV31" i="19"/>
  <c r="EW28" i="19"/>
  <c r="EV29" i="19"/>
  <c r="EV32" i="19" l="1"/>
  <c r="EV48" i="19"/>
  <c r="EV47" i="19"/>
  <c r="EU44" i="19"/>
  <c r="EW40" i="19"/>
  <c r="EV41" i="19"/>
  <c r="EV42" i="19"/>
  <c r="EV43" i="19"/>
  <c r="EW36" i="19"/>
  <c r="EW35" i="19"/>
  <c r="EX28" i="19"/>
  <c r="EW30" i="19"/>
  <c r="EW29" i="19"/>
  <c r="EW31" i="19"/>
  <c r="EW32" i="19" l="1"/>
  <c r="EW48" i="19"/>
  <c r="EW47" i="19"/>
  <c r="EV44" i="19"/>
  <c r="EW42" i="19"/>
  <c r="EW41" i="19"/>
  <c r="EX40" i="19"/>
  <c r="EW43" i="19"/>
  <c r="EX36" i="19"/>
  <c r="EX35" i="19"/>
  <c r="EX31" i="19"/>
  <c r="EY28" i="19"/>
  <c r="EX30" i="19"/>
  <c r="EX29" i="19"/>
  <c r="EX32" i="19" l="1"/>
  <c r="EX48" i="19"/>
  <c r="EX47" i="19"/>
  <c r="EY40" i="19"/>
  <c r="EX41" i="19"/>
  <c r="EX42" i="19"/>
  <c r="EX43" i="19"/>
  <c r="EW44" i="19"/>
  <c r="EY36" i="19"/>
  <c r="EY35" i="19"/>
  <c r="EY29" i="19"/>
  <c r="EY30" i="19"/>
  <c r="EY31" i="19"/>
  <c r="EZ28" i="19"/>
  <c r="EY47" i="19" l="1"/>
  <c r="EY48" i="19"/>
  <c r="EX44" i="19"/>
  <c r="EY41" i="19"/>
  <c r="EY43" i="19"/>
  <c r="EZ40" i="19"/>
  <c r="EY42" i="19"/>
  <c r="EY32" i="19"/>
  <c r="EZ36" i="19"/>
  <c r="EZ35" i="19"/>
  <c r="EZ31" i="19"/>
  <c r="EZ30" i="19"/>
  <c r="EZ29" i="19"/>
  <c r="FA28" i="19"/>
  <c r="EZ47" i="19" l="1"/>
  <c r="EZ48" i="19"/>
  <c r="EZ32" i="19"/>
  <c r="EZ43" i="19"/>
  <c r="FA40" i="19"/>
  <c r="EZ41" i="19"/>
  <c r="EZ42" i="19"/>
  <c r="EY44" i="19"/>
  <c r="FA35" i="19"/>
  <c r="FA36" i="19"/>
  <c r="FA31" i="19"/>
  <c r="FB28" i="19"/>
  <c r="FA30" i="19"/>
  <c r="FA29" i="19"/>
  <c r="FA47" i="19" l="1"/>
  <c r="FA48" i="19"/>
  <c r="FA32" i="19"/>
  <c r="EZ44" i="19"/>
  <c r="FA43" i="19"/>
  <c r="FA42" i="19"/>
  <c r="FA41" i="19"/>
  <c r="FB40" i="19"/>
  <c r="FB35" i="19"/>
  <c r="FB36" i="19"/>
  <c r="FB29" i="19"/>
  <c r="FB31" i="19"/>
  <c r="FC28" i="19"/>
  <c r="FB30" i="19"/>
  <c r="FB47" i="19" l="1"/>
  <c r="FB48" i="19"/>
  <c r="FB41" i="19"/>
  <c r="FC40" i="19"/>
  <c r="FB42" i="19"/>
  <c r="FB43" i="19"/>
  <c r="FA44" i="19"/>
  <c r="FC35" i="19"/>
  <c r="FC36" i="19"/>
  <c r="FB32" i="19"/>
  <c r="FC31" i="19"/>
  <c r="FD28" i="19"/>
  <c r="FC30" i="19"/>
  <c r="FC29" i="19"/>
  <c r="FC32" i="19" l="1"/>
  <c r="FC47" i="19"/>
  <c r="FC48" i="19"/>
  <c r="FC41" i="19"/>
  <c r="FC43" i="19"/>
  <c r="FC42" i="19"/>
  <c r="FD40" i="19"/>
  <c r="FB44" i="19"/>
  <c r="FD36" i="19"/>
  <c r="FD35" i="19"/>
  <c r="FD30" i="19"/>
  <c r="FD31" i="19"/>
  <c r="FE28" i="19"/>
  <c r="FD29" i="19"/>
  <c r="FD32" i="19" l="1"/>
  <c r="FD48" i="19"/>
  <c r="FD47" i="19"/>
  <c r="FD41" i="19"/>
  <c r="FD42" i="19"/>
  <c r="FE40" i="19"/>
  <c r="FD43" i="19"/>
  <c r="FC44" i="19"/>
  <c r="FE36" i="19"/>
  <c r="FE35" i="19"/>
  <c r="FF28" i="19"/>
  <c r="FE31" i="19"/>
  <c r="FE30" i="19"/>
  <c r="FE29" i="19"/>
  <c r="FD44" i="19" l="1"/>
  <c r="FE32" i="19"/>
  <c r="FE48" i="19"/>
  <c r="FE47" i="19"/>
  <c r="FE43" i="19"/>
  <c r="FF40" i="19"/>
  <c r="FE41" i="19"/>
  <c r="FE42" i="19"/>
  <c r="FF36" i="19"/>
  <c r="FF35" i="19"/>
  <c r="FF31" i="19"/>
  <c r="FG28" i="19"/>
  <c r="FF30" i="19"/>
  <c r="FF29" i="19"/>
  <c r="FF32" i="19" s="1"/>
  <c r="FF48" i="19" l="1"/>
  <c r="FF47" i="19"/>
  <c r="FE44" i="19"/>
  <c r="FG40" i="19"/>
  <c r="FF43" i="19"/>
  <c r="FF42" i="19"/>
  <c r="FF41" i="19"/>
  <c r="FG36" i="19"/>
  <c r="FG35" i="19"/>
  <c r="FG29" i="19"/>
  <c r="FG30" i="19"/>
  <c r="FG31" i="19"/>
  <c r="FH28" i="19"/>
  <c r="FG47" i="19" l="1"/>
  <c r="FG48" i="19"/>
  <c r="FF44" i="19"/>
  <c r="FG43" i="19"/>
  <c r="FG41" i="19"/>
  <c r="FH40" i="19"/>
  <c r="FG42" i="19"/>
  <c r="FG32" i="19"/>
  <c r="FH36" i="19"/>
  <c r="FH35" i="19"/>
  <c r="FH31" i="19"/>
  <c r="FH30" i="19"/>
  <c r="FH29" i="19"/>
  <c r="FI28" i="19"/>
  <c r="FH47" i="19" l="1"/>
  <c r="FH48" i="19"/>
  <c r="FH32" i="19"/>
  <c r="FH43" i="19"/>
  <c r="FI40" i="19"/>
  <c r="FH42" i="19"/>
  <c r="FH41" i="19"/>
  <c r="FG44" i="19"/>
  <c r="FI35" i="19"/>
  <c r="FI36" i="19"/>
  <c r="FI31" i="19"/>
  <c r="FI30" i="19"/>
  <c r="FI29" i="19"/>
  <c r="FJ28" i="19"/>
  <c r="FI47" i="19" l="1"/>
  <c r="FI48" i="19"/>
  <c r="FJ40" i="19"/>
  <c r="FI42" i="19"/>
  <c r="FI43" i="19"/>
  <c r="FI41" i="19"/>
  <c r="FH44" i="19"/>
  <c r="FJ35" i="19"/>
  <c r="FJ36" i="19"/>
  <c r="FI32" i="19"/>
  <c r="FJ29" i="19"/>
  <c r="FJ31" i="19"/>
  <c r="FJ30" i="19"/>
  <c r="FK28" i="19"/>
  <c r="FJ32" i="19" l="1"/>
  <c r="FJ47" i="19"/>
  <c r="FJ48" i="19"/>
  <c r="FI44" i="19"/>
  <c r="FJ42" i="19"/>
  <c r="FK40" i="19"/>
  <c r="FJ41" i="19"/>
  <c r="FJ43" i="19"/>
  <c r="FK35" i="19"/>
  <c r="FK36" i="19"/>
  <c r="FK29" i="19"/>
  <c r="FL28" i="19"/>
  <c r="FK30" i="19"/>
  <c r="FK31" i="19"/>
  <c r="FK47" i="19" l="1"/>
  <c r="FK48" i="19"/>
  <c r="FL40" i="19"/>
  <c r="FK43" i="19"/>
  <c r="FK42" i="19"/>
  <c r="FK41" i="19"/>
  <c r="FJ44" i="19"/>
  <c r="FK32" i="19"/>
  <c r="FL36" i="19"/>
  <c r="FL35" i="19"/>
  <c r="FL30" i="19"/>
  <c r="FL31" i="19"/>
  <c r="FM28" i="19"/>
  <c r="FL29" i="19"/>
  <c r="FL32" i="19" l="1"/>
  <c r="FL48" i="19"/>
  <c r="FL47" i="19"/>
  <c r="FK44" i="19"/>
  <c r="FL42" i="19"/>
  <c r="FL41" i="19"/>
  <c r="FM40" i="19"/>
  <c r="FL43" i="19"/>
  <c r="FM36" i="19"/>
  <c r="FM35" i="19"/>
  <c r="FN28" i="19"/>
  <c r="FM31" i="19"/>
  <c r="FM30" i="19"/>
  <c r="FM29" i="19"/>
  <c r="FL44" i="19" l="1"/>
  <c r="FM32" i="19"/>
  <c r="FM48" i="19"/>
  <c r="FM47" i="19"/>
  <c r="FM41" i="19"/>
  <c r="FM43" i="19"/>
  <c r="FM42" i="19"/>
  <c r="FN40" i="19"/>
  <c r="FN36" i="19"/>
  <c r="FN35" i="19"/>
  <c r="FN31" i="19"/>
  <c r="FO28" i="19"/>
  <c r="FN30" i="19"/>
  <c r="FN29" i="19"/>
  <c r="FN32" i="19" l="1"/>
  <c r="FM44" i="19"/>
  <c r="FN48" i="19"/>
  <c r="FN47" i="19"/>
  <c r="FN41" i="19"/>
  <c r="FN42" i="19"/>
  <c r="FO40" i="19"/>
  <c r="FN43" i="19"/>
  <c r="FO36" i="19"/>
  <c r="FO35" i="19"/>
  <c r="FO29" i="19"/>
  <c r="FO30" i="19"/>
  <c r="FO31" i="19"/>
  <c r="FP28" i="19"/>
  <c r="FO47" i="19" l="1"/>
  <c r="FO48" i="19"/>
  <c r="FN44" i="19"/>
  <c r="FP40" i="19"/>
  <c r="FO41" i="19"/>
  <c r="FO43" i="19"/>
  <c r="FO42" i="19"/>
  <c r="FO32" i="19"/>
  <c r="FP36" i="19"/>
  <c r="FP35" i="19"/>
  <c r="FP31" i="19"/>
  <c r="FP30" i="19"/>
  <c r="FP29" i="19"/>
  <c r="FQ28" i="19"/>
  <c r="FP47" i="19" l="1"/>
  <c r="FP48" i="19"/>
  <c r="FP32" i="19"/>
  <c r="FO44" i="19"/>
  <c r="FQ40" i="19"/>
  <c r="FP41" i="19"/>
  <c r="FP42" i="19"/>
  <c r="FP43" i="19"/>
  <c r="FQ35" i="19"/>
  <c r="FQ36" i="19"/>
  <c r="FQ31" i="19"/>
  <c r="FQ30" i="19"/>
  <c r="FQ29" i="19"/>
  <c r="FR28" i="19"/>
  <c r="FQ47" i="19" l="1"/>
  <c r="FQ48" i="19"/>
  <c r="FQ32" i="19"/>
  <c r="FP44" i="19"/>
  <c r="FQ41" i="19"/>
  <c r="FQ43" i="19"/>
  <c r="FR40" i="19"/>
  <c r="FQ42" i="19"/>
  <c r="FR35" i="19"/>
  <c r="FR36" i="19"/>
  <c r="FR29" i="19"/>
  <c r="FR30" i="19"/>
  <c r="FR31" i="19"/>
  <c r="FS28" i="19"/>
  <c r="FR47" i="19" l="1"/>
  <c r="FR48" i="19"/>
  <c r="FR41" i="19"/>
  <c r="FR43" i="19"/>
  <c r="FS40" i="19"/>
  <c r="FR42" i="19"/>
  <c r="FQ44" i="19"/>
  <c r="FS35" i="19"/>
  <c r="FS36" i="19"/>
  <c r="FR32" i="19"/>
  <c r="FS30" i="19"/>
  <c r="FS29" i="19"/>
  <c r="FS31" i="19"/>
  <c r="FT28" i="19"/>
  <c r="FS47" i="19" l="1"/>
  <c r="FS48" i="19"/>
  <c r="FR44" i="19"/>
  <c r="FS41" i="19"/>
  <c r="FT40" i="19"/>
  <c r="FS42" i="19"/>
  <c r="FS43" i="19"/>
  <c r="FS32" i="19"/>
  <c r="FT36" i="19"/>
  <c r="FT35" i="19"/>
  <c r="FT30" i="19"/>
  <c r="FT31" i="19"/>
  <c r="FT29" i="19"/>
  <c r="FU28" i="19"/>
  <c r="FT48" i="19" l="1"/>
  <c r="FT47" i="19"/>
  <c r="FT32" i="19"/>
  <c r="FS44" i="19"/>
  <c r="FT43" i="19"/>
  <c r="FU40" i="19"/>
  <c r="FT42" i="19"/>
  <c r="FT41" i="19"/>
  <c r="FU36" i="19"/>
  <c r="FU35" i="19"/>
  <c r="FU30" i="19"/>
  <c r="FU29" i="19"/>
  <c r="FV28" i="19"/>
  <c r="FU31" i="19"/>
  <c r="FU48" i="19" l="1"/>
  <c r="FU47" i="19"/>
  <c r="FU41" i="19"/>
  <c r="FU42" i="19"/>
  <c r="FV40" i="19"/>
  <c r="FU43" i="19"/>
  <c r="FT44" i="19"/>
  <c r="FV36" i="19"/>
  <c r="FV35" i="19"/>
  <c r="FV31" i="19"/>
  <c r="FV30" i="19"/>
  <c r="FV29" i="19"/>
  <c r="FV32" i="19" s="1"/>
  <c r="FU32" i="19"/>
  <c r="FV48" i="19" l="1"/>
  <c r="FV47" i="19"/>
  <c r="FU44" i="19"/>
  <c r="FV43" i="19"/>
  <c r="FV42" i="19"/>
  <c r="FV41" i="19"/>
  <c r="FV44" i="1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9" authorId="0" shapeId="0" xr:uid="{00000000-0006-0000-0100-000001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 xml:space="preserve">ST: Short term (Treasury bill)
</t>
        </r>
        <r>
          <rPr>
            <sz val="9"/>
            <color indexed="8"/>
            <rFont val="Geneva"/>
            <family val="2"/>
            <charset val="1"/>
          </rPr>
          <t>LT: Long term (Treasury bond)</t>
        </r>
      </text>
    </comment>
    <comment ref="C10" authorId="0" shapeId="0" xr:uid="{00000000-0006-0000-0100-000002000000}">
      <text>
        <r>
          <rPr>
            <b/>
            <sz val="9"/>
            <color indexed="8"/>
            <rFont val="Geneva"/>
            <family val="2"/>
            <charset val="1"/>
          </rPr>
          <t>Aswath Damodaran:</t>
        </r>
        <r>
          <rPr>
            <sz val="9"/>
            <color indexed="8"/>
            <rFont val="Geneva"/>
            <family val="2"/>
            <charset val="1"/>
          </rPr>
          <t xml:space="preserve">
</t>
        </r>
        <r>
          <rPr>
            <sz val="9"/>
            <color indexed="8"/>
            <rFont val="Geneva"/>
            <family val="2"/>
            <charset val="1"/>
          </rPr>
          <t>The risk premium will be computed from this year to the current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2" authorId="0" shapeId="0" xr:uid="{CA719DE1-77C1-4816-9893-04C1B596A59C}">
      <text>
        <r>
          <rPr>
            <b/>
            <sz val="9"/>
            <color indexed="8"/>
            <rFont val="Geneva"/>
            <family val="2"/>
            <charset val="1"/>
          </rPr>
          <t>Aswath Damodaran:</t>
        </r>
        <r>
          <rPr>
            <sz val="9"/>
            <color indexed="8"/>
            <rFont val="Geneva"/>
            <family val="2"/>
            <charset val="1"/>
          </rPr>
          <t xml:space="preserve">
</t>
        </r>
        <r>
          <rPr>
            <sz val="9"/>
            <color indexed="8"/>
            <rFont val="Geneva"/>
            <family val="2"/>
            <charset val="1"/>
          </rPr>
          <t xml:space="preserve">ST: Short term (Treasury bill)
</t>
        </r>
        <r>
          <rPr>
            <sz val="9"/>
            <color indexed="8"/>
            <rFont val="Geneva"/>
            <family val="2"/>
            <charset val="1"/>
          </rPr>
          <t>LT: Long term (Treasury bond)</t>
        </r>
      </text>
    </comment>
    <comment ref="C3" authorId="0" shapeId="0" xr:uid="{C3570672-EA9A-48FF-96D7-322F3BF78994}">
      <text>
        <r>
          <rPr>
            <b/>
            <sz val="9"/>
            <color indexed="8"/>
            <rFont val="Geneva"/>
            <family val="2"/>
            <charset val="1"/>
          </rPr>
          <t>Aswath Damodaran [JB]:</t>
        </r>
        <r>
          <rPr>
            <sz val="9"/>
            <color indexed="8"/>
            <rFont val="Geneva"/>
            <family val="2"/>
            <charset val="1"/>
          </rPr>
          <t xml:space="preserve">
The risk premium will be computed from the start year till this year.</t>
        </r>
      </text>
    </comment>
    <comment ref="C4" authorId="0" shapeId="0" xr:uid="{33DB6A4A-2CFF-4771-9282-4B6FA5E2C931}">
      <text>
        <r>
          <rPr>
            <b/>
            <sz val="9"/>
            <color indexed="8"/>
            <rFont val="Geneva"/>
            <family val="2"/>
            <charset val="1"/>
          </rPr>
          <t>JB:</t>
        </r>
        <r>
          <rPr>
            <sz val="9"/>
            <color indexed="8"/>
            <rFont val="Geneva"/>
            <family val="2"/>
            <charset val="1"/>
          </rPr>
          <t xml:space="preserve">
Moving average period</t>
        </r>
      </text>
    </comment>
  </commentList>
</comments>
</file>

<file path=xl/sharedStrings.xml><?xml version="1.0" encoding="utf-8"?>
<sst xmlns="http://schemas.openxmlformats.org/spreadsheetml/2006/main" count="209" uniqueCount="142">
  <si>
    <t>Geometric Average</t>
    <phoneticPr fontId="12" type="noConversion"/>
  </si>
  <si>
    <t>Stocks - T. Bills</t>
    <phoneticPr fontId="12" type="noConversion"/>
  </si>
  <si>
    <t>Stocks - T. Bonds</t>
    <phoneticPr fontId="12" type="noConversion"/>
  </si>
  <si>
    <t>Arithmetic Average</t>
    <phoneticPr fontId="12" type="noConversion"/>
  </si>
  <si>
    <t>Annual Returns on Investments in</t>
  </si>
  <si>
    <t>Year</t>
  </si>
  <si>
    <t>Risk Premium</t>
  </si>
  <si>
    <t>Stocks - T.Bills</t>
  </si>
  <si>
    <t>Stocks - T.Bonds</t>
  </si>
  <si>
    <t>S&amp;P 500</t>
  </si>
  <si>
    <t>T.Bond rate</t>
  </si>
  <si>
    <t>Dividends</t>
  </si>
  <si>
    <t>Dividend Yield</t>
  </si>
  <si>
    <t>Return on bond</t>
  </si>
  <si>
    <t>What is your riskfree rate?</t>
  </si>
  <si>
    <t>Enter your starting year</t>
  </si>
  <si>
    <t>Estimate of risk premium based on your inputs:</t>
  </si>
  <si>
    <t>Value of stocks in starting year:</t>
  </si>
  <si>
    <t>Value of T.bonds in starting year:</t>
  </si>
  <si>
    <t>are provided at the bottom of this table.</t>
  </si>
  <si>
    <t>LT</t>
    <phoneticPr fontId="12" type="noConversion"/>
  </si>
  <si>
    <t>Stocks - Bills</t>
    <phoneticPr fontId="12" type="noConversion"/>
  </si>
  <si>
    <t>Stocks - Bonds</t>
    <phoneticPr fontId="12" type="noConversion"/>
  </si>
  <si>
    <t>Standard Error</t>
    <phoneticPr fontId="12" type="noConversion"/>
  </si>
  <si>
    <t>Value of T.Bills in starting year:</t>
    <phoneticPr fontId="12" type="noConversion"/>
  </si>
  <si>
    <t>TB3MS</t>
  </si>
  <si>
    <t xml:space="preserve">Bond used: </t>
    <phoneticPr fontId="12" type="noConversion"/>
  </si>
  <si>
    <t>US treasury 10-year bond at end of each year</t>
    <phoneticPr fontId="12" type="noConversion"/>
  </si>
  <si>
    <t>Source:</t>
    <phoneticPr fontId="12" type="noConversion"/>
  </si>
  <si>
    <t>Federal Reserve of St. Louis (FRED)</t>
    <phoneticPr fontId="12" type="noConversion"/>
  </si>
  <si>
    <t>Computation</t>
    <phoneticPr fontId="12" type="noConversion"/>
  </si>
  <si>
    <t>To compute the return on a constant maturity bond, I add two components - the promised coupon at the start of the year and the price change due to interest rate changes.</t>
    <phoneticPr fontId="12" type="noConversion"/>
  </si>
  <si>
    <t>The return on the 10-year bond for 1928 = 3.17% (Coupon rate promised at the end of 1927) - Price change on a bond with a coupon rate of 3.17%, when the interest rate goes to 3.45%.</t>
    <phoneticPr fontId="12" type="noConversion"/>
  </si>
  <si>
    <t>Historical risk premium</t>
  </si>
  <si>
    <t>Jan 1 notes</t>
  </si>
  <si>
    <t>3-month T.Bill</t>
  </si>
  <si>
    <t>Estimates of risk premiums from 1928, over the last 50 years and over the last 10 years</t>
  </si>
  <si>
    <t>Date updated:</t>
  </si>
  <si>
    <t>Created by:</t>
  </si>
  <si>
    <t>Aswath Damodaran, adamodar@stern.nyu.edu</t>
  </si>
  <si>
    <t>Home Page:</t>
  </si>
  <si>
    <t>http://www.damodaran.com</t>
  </si>
  <si>
    <t>Data website:</t>
  </si>
  <si>
    <t>Companies in each industry:</t>
  </si>
  <si>
    <t>Variable definitions:</t>
  </si>
  <si>
    <t>What is this data?</t>
  </si>
  <si>
    <t>US companies</t>
  </si>
  <si>
    <t>Std Error</t>
  </si>
  <si>
    <t>Customized Geometric risk premium estimator</t>
  </si>
  <si>
    <t>S&amp;P 500 (includes dividends)</t>
  </si>
  <si>
    <t>Inflation Rate</t>
  </si>
  <si>
    <t>S&amp;P 500 (includes dividends)2</t>
  </si>
  <si>
    <t>3-month T. Bill (Real)</t>
  </si>
  <si>
    <t>!0-year T.Bonds</t>
  </si>
  <si>
    <t>Aaa Bond Rate</t>
  </si>
  <si>
    <t>Baa Bond Rate</t>
  </si>
  <si>
    <t xml:space="preserve">Return on Aaa </t>
  </si>
  <si>
    <t xml:space="preserve">Return on Baa </t>
  </si>
  <si>
    <t>Returns on Real Estate</t>
  </si>
  <si>
    <t>Stocks - Baa Corp Bond</t>
  </si>
  <si>
    <t>Baa Corp Bonds</t>
  </si>
  <si>
    <t>Arithmetic Average Historical Return</t>
  </si>
  <si>
    <t>Geometric Average Historical Return</t>
  </si>
  <si>
    <t>Date</t>
  </si>
  <si>
    <t>From fig2.1Revised2011.xls</t>
  </si>
  <si>
    <t>Annual Real Returns on</t>
  </si>
  <si>
    <t>Value of $100 invested at start of 1928 in</t>
  </si>
  <si>
    <t>Annual Risk Premium</t>
  </si>
  <si>
    <t>Arithmetic Average Annual Real Return</t>
  </si>
  <si>
    <t>Historical returns: Stocks, Bonds &amp; T.Bills with premiums</t>
  </si>
  <si>
    <t>Chg in House Price</t>
  </si>
  <si>
    <t>US T. Bond</t>
  </si>
  <si>
    <t xml:space="preserve"> Baa Corporate Bond</t>
  </si>
  <si>
    <t>S&amp;P 500 (includes dividends)3</t>
  </si>
  <si>
    <t>3-month T.Bill4</t>
  </si>
  <si>
    <t>US T. Bond5</t>
  </si>
  <si>
    <t xml:space="preserve"> Baa Corporate Bond6</t>
  </si>
  <si>
    <t>FRED Graph Observations</t>
  </si>
  <si>
    <t>Federal Reserve Economic Data</t>
  </si>
  <si>
    <t>Link: https://fred.stlouisfed.org</t>
  </si>
  <si>
    <t>Help: https://fred.stlouisfed.org/help-faq</t>
  </si>
  <si>
    <t>Economic Research Division</t>
  </si>
  <si>
    <t>Federal Reserve Bank of St. Louis</t>
  </si>
  <si>
    <t>CSUSHPINSA</t>
  </si>
  <si>
    <t>S&amp;P/Case-Shiller U.S. National Home Price Index, Percent Change from Year Ago of (Index Jan 2000=100), Annual, Not Seasonally Adjusted</t>
  </si>
  <si>
    <t>Frequency: Annual</t>
  </si>
  <si>
    <t>observation_date</t>
  </si>
  <si>
    <t>Home Price data from Robert Shiller's website.</t>
  </si>
  <si>
    <t>3-Month Treasury Bill: Secondary Market Rate, Percent, Annual, Not Seasonally Adjusted</t>
  </si>
  <si>
    <t>My objective in this spreadsheet is to compute the annual returns you would have earned on major financial asset classses, on an annual basis, inclusive of both cash payout during the year and the price appreciation.</t>
  </si>
  <si>
    <t>End Game</t>
  </si>
  <si>
    <t>Explanations, by asset class</t>
  </si>
  <si>
    <t>Stocks (Large Cap)</t>
  </si>
  <si>
    <t>US T.Bond</t>
  </si>
  <si>
    <t>I use the 10-year US treasury bond, since it is the only longer maturity bond with an uninterrupted history going back in time. For the data, I use the yields on a constant-maturrity 10-year bond, which can be found on FRED (the Federal Reserve website). I convert the yield into a return, by repricing the bond, issued at par at the prior year's yield, with the new yield, while keeping the maturity constant at 10 years. Thus, if the yield goes from 2.5% to 3%, I first price a 2.5%, 10 year coupon bond with a 3% interest rate, and subtract this number from the par value of the bond which is $1000. That gives me the price change. Adding the 3% coupon for the current year gives me the total return.</t>
  </si>
  <si>
    <t>US T.Bill</t>
  </si>
  <si>
    <t>CPIAUCNS</t>
  </si>
  <si>
    <t>Consumer Price Index for All Urban Consumers: All Items in U.S. City Average, Percent Change from Year Ago of (Index 1982-1984=100), Annual, Not Seasonally Adjusted</t>
  </si>
  <si>
    <t>I use the 3-month US treasury bill, again choosing it over the 6-month because of longevity. I get the T.Bill rate at the end of each year from FRED and use it as my erturn, since there should be no price change in this security. I use the average T.Bill rate over the course of the year.</t>
  </si>
  <si>
    <t>I use the CPI for all urban consumers, reported on FRED.</t>
  </si>
  <si>
    <t>Real Returns</t>
  </si>
  <si>
    <t>For each of the data series. I computre a real return by removing the inflatin for the year from the nominal return, using (1+ Nominal Rate)/ (1+Inflation Rate) -1.</t>
  </si>
  <si>
    <t>Arithmetic Average Return</t>
  </si>
  <si>
    <t>Geometric Average Return</t>
  </si>
  <si>
    <t>A simple average of the annual returns over the specified period (10 yrs, 50 yrs etc.)</t>
  </si>
  <si>
    <t>The risk premium is the difference in the annualized return on stocks and the annualized return on T.Bonds and on T.Bills over the specified period.</t>
  </si>
  <si>
    <t>A compounded average of the returns over the period. This is most simply computed by dividing the value you would have at the end of the period by the value at the beginning and then computing the compouded average. To compute the cumulated value on both stocks and bonds, I assume that dividends/coupons get reinvested back.</t>
  </si>
  <si>
    <t>FAQ</t>
  </si>
  <si>
    <t>How precise are the annual numbers?</t>
  </si>
  <si>
    <t>Since the S&amp;P and US treasuries are liquid and the underlying data is widely dispersed, the annual numbers are reliable.</t>
  </si>
  <si>
    <t>How good as the averages as predictors?</t>
  </si>
  <si>
    <t>The returns, especially on stocks and bonds, are noisy, with up years and down years. The averages that have been computed come with error, and I have computed standard errros in each of the numbers (especially the risk premiums). Note that even with the longest data series, there is substantial standard error and it becomes explosively large for shorter periods.</t>
  </si>
  <si>
    <t>Why do you keep the maturity of the 10-year bond unchanged, when you compute the return on the bond?</t>
  </si>
  <si>
    <t>Normally, when you buy a 10-year bond and hold it for a year, you will end up with a 9-year bond. While I could compute the return using a 9-year maturity, and the answer will be fairly close to what I report, I want to keep the 10-year rmaturity going for consistency in my risk premium computation. Put simply, think of the return on the 10-year bond as the one you would have if the coupon changed, but the maturity is reset to 10 year at the end of the year.</t>
  </si>
  <si>
    <t>Used indicated dividend</t>
  </si>
  <si>
    <t>Moody's Seasoned Aaa Corporate Bond Yield, Percent, Annual, Not Seasonally Adjusted</t>
  </si>
  <si>
    <t>AAA</t>
  </si>
  <si>
    <t>% Rate</t>
  </si>
  <si>
    <t>BAA</t>
  </si>
  <si>
    <t>Moody's Seasoned Baa Corporate Bond Yield, Percent, Annual, Not Seasonally Adjusted</t>
  </si>
  <si>
    <t>Aaa &amp; Baa Corporate Bond</t>
  </si>
  <si>
    <t>I obtain the yield on a Moody's Aaa and Baa corporate bond yields from FRED and then compute the return on the bond, using the same approach that I use for the US T.Bond.</t>
  </si>
  <si>
    <t>Real Estate</t>
  </si>
  <si>
    <t>I use the home price data that Robert Shiller reports on his webpage to compute a real estate return on residential real estate. That series has now morphed into the Case-Shiller Index.</t>
  </si>
  <si>
    <t>Real Estate2</t>
  </si>
  <si>
    <t>Real Estate3</t>
  </si>
  <si>
    <t xml:space="preserve">Source of data: </t>
  </si>
  <si>
    <t xml:space="preserve">http://www.econ.yale.edu//~shiller/data.htm </t>
  </si>
  <si>
    <t>https://www.stern.nyu.edu/~adamodar/New_Home_Page/data.html</t>
  </si>
  <si>
    <t>https://www.stern.nyu.edu/~adamodar/pc/datasets/indname.xls</t>
  </si>
  <si>
    <t>https://www.stern.nyu.edu/~adamodar/New_Home_Page/datafile/variable.htm</t>
  </si>
  <si>
    <t>End of October 2021</t>
  </si>
  <si>
    <t>As of October</t>
  </si>
  <si>
    <t>1928-2021</t>
  </si>
  <si>
    <t>1972-2021</t>
  </si>
  <si>
    <t>2012-2021</t>
  </si>
  <si>
    <t>I use the S&amp;P 500, which was created in 1957, and then back fill the data using other indices of large market cap companies that existed prior. Each year, I compute the annual return, by first computing the dividend yield by dividing the dividends paid and the price change in the index, by the level of the index at the start of the year. Thus, if the index starts at 1000, and increases to 1080, while delivering a dividend of 5, my annual return = (1080-1000+5)/1000 = 8.5%</t>
  </si>
  <si>
    <t>End year</t>
  </si>
  <si>
    <t>LT</t>
  </si>
  <si>
    <t>Customized Geometric risk premium estimator [JB]</t>
  </si>
  <si>
    <t>Risk premium</t>
  </si>
  <si>
    <t>Moving average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</si>
</sst>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_(&quot;$&quot;* #,##0.00_);_(&quot;$&quot;* \(#,##0.00\);_(&quot;$&quot;* &quot;-&quot;??_);_(@_)"/>
    <numFmt numFmtId="165" formatCode="yyyy\-mm\-dd"/>
    <numFmt numFmtId="166" formatCode="0.0"/>
    <numFmt numFmtId="167" formatCode="0\ &quot;yr&quot;"/>
    <numFmt numFmtId="168" formatCode="0.0000000000%"/>
  </numFmts>
  <fonts count="38">
    <font>
      <sz val="10"/>
      <name val="Geneva"/>
      <family val="2"/>
      <charset val="1"/>
    </font>
    <font>
      <b/>
      <sz val="10"/>
      <name val="Geneva"/>
      <family val="2"/>
      <charset val="1"/>
    </font>
    <font>
      <i/>
      <sz val="10"/>
      <name val="Geneva"/>
      <family val="2"/>
      <charset val="1"/>
    </font>
    <font>
      <sz val="10"/>
      <name val="Geneva"/>
      <family val="2"/>
      <charset val="1"/>
    </font>
    <font>
      <i/>
      <sz val="12"/>
      <name val="Times"/>
      <family val="1"/>
    </font>
    <font>
      <sz val="12"/>
      <name val="Times"/>
      <family val="1"/>
    </font>
    <font>
      <b/>
      <sz val="12"/>
      <name val="Times"/>
      <family val="1"/>
    </font>
    <font>
      <b/>
      <i/>
      <sz val="12"/>
      <name val="Times"/>
      <family val="1"/>
    </font>
    <font>
      <u/>
      <sz val="10"/>
      <color indexed="12"/>
      <name val="Geneva"/>
      <family val="2"/>
      <charset val="1"/>
    </font>
    <font>
      <sz val="14"/>
      <color indexed="10"/>
      <name val="Times"/>
      <family val="1"/>
    </font>
    <font>
      <sz val="14"/>
      <color indexed="10"/>
      <name val="Geneva"/>
      <family val="2"/>
      <charset val="1"/>
    </font>
    <font>
      <sz val="10"/>
      <name val="Times"/>
      <family val="1"/>
    </font>
    <font>
      <sz val="8"/>
      <name val="Verdana"/>
      <family val="2"/>
    </font>
    <font>
      <sz val="10"/>
      <name val="Arial"/>
      <family val="2"/>
    </font>
    <font>
      <sz val="12"/>
      <name val="Geneva"/>
      <family val="2"/>
      <charset val="1"/>
    </font>
    <font>
      <i/>
      <sz val="12"/>
      <name val="Geneva"/>
      <family val="2"/>
      <charset val="1"/>
    </font>
    <font>
      <sz val="12"/>
      <name val="Calibri"/>
      <family val="2"/>
    </font>
    <font>
      <sz val="10"/>
      <name val="Arial"/>
      <family val="2"/>
    </font>
    <font>
      <sz val="9"/>
      <name val="Arial"/>
      <family val="2"/>
    </font>
    <font>
      <b/>
      <sz val="12"/>
      <name val="Geneva"/>
      <family val="2"/>
      <charset val="1"/>
    </font>
    <font>
      <b/>
      <sz val="14"/>
      <name val="Geneva"/>
      <family val="2"/>
      <charset val="1"/>
    </font>
    <font>
      <sz val="14"/>
      <name val="Geneva"/>
      <family val="2"/>
      <charset val="1"/>
    </font>
    <font>
      <b/>
      <sz val="9"/>
      <color indexed="8"/>
      <name val="Geneva"/>
      <family val="2"/>
      <charset val="1"/>
    </font>
    <font>
      <sz val="9"/>
      <color indexed="8"/>
      <name val="Geneva"/>
      <family val="2"/>
      <charset val="1"/>
    </font>
    <font>
      <sz val="8"/>
      <name val="Arial"/>
      <family val="2"/>
    </font>
    <font>
      <i/>
      <sz val="10"/>
      <name val="Arial"/>
      <family val="2"/>
    </font>
    <font>
      <sz val="12"/>
      <name val="Calibri"/>
      <family val="2"/>
      <scheme val="minor"/>
    </font>
    <font>
      <sz val="10"/>
      <color rgb="FF008000"/>
      <name val="Geneva"/>
      <family val="2"/>
      <charset val="1"/>
    </font>
    <font>
      <sz val="12"/>
      <color rgb="FF000000"/>
      <name val="Calibri"/>
      <family val="2"/>
    </font>
    <font>
      <i/>
      <sz val="12"/>
      <color rgb="FFFF0000"/>
      <name val="Geneva"/>
      <family val="2"/>
      <charset val="1"/>
    </font>
    <font>
      <sz val="12"/>
      <color rgb="FFFF0000"/>
      <name val="Geneva"/>
      <family val="2"/>
      <charset val="1"/>
    </font>
    <font>
      <b/>
      <sz val="12"/>
      <color rgb="FF000000"/>
      <name val="Calibri"/>
      <family val="2"/>
    </font>
    <font>
      <i/>
      <sz val="12"/>
      <name val="Calibri"/>
      <family val="2"/>
      <scheme val="minor"/>
    </font>
    <font>
      <sz val="12"/>
      <color theme="1"/>
      <name val="Times"/>
      <family val="1"/>
    </font>
    <font>
      <sz val="10"/>
      <color rgb="FFFF0000"/>
      <name val="Geneva"/>
      <family val="2"/>
      <charset val="1"/>
    </font>
    <font>
      <sz val="10"/>
      <color theme="1"/>
      <name val="Geneva"/>
      <family val="2"/>
      <charset val="1"/>
    </font>
    <font>
      <i/>
      <sz val="12"/>
      <color rgb="FF000000"/>
      <name val="Calibri"/>
      <family val="2"/>
    </font>
    <font>
      <b/>
      <sz val="12"/>
      <color theme="4" tint="-0.249977111117893"/>
      <name val="Times"/>
    </font>
  </fonts>
  <fills count="8">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theme="2"/>
        <bgColor rgb="FF000000"/>
      </patternFill>
    </fill>
    <fill>
      <patternFill patternType="solid">
        <fgColor rgb="FF92D050"/>
        <bgColor indexed="64"/>
      </patternFill>
    </fill>
    <fill>
      <patternFill patternType="solid">
        <fgColor rgb="FFFFFFFF"/>
        <bgColor rgb="FF000000"/>
      </patternFill>
    </fill>
    <fill>
      <patternFill patternType="solid">
        <fgColor theme="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rgb="FF000000"/>
      </right>
      <top style="thin">
        <color indexed="64"/>
      </top>
      <bottom style="thin">
        <color indexed="64"/>
      </bottom>
      <diagonal/>
    </border>
    <border>
      <left/>
      <right style="medium">
        <color rgb="FF000000"/>
      </right>
      <top style="thin">
        <color indexed="64"/>
      </top>
      <bottom style="medium">
        <color indexed="64"/>
      </bottom>
      <diagonal/>
    </border>
    <border>
      <left/>
      <right style="medium">
        <color rgb="FF000000"/>
      </right>
      <top style="medium">
        <color indexed="64"/>
      </top>
      <bottom style="thin">
        <color indexed="64"/>
      </bottom>
      <diagonal/>
    </border>
  </borders>
  <cellStyleXfs count="5">
    <xf numFmtId="0" fontId="0" fillId="0" borderId="0"/>
    <xf numFmtId="164" fontId="3" fillId="0" borderId="0" applyFont="0" applyFill="0" applyBorder="0" applyAlignment="0" applyProtection="0"/>
    <xf numFmtId="0" fontId="8" fillId="0" borderId="0" applyNumberFormat="0" applyFill="0" applyBorder="0" applyAlignment="0" applyProtection="0">
      <alignment vertical="top"/>
      <protection locked="0"/>
    </xf>
    <xf numFmtId="9" fontId="3" fillId="0" borderId="0" applyFont="0" applyFill="0" applyBorder="0" applyAlignment="0" applyProtection="0"/>
    <xf numFmtId="43" fontId="3" fillId="0" borderId="0" applyFont="0" applyFill="0" applyBorder="0" applyAlignment="0" applyProtection="0"/>
  </cellStyleXfs>
  <cellXfs count="172">
    <xf numFmtId="0" fontId="0" fillId="0" borderId="0" xfId="0"/>
    <xf numFmtId="0" fontId="5" fillId="0" borderId="1" xfId="0" applyFont="1" applyBorder="1" applyAlignment="1">
      <alignment horizontal="center"/>
    </xf>
    <xf numFmtId="10" fontId="5" fillId="0" borderId="1" xfId="0" applyNumberFormat="1" applyFont="1" applyBorder="1" applyAlignment="1">
      <alignment horizontal="center"/>
    </xf>
    <xf numFmtId="0" fontId="5" fillId="0" borderId="0" xfId="0" applyFont="1" applyAlignment="1">
      <alignment horizontal="center"/>
    </xf>
    <xf numFmtId="0" fontId="4" fillId="0" borderId="1" xfId="0" applyFont="1" applyBorder="1" applyAlignment="1">
      <alignment horizontal="center"/>
    </xf>
    <xf numFmtId="0" fontId="5" fillId="0" borderId="1" xfId="0" applyFont="1" applyBorder="1"/>
    <xf numFmtId="0" fontId="5" fillId="0" borderId="0" xfId="0" applyFont="1"/>
    <xf numFmtId="0" fontId="7" fillId="0" borderId="0" xfId="0" applyFont="1"/>
    <xf numFmtId="10" fontId="5" fillId="0" borderId="1" xfId="0" applyNumberFormat="1" applyFont="1" applyBorder="1"/>
    <xf numFmtId="10" fontId="5" fillId="0" borderId="1" xfId="3" applyNumberFormat="1" applyFont="1" applyBorder="1" applyAlignment="1">
      <alignment horizontal="center"/>
    </xf>
    <xf numFmtId="0" fontId="0" fillId="0" borderId="0" xfId="0" applyAlignment="1">
      <alignment horizontal="center"/>
    </xf>
    <xf numFmtId="2" fontId="5" fillId="0" borderId="1" xfId="0" applyNumberFormat="1" applyFont="1" applyBorder="1" applyAlignment="1">
      <alignment horizontal="center"/>
    </xf>
    <xf numFmtId="0" fontId="5" fillId="2" borderId="1" xfId="0" applyFont="1" applyFill="1" applyBorder="1" applyAlignment="1">
      <alignment horizontal="center"/>
    </xf>
    <xf numFmtId="0" fontId="5" fillId="0" borderId="0" xfId="0" applyFont="1" applyFill="1" applyBorder="1" applyAlignment="1">
      <alignment horizontal="center"/>
    </xf>
    <xf numFmtId="0" fontId="9" fillId="0" borderId="0" xfId="0" applyFont="1"/>
    <xf numFmtId="0" fontId="10" fillId="0" borderId="0" xfId="0" applyFont="1"/>
    <xf numFmtId="0" fontId="11" fillId="0" borderId="0" xfId="0" applyFont="1" applyAlignment="1">
      <alignment horizontal="center"/>
    </xf>
    <xf numFmtId="10" fontId="0" fillId="0" borderId="0" xfId="0" applyNumberFormat="1" applyAlignment="1">
      <alignment horizontal="center"/>
    </xf>
    <xf numFmtId="0" fontId="0" fillId="0" borderId="0" xfId="0" applyProtection="1">
      <protection locked="0"/>
    </xf>
    <xf numFmtId="0" fontId="5" fillId="0" borderId="0" xfId="0" applyFont="1" applyAlignment="1">
      <alignment horizontal="left"/>
    </xf>
    <xf numFmtId="0" fontId="0" fillId="0" borderId="0" xfId="0" applyAlignment="1">
      <alignment horizontal="left"/>
    </xf>
    <xf numFmtId="2" fontId="0" fillId="0" borderId="0" xfId="0" applyNumberFormat="1"/>
    <xf numFmtId="0" fontId="14" fillId="0" borderId="1" xfId="0" applyFont="1" applyBorder="1" applyAlignment="1">
      <alignment horizontal="center"/>
    </xf>
    <xf numFmtId="10" fontId="14" fillId="0" borderId="1" xfId="0" applyNumberFormat="1"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0" fontId="5" fillId="0" borderId="1" xfId="0" applyFont="1" applyFill="1" applyBorder="1" applyAlignment="1">
      <alignment horizontal="center"/>
    </xf>
    <xf numFmtId="10" fontId="5" fillId="0" borderId="1" xfId="0" applyNumberFormat="1" applyFont="1" applyFill="1" applyBorder="1" applyAlignment="1">
      <alignment horizontal="center"/>
    </xf>
    <xf numFmtId="10" fontId="5" fillId="0" borderId="1" xfId="3" applyNumberFormat="1" applyFont="1" applyFill="1" applyBorder="1" applyAlignment="1">
      <alignment horizontal="center"/>
    </xf>
    <xf numFmtId="0" fontId="26" fillId="0" borderId="1" xfId="0" applyFont="1" applyBorder="1" applyAlignment="1">
      <alignment horizontal="center"/>
    </xf>
    <xf numFmtId="10" fontId="26" fillId="0" borderId="1" xfId="0" applyNumberFormat="1" applyFont="1" applyBorder="1" applyAlignment="1">
      <alignment horizontal="center"/>
    </xf>
    <xf numFmtId="10" fontId="27" fillId="0" borderId="1" xfId="0" applyNumberFormat="1" applyFont="1" applyBorder="1" applyAlignment="1">
      <alignment horizontal="center"/>
    </xf>
    <xf numFmtId="0" fontId="4" fillId="0" borderId="2" xfId="0" applyFont="1" applyBorder="1"/>
    <xf numFmtId="0" fontId="5" fillId="0" borderId="3" xfId="0" applyFont="1" applyBorder="1"/>
    <xf numFmtId="0" fontId="5" fillId="0" borderId="4" xfId="0" applyFont="1" applyBorder="1"/>
    <xf numFmtId="0" fontId="4" fillId="0" borderId="5" xfId="0" applyFont="1" applyBorder="1"/>
    <xf numFmtId="0" fontId="5" fillId="0" borderId="6" xfId="0" applyFont="1" applyBorder="1"/>
    <xf numFmtId="0" fontId="5" fillId="0" borderId="7" xfId="0" applyFont="1" applyBorder="1"/>
    <xf numFmtId="0" fontId="5" fillId="3" borderId="1" xfId="0" applyFont="1" applyFill="1" applyBorder="1" applyAlignment="1">
      <alignment horizontal="center"/>
    </xf>
    <xf numFmtId="0" fontId="0" fillId="3" borderId="1" xfId="0" applyFont="1" applyFill="1" applyBorder="1" applyAlignment="1">
      <alignment horizontal="center"/>
    </xf>
    <xf numFmtId="0" fontId="28" fillId="0" borderId="0" xfId="0" applyFont="1"/>
    <xf numFmtId="0" fontId="26" fillId="0" borderId="0" xfId="0" applyFont="1" applyBorder="1" applyAlignment="1">
      <alignment horizontal="center"/>
    </xf>
    <xf numFmtId="10" fontId="29" fillId="0" borderId="1" xfId="0" applyNumberFormat="1" applyFont="1" applyBorder="1" applyAlignment="1">
      <alignment horizontal="center"/>
    </xf>
    <xf numFmtId="164" fontId="26" fillId="0" borderId="1" xfId="1" applyFont="1" applyBorder="1" applyAlignment="1">
      <alignment horizontal="center"/>
    </xf>
    <xf numFmtId="0" fontId="26" fillId="0" borderId="8" xfId="0" applyFont="1" applyBorder="1" applyAlignment="1">
      <alignment horizontal="center"/>
    </xf>
    <xf numFmtId="10" fontId="26" fillId="0" borderId="8" xfId="0" applyNumberFormat="1" applyFont="1" applyBorder="1" applyAlignment="1">
      <alignment horizontal="center"/>
    </xf>
    <xf numFmtId="0" fontId="26" fillId="0" borderId="5" xfId="0" applyFont="1" applyBorder="1" applyAlignment="1">
      <alignment horizontal="center" wrapText="1"/>
    </xf>
    <xf numFmtId="0" fontId="26" fillId="0" borderId="9" xfId="0" applyFont="1" applyBorder="1" applyAlignment="1">
      <alignment horizontal="center"/>
    </xf>
    <xf numFmtId="10" fontId="0" fillId="0" borderId="1" xfId="0" applyNumberFormat="1" applyFont="1" applyBorder="1"/>
    <xf numFmtId="0" fontId="5" fillId="0" borderId="10" xfId="0" applyFont="1" applyFill="1" applyBorder="1" applyAlignment="1">
      <alignment horizontal="center"/>
    </xf>
    <xf numFmtId="2" fontId="5" fillId="0" borderId="1" xfId="0" applyNumberFormat="1" applyFont="1" applyFill="1" applyBorder="1" applyAlignment="1">
      <alignment horizontal="center"/>
    </xf>
    <xf numFmtId="0" fontId="14" fillId="0" borderId="11" xfId="0" applyFont="1" applyBorder="1"/>
    <xf numFmtId="0" fontId="14" fillId="0" borderId="12" xfId="0" applyFont="1" applyBorder="1"/>
    <xf numFmtId="0" fontId="14" fillId="0" borderId="13" xfId="0" applyFont="1" applyBorder="1" applyAlignment="1">
      <alignment horizontal="center"/>
    </xf>
    <xf numFmtId="10" fontId="14" fillId="0" borderId="13" xfId="0" applyNumberFormat="1" applyFont="1" applyBorder="1" applyAlignment="1">
      <alignment horizontal="center"/>
    </xf>
    <xf numFmtId="10" fontId="29" fillId="0" borderId="14" xfId="0" applyNumberFormat="1" applyFont="1" applyBorder="1" applyAlignment="1">
      <alignment horizontal="center"/>
    </xf>
    <xf numFmtId="0" fontId="14" fillId="0" borderId="14" xfId="0" applyFont="1" applyBorder="1" applyAlignment="1">
      <alignment horizontal="center"/>
    </xf>
    <xf numFmtId="0" fontId="14" fillId="0" borderId="15" xfId="0" applyFont="1" applyBorder="1" applyAlignment="1">
      <alignment horizontal="center"/>
    </xf>
    <xf numFmtId="0" fontId="30" fillId="0" borderId="12" xfId="0" applyFont="1" applyBorder="1"/>
    <xf numFmtId="0" fontId="30" fillId="0" borderId="16" xfId="0" applyFont="1" applyBorder="1"/>
    <xf numFmtId="0" fontId="31" fillId="4" borderId="11" xfId="0" applyFont="1" applyFill="1" applyBorder="1"/>
    <xf numFmtId="0" fontId="31" fillId="4" borderId="17" xfId="0" applyFont="1" applyFill="1" applyBorder="1"/>
    <xf numFmtId="0" fontId="31" fillId="4" borderId="18" xfId="0" applyFont="1" applyFill="1" applyBorder="1"/>
    <xf numFmtId="0" fontId="32" fillId="0" borderId="19" xfId="0" applyFont="1" applyBorder="1" applyAlignment="1">
      <alignment horizontal="center" wrapText="1"/>
    </xf>
    <xf numFmtId="0" fontId="26" fillId="0" borderId="19" xfId="0" applyFont="1" applyBorder="1" applyAlignment="1">
      <alignment horizontal="center" wrapText="1"/>
    </xf>
    <xf numFmtId="0" fontId="5" fillId="0" borderId="0" xfId="0" applyFont="1" applyAlignment="1">
      <alignment wrapText="1"/>
    </xf>
    <xf numFmtId="0" fontId="5" fillId="0" borderId="20" xfId="0" applyFont="1" applyFill="1" applyBorder="1" applyAlignment="1">
      <alignment horizontal="center"/>
    </xf>
    <xf numFmtId="10" fontId="5" fillId="0" borderId="1" xfId="3" applyNumberFormat="1" applyFont="1" applyBorder="1"/>
    <xf numFmtId="2" fontId="33" fillId="0" borderId="1" xfId="0" applyNumberFormat="1" applyFont="1" applyFill="1" applyBorder="1" applyAlignment="1">
      <alignment horizontal="center"/>
    </xf>
    <xf numFmtId="0" fontId="5" fillId="0" borderId="10" xfId="0" applyFont="1" applyBorder="1" applyAlignment="1">
      <alignment horizontal="center"/>
    </xf>
    <xf numFmtId="0" fontId="5" fillId="0" borderId="0" xfId="0" applyFont="1" applyBorder="1" applyAlignment="1">
      <alignment horizontal="center"/>
    </xf>
    <xf numFmtId="10" fontId="5" fillId="0" borderId="0" xfId="3" applyNumberFormat="1" applyFont="1" applyBorder="1" applyAlignment="1">
      <alignment horizontal="center"/>
    </xf>
    <xf numFmtId="10" fontId="5" fillId="0" borderId="0" xfId="3" applyNumberFormat="1" applyFont="1" applyFill="1" applyBorder="1" applyAlignment="1">
      <alignment horizontal="center"/>
    </xf>
    <xf numFmtId="10" fontId="0" fillId="0" borderId="0" xfId="0" applyNumberFormat="1" applyBorder="1" applyAlignment="1">
      <alignment horizontal="center"/>
    </xf>
    <xf numFmtId="10" fontId="0" fillId="0" borderId="0" xfId="3" applyNumberFormat="1" applyFont="1"/>
    <xf numFmtId="10" fontId="5" fillId="0" borderId="0" xfId="0" applyNumberFormat="1" applyFont="1" applyBorder="1" applyAlignment="1">
      <alignment horizontal="center"/>
    </xf>
    <xf numFmtId="10" fontId="0" fillId="0" borderId="0" xfId="3" applyNumberFormat="1" applyFont="1" applyAlignment="1">
      <alignment horizontal="center"/>
    </xf>
    <xf numFmtId="10" fontId="5" fillId="0" borderId="8" xfId="3" applyNumberFormat="1" applyFont="1" applyBorder="1" applyAlignment="1">
      <alignment horizontal="center"/>
    </xf>
    <xf numFmtId="0" fontId="26" fillId="0" borderId="1" xfId="0" applyFont="1" applyBorder="1" applyAlignment="1">
      <alignment horizontal="center"/>
    </xf>
    <xf numFmtId="10" fontId="26" fillId="0" borderId="1" xfId="0" applyNumberFormat="1" applyFont="1" applyBorder="1" applyAlignment="1">
      <alignment horizontal="center"/>
    </xf>
    <xf numFmtId="164" fontId="26" fillId="0" borderId="1" xfId="1" applyFont="1" applyBorder="1" applyAlignment="1">
      <alignment horizontal="center"/>
    </xf>
    <xf numFmtId="10" fontId="26" fillId="0" borderId="8" xfId="0" applyNumberFormat="1" applyFont="1" applyBorder="1" applyAlignment="1">
      <alignment horizontal="center"/>
    </xf>
    <xf numFmtId="164" fontId="3" fillId="5" borderId="1" xfId="1" applyFont="1" applyFill="1" applyBorder="1" applyAlignment="1">
      <alignment horizontal="center"/>
    </xf>
    <xf numFmtId="10" fontId="5" fillId="5" borderId="21" xfId="0" applyNumberFormat="1" applyFont="1" applyFill="1" applyBorder="1" applyAlignment="1">
      <alignment horizontal="center"/>
    </xf>
    <xf numFmtId="10" fontId="5" fillId="0" borderId="19" xfId="3" applyNumberFormat="1" applyFont="1" applyBorder="1" applyAlignment="1">
      <alignment horizontal="center"/>
    </xf>
    <xf numFmtId="0" fontId="5" fillId="0" borderId="0" xfId="0" applyFont="1" applyBorder="1"/>
    <xf numFmtId="0" fontId="17" fillId="6" borderId="0" xfId="0" applyFont="1" applyFill="1"/>
    <xf numFmtId="0" fontId="13" fillId="0" borderId="0" xfId="0" applyFont="1"/>
    <xf numFmtId="2" fontId="18" fillId="6" borderId="0" xfId="0" applyNumberFormat="1" applyFont="1" applyFill="1" applyAlignment="1">
      <alignment horizontal="right"/>
    </xf>
    <xf numFmtId="2" fontId="18" fillId="6" borderId="0" xfId="0" applyNumberFormat="1" applyFont="1" applyFill="1"/>
    <xf numFmtId="2" fontId="17" fillId="6" borderId="0" xfId="0" applyNumberFormat="1" applyFont="1" applyFill="1"/>
    <xf numFmtId="0" fontId="6" fillId="0" borderId="0" xfId="0" applyFont="1" applyBorder="1" applyAlignment="1">
      <alignment horizontal="center"/>
    </xf>
    <xf numFmtId="10" fontId="0" fillId="0" borderId="0" xfId="0" applyNumberFormat="1" applyFont="1" applyBorder="1" applyAlignment="1">
      <alignment horizontal="center"/>
    </xf>
    <xf numFmtId="0" fontId="5" fillId="0" borderId="19" xfId="0" applyFont="1" applyBorder="1"/>
    <xf numFmtId="0" fontId="6" fillId="0" borderId="0" xfId="0" applyFont="1" applyBorder="1" applyAlignment="1"/>
    <xf numFmtId="0" fontId="10" fillId="0" borderId="0" xfId="0" applyFont="1" applyAlignment="1">
      <alignment horizontal="center"/>
    </xf>
    <xf numFmtId="165" fontId="0" fillId="0" borderId="0" xfId="0" applyNumberFormat="1"/>
    <xf numFmtId="166" fontId="0" fillId="0" borderId="0" xfId="0" applyNumberFormat="1"/>
    <xf numFmtId="0" fontId="0" fillId="0" borderId="0" xfId="0" applyAlignment="1">
      <alignment horizontal="right"/>
    </xf>
    <xf numFmtId="0" fontId="1" fillId="0" borderId="0" xfId="0" applyFont="1"/>
    <xf numFmtId="10" fontId="0" fillId="0" borderId="0" xfId="3" applyNumberFormat="1" applyFont="1" applyProtection="1">
      <protection locked="0"/>
    </xf>
    <xf numFmtId="0" fontId="14" fillId="0" borderId="0" xfId="0" applyFont="1"/>
    <xf numFmtId="0" fontId="30" fillId="0" borderId="1" xfId="0" applyFont="1" applyBorder="1" applyAlignment="1">
      <alignment vertical="center" wrapText="1"/>
    </xf>
    <xf numFmtId="0" fontId="14" fillId="0" borderId="1" xfId="0" applyFont="1" applyBorder="1" applyAlignment="1">
      <alignment vertical="top" wrapText="1"/>
    </xf>
    <xf numFmtId="0" fontId="30" fillId="0" borderId="1" xfId="0" applyFont="1" applyBorder="1" applyAlignment="1">
      <alignment vertical="center"/>
    </xf>
    <xf numFmtId="0" fontId="14" fillId="0" borderId="1" xfId="0" applyFont="1" applyBorder="1" applyAlignment="1">
      <alignment wrapText="1"/>
    </xf>
    <xf numFmtId="0" fontId="14" fillId="0" borderId="1" xfId="0" applyFont="1" applyBorder="1"/>
    <xf numFmtId="0" fontId="30" fillId="0" borderId="1" xfId="0" applyFont="1" applyBorder="1" applyAlignment="1">
      <alignment horizontal="left" vertical="center"/>
    </xf>
    <xf numFmtId="0" fontId="30" fillId="0" borderId="1" xfId="0" applyFont="1" applyBorder="1" applyAlignment="1">
      <alignment wrapText="1"/>
    </xf>
    <xf numFmtId="0" fontId="30" fillId="0" borderId="1" xfId="0" applyFont="1" applyBorder="1" applyAlignment="1">
      <alignment horizontal="left" vertical="top" wrapText="1"/>
    </xf>
    <xf numFmtId="0" fontId="20" fillId="0" borderId="22" xfId="0" applyFont="1" applyBorder="1" applyAlignment="1">
      <alignment vertical="center"/>
    </xf>
    <xf numFmtId="0" fontId="21" fillId="0" borderId="22" xfId="0" applyFont="1" applyBorder="1" applyAlignment="1">
      <alignment wrapText="1"/>
    </xf>
    <xf numFmtId="10" fontId="34" fillId="0" borderId="1" xfId="0" applyNumberFormat="1" applyFont="1" applyBorder="1" applyAlignment="1">
      <alignment horizontal="center"/>
    </xf>
    <xf numFmtId="0" fontId="35" fillId="0" borderId="0" xfId="0" applyFont="1" applyAlignment="1">
      <alignment horizontal="center"/>
    </xf>
    <xf numFmtId="14" fontId="0" fillId="0" borderId="0" xfId="0" applyNumberFormat="1"/>
    <xf numFmtId="0" fontId="2" fillId="0" borderId="0" xfId="0" applyFont="1"/>
    <xf numFmtId="10" fontId="26" fillId="0" borderId="9" xfId="0" applyNumberFormat="1" applyFont="1" applyBorder="1" applyAlignment="1">
      <alignment horizontal="center"/>
    </xf>
    <xf numFmtId="10" fontId="26" fillId="0" borderId="2" xfId="0" applyNumberFormat="1" applyFont="1" applyBorder="1" applyAlignment="1">
      <alignment horizontal="center"/>
    </xf>
    <xf numFmtId="10" fontId="5" fillId="0" borderId="9" xfId="0" applyNumberFormat="1" applyFont="1" applyBorder="1"/>
    <xf numFmtId="0" fontId="6" fillId="0" borderId="23" xfId="0" applyFont="1" applyBorder="1" applyAlignment="1">
      <alignment horizontal="center"/>
    </xf>
    <xf numFmtId="0" fontId="0" fillId="0" borderId="24" xfId="0" applyBorder="1" applyAlignment="1">
      <alignment horizontal="center"/>
    </xf>
    <xf numFmtId="0" fontId="16" fillId="4" borderId="25" xfId="0" applyFont="1" applyFill="1" applyBorder="1" applyAlignment="1">
      <alignment horizontal="left"/>
    </xf>
    <xf numFmtId="10" fontId="5" fillId="0" borderId="0" xfId="0" applyNumberFormat="1" applyFont="1" applyBorder="1"/>
    <xf numFmtId="0" fontId="25" fillId="7" borderId="0" xfId="0" applyFont="1" applyFill="1" applyAlignment="1">
      <alignment horizontal="center"/>
    </xf>
    <xf numFmtId="0" fontId="0" fillId="7" borderId="0" xfId="0" applyFill="1" applyAlignment="1">
      <alignment horizontal="center"/>
    </xf>
    <xf numFmtId="0" fontId="13" fillId="7" borderId="0" xfId="0" applyFont="1" applyFill="1" applyAlignment="1">
      <alignment horizontal="center"/>
    </xf>
    <xf numFmtId="2" fontId="18" fillId="7" borderId="0" xfId="0" applyNumberFormat="1" applyFont="1" applyFill="1" applyAlignment="1">
      <alignment horizontal="center"/>
    </xf>
    <xf numFmtId="2" fontId="24" fillId="7" borderId="0" xfId="0" applyNumberFormat="1" applyFont="1" applyFill="1" applyAlignment="1">
      <alignment horizontal="center"/>
    </xf>
    <xf numFmtId="0" fontId="8" fillId="0" borderId="0" xfId="2" applyAlignment="1" applyProtection="1"/>
    <xf numFmtId="10" fontId="0" fillId="0" borderId="1" xfId="0" applyNumberFormat="1" applyFont="1" applyBorder="1" applyAlignment="1">
      <alignment horizontal="center"/>
    </xf>
    <xf numFmtId="2" fontId="0" fillId="0" borderId="0" xfId="0" applyNumberFormat="1" applyAlignment="1">
      <alignment horizontal="center"/>
    </xf>
    <xf numFmtId="1" fontId="0" fillId="0" borderId="0" xfId="0" applyNumberFormat="1"/>
    <xf numFmtId="164" fontId="3" fillId="0" borderId="0" xfId="1" applyFont="1" applyFill="1" applyBorder="1" applyAlignment="1">
      <alignment horizontal="center"/>
    </xf>
    <xf numFmtId="10" fontId="5" fillId="0" borderId="0" xfId="0" applyNumberFormat="1" applyFont="1" applyFill="1" applyBorder="1" applyAlignment="1">
      <alignment horizontal="center"/>
    </xf>
    <xf numFmtId="0" fontId="37" fillId="0" borderId="0" xfId="0" applyFont="1"/>
    <xf numFmtId="167" fontId="5" fillId="2" borderId="1" xfId="0" applyNumberFormat="1" applyFont="1" applyFill="1" applyBorder="1" applyAlignment="1">
      <alignment horizontal="center"/>
    </xf>
    <xf numFmtId="10" fontId="5" fillId="0" borderId="0" xfId="3" applyNumberFormat="1" applyFont="1"/>
    <xf numFmtId="168" fontId="0" fillId="0" borderId="0" xfId="0" applyNumberFormat="1"/>
    <xf numFmtId="0" fontId="19" fillId="0" borderId="1" xfId="0" applyFont="1" applyBorder="1" applyAlignment="1">
      <alignment horizontal="center"/>
    </xf>
    <xf numFmtId="0" fontId="1" fillId="0" borderId="1" xfId="0" applyFont="1" applyBorder="1" applyAlignment="1">
      <alignment horizontal="center"/>
    </xf>
    <xf numFmtId="15" fontId="36" fillId="4" borderId="33" xfId="0" applyNumberFormat="1" applyFont="1" applyFill="1" applyBorder="1" applyAlignment="1">
      <alignment horizontal="left"/>
    </xf>
    <xf numFmtId="15" fontId="36" fillId="4" borderId="34" xfId="0" applyNumberFormat="1" applyFont="1" applyFill="1" applyBorder="1" applyAlignment="1">
      <alignment horizontal="left"/>
    </xf>
    <xf numFmtId="15" fontId="36" fillId="4" borderId="40" xfId="0" applyNumberFormat="1" applyFont="1" applyFill="1" applyBorder="1" applyAlignment="1">
      <alignment horizontal="left"/>
    </xf>
    <xf numFmtId="0" fontId="8" fillId="4" borderId="8" xfId="2" applyFill="1" applyBorder="1" applyAlignment="1" applyProtection="1">
      <alignment horizontal="left"/>
    </xf>
    <xf numFmtId="0" fontId="8" fillId="4" borderId="25" xfId="2" applyFill="1" applyBorder="1" applyAlignment="1" applyProtection="1">
      <alignment horizontal="left"/>
    </xf>
    <xf numFmtId="0" fontId="8" fillId="4" borderId="38" xfId="2" applyFill="1" applyBorder="1" applyAlignment="1" applyProtection="1">
      <alignment horizontal="left"/>
    </xf>
    <xf numFmtId="15" fontId="8" fillId="4" borderId="8" xfId="2" applyNumberFormat="1" applyFill="1" applyBorder="1" applyAlignment="1" applyProtection="1">
      <alignment horizontal="left"/>
    </xf>
    <xf numFmtId="15" fontId="8" fillId="4" borderId="25" xfId="2" applyNumberFormat="1" applyFill="1" applyBorder="1" applyAlignment="1" applyProtection="1">
      <alignment horizontal="left"/>
    </xf>
    <xf numFmtId="15" fontId="8" fillId="4" borderId="38" xfId="2" applyNumberFormat="1" applyFill="1" applyBorder="1" applyAlignment="1" applyProtection="1">
      <alignment horizontal="left"/>
    </xf>
    <xf numFmtId="0" fontId="8" fillId="4" borderId="8" xfId="2" applyFill="1" applyBorder="1" applyAlignment="1" applyProtection="1"/>
    <xf numFmtId="0" fontId="8" fillId="4" borderId="25" xfId="2" applyFill="1" applyBorder="1" applyAlignment="1" applyProtection="1"/>
    <xf numFmtId="0" fontId="8" fillId="4" borderId="38" xfId="2" applyFill="1" applyBorder="1" applyAlignment="1" applyProtection="1"/>
    <xf numFmtId="0" fontId="16" fillId="4" borderId="8" xfId="0" applyFont="1" applyFill="1" applyBorder="1" applyAlignment="1">
      <alignment horizontal="left"/>
    </xf>
    <xf numFmtId="0" fontId="16" fillId="4" borderId="25" xfId="0" applyFont="1" applyFill="1" applyBorder="1" applyAlignment="1">
      <alignment horizontal="left"/>
    </xf>
    <xf numFmtId="0" fontId="16" fillId="4" borderId="35" xfId="0" applyFont="1" applyFill="1" applyBorder="1" applyAlignment="1">
      <alignment horizontal="left"/>
    </xf>
    <xf numFmtId="0" fontId="7" fillId="0" borderId="30" xfId="0" applyFont="1" applyBorder="1" applyAlignment="1">
      <alignment horizontal="center"/>
    </xf>
    <xf numFmtId="0" fontId="0" fillId="0" borderId="24" xfId="0" applyBorder="1" applyAlignment="1">
      <alignment horizontal="center"/>
    </xf>
    <xf numFmtId="0" fontId="7" fillId="0" borderId="24" xfId="0" applyFont="1" applyBorder="1" applyAlignment="1">
      <alignment horizontal="center"/>
    </xf>
    <xf numFmtId="0" fontId="7" fillId="0" borderId="31" xfId="0" applyFont="1" applyBorder="1" applyAlignment="1">
      <alignment horizontal="center"/>
    </xf>
    <xf numFmtId="0" fontId="6" fillId="0" borderId="32" xfId="0" applyFont="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16" fillId="4" borderId="38" xfId="0" applyFont="1" applyFill="1" applyBorder="1" applyAlignment="1">
      <alignment horizontal="left"/>
    </xf>
    <xf numFmtId="0" fontId="8" fillId="4" borderId="26" xfId="2" applyFill="1" applyBorder="1" applyAlignment="1" applyProtection="1">
      <alignment horizontal="left"/>
    </xf>
    <xf numFmtId="0" fontId="8" fillId="4" borderId="27" xfId="2" applyFill="1" applyBorder="1" applyAlignment="1" applyProtection="1">
      <alignment horizontal="left"/>
    </xf>
    <xf numFmtId="0" fontId="8" fillId="4" borderId="39" xfId="2" applyFill="1" applyBorder="1" applyAlignment="1" applyProtection="1">
      <alignment horizontal="left"/>
    </xf>
    <xf numFmtId="0" fontId="6" fillId="0" borderId="28" xfId="0" applyFont="1" applyBorder="1" applyAlignment="1">
      <alignment horizontal="center"/>
    </xf>
    <xf numFmtId="0" fontId="6" fillId="0" borderId="23" xfId="0" applyFont="1" applyBorder="1" applyAlignment="1">
      <alignment horizontal="center"/>
    </xf>
    <xf numFmtId="0" fontId="6" fillId="0" borderId="29" xfId="0" applyFont="1" applyBorder="1" applyAlignment="1">
      <alignment horizontal="center"/>
    </xf>
    <xf numFmtId="0" fontId="15" fillId="0" borderId="36" xfId="0" applyFont="1" applyBorder="1" applyAlignment="1">
      <alignment horizontal="center"/>
    </xf>
    <xf numFmtId="0" fontId="15" fillId="0" borderId="37" xfId="0" applyFont="1" applyBorder="1" applyAlignment="1">
      <alignment horizontal="center"/>
    </xf>
    <xf numFmtId="43" fontId="0" fillId="0" borderId="0" xfId="4" applyFont="1"/>
  </cellXfs>
  <cellStyles count="5">
    <cellStyle name="Hyperlink" xfId="2" builtinId="8"/>
    <cellStyle name="Komma" xfId="4" builtinId="3"/>
    <cellStyle name="Procent" xfId="3" builtinId="5"/>
    <cellStyle name="Standaard" xfId="0" builtinId="0"/>
    <cellStyle name="Valuta" xfId="1" builtinId="4"/>
  </cellStyles>
  <dxfs count="24">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Times"/>
        <family val="1"/>
        <scheme val="none"/>
      </font>
      <numFmt numFmtId="14" formatCode="0.00%"/>
      <alignment horizontal="center" vertical="bottom"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numFmt numFmtId="14" formatCode="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right style="thin">
          <color indexed="64"/>
        </right>
        <top style="thin">
          <color indexed="64"/>
        </top>
      </border>
    </dxf>
    <dxf>
      <border outline="0">
        <bottom style="thin">
          <color indexed="64"/>
        </bottom>
      </border>
    </dxf>
    <dxf>
      <font>
        <b val="0"/>
        <i val="0"/>
        <strike val="0"/>
        <condense val="0"/>
        <extend val="0"/>
        <outline val="0"/>
        <shadow val="0"/>
        <u val="none"/>
        <vertAlign val="baseline"/>
        <sz val="12"/>
        <color auto="1"/>
        <name val="Calibri"/>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'JB risk premiums'!$E$39</c:f>
          <c:strCache>
            <c:ptCount val="1"/>
            <c:pt idx="0">
              <c:v>Risk premium - 10Y moving average [ as of start-year ]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0"/>
          <c:order val="0"/>
          <c:tx>
            <c:strRef>
              <c:f>'JB risk premiums'!$E$48</c:f>
              <c:strCache>
                <c:ptCount val="1"/>
                <c:pt idx="0">
                  <c:v>Risk premium</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og"/>
            <c:dispRSqr val="0"/>
            <c:dispEq val="0"/>
          </c:trendline>
          <c:cat>
            <c:numRef>
              <c:f>'JB risk premiums'!$F$47:$DN$47</c:f>
              <c:numCache>
                <c:formatCode>General</c:formatCode>
                <c:ptCount val="113"/>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pt idx="96">
                  <c:v>2024</c:v>
                </c:pt>
                <c:pt idx="97">
                  <c:v>2025</c:v>
                </c:pt>
                <c:pt idx="98">
                  <c:v>2026</c:v>
                </c:pt>
                <c:pt idx="99">
                  <c:v>2027</c:v>
                </c:pt>
                <c:pt idx="100">
                  <c:v>2028</c:v>
                </c:pt>
                <c:pt idx="101">
                  <c:v>2029</c:v>
                </c:pt>
                <c:pt idx="102">
                  <c:v>2030</c:v>
                </c:pt>
                <c:pt idx="103">
                  <c:v>2031</c:v>
                </c:pt>
                <c:pt idx="104">
                  <c:v>2032</c:v>
                </c:pt>
                <c:pt idx="105">
                  <c:v>2033</c:v>
                </c:pt>
                <c:pt idx="106">
                  <c:v>2034</c:v>
                </c:pt>
                <c:pt idx="107">
                  <c:v>2035</c:v>
                </c:pt>
                <c:pt idx="108">
                  <c:v>2036</c:v>
                </c:pt>
                <c:pt idx="109">
                  <c:v>2037</c:v>
                </c:pt>
                <c:pt idx="110">
                  <c:v>2038</c:v>
                </c:pt>
                <c:pt idx="111">
                  <c:v>2039</c:v>
                </c:pt>
                <c:pt idx="112">
                  <c:v>2040</c:v>
                </c:pt>
              </c:numCache>
            </c:numRef>
          </c:cat>
          <c:val>
            <c:numRef>
              <c:f>'JB risk premiums'!$F$48:$DN$48</c:f>
              <c:numCache>
                <c:formatCode>0.00%</c:formatCode>
                <c:ptCount val="113"/>
                <c:pt idx="0">
                  <c:v>-4.2161234557999583E-2</c:v>
                </c:pt>
                <c:pt idx="1">
                  <c:v>-5.6108567466173875E-2</c:v>
                </c:pt>
                <c:pt idx="2">
                  <c:v>-4.8855412657852537E-2</c:v>
                </c:pt>
                <c:pt idx="3">
                  <c:v>-3.2070055841492362E-2</c:v>
                </c:pt>
                <c:pt idx="4">
                  <c:v>1.2748734851598886E-2</c:v>
                </c:pt>
                <c:pt idx="5">
                  <c:v>4.7523656678785997E-2</c:v>
                </c:pt>
                <c:pt idx="6">
                  <c:v>2.7393619493331078E-2</c:v>
                </c:pt>
                <c:pt idx="7">
                  <c:v>5.2647361375695256E-2</c:v>
                </c:pt>
                <c:pt idx="8">
                  <c:v>4.4967878072370571E-2</c:v>
                </c:pt>
                <c:pt idx="9">
                  <c:v>8.3022236743575117E-3</c:v>
                </c:pt>
                <c:pt idx="10">
                  <c:v>6.0424584168924378E-2</c:v>
                </c:pt>
                <c:pt idx="11">
                  <c:v>4.0998932655986975E-2</c:v>
                </c:pt>
                <c:pt idx="12">
                  <c:v>6.0014437809519761E-2</c:v>
                </c:pt>
                <c:pt idx="13">
                  <c:v>0.10713958987234085</c:v>
                </c:pt>
                <c:pt idx="14">
                  <c:v>0.14540813456104207</c:v>
                </c:pt>
                <c:pt idx="15">
                  <c:v>0.14442931553376592</c:v>
                </c:pt>
                <c:pt idx="16">
                  <c:v>0.11561464909207086</c:v>
                </c:pt>
                <c:pt idx="17">
                  <c:v>0.14353200016867862</c:v>
                </c:pt>
                <c:pt idx="18">
                  <c:v>0.1459192592885179</c:v>
                </c:pt>
                <c:pt idx="19">
                  <c:v>0.1701350945257385</c:v>
                </c:pt>
                <c:pt idx="20">
                  <c:v>0.14545979019907929</c:v>
                </c:pt>
                <c:pt idx="21">
                  <c:v>0.18592203262964691</c:v>
                </c:pt>
                <c:pt idx="22">
                  <c:v>0.18674755789735475</c:v>
                </c:pt>
                <c:pt idx="23">
                  <c:v>0.14476388889094682</c:v>
                </c:pt>
                <c:pt idx="24">
                  <c:v>0.14513599256789234</c:v>
                </c:pt>
                <c:pt idx="25">
                  <c:v>0.11194890973433202</c:v>
                </c:pt>
                <c:pt idx="26">
                  <c:v>0.13920581944140187</c:v>
                </c:pt>
                <c:pt idx="27">
                  <c:v>0.10779644939336075</c:v>
                </c:pt>
                <c:pt idx="28">
                  <c:v>8.7163930844403659E-2</c:v>
                </c:pt>
                <c:pt idx="29">
                  <c:v>6.2396962440290915E-2</c:v>
                </c:pt>
                <c:pt idx="30">
                  <c:v>0.10673552922558627</c:v>
                </c:pt>
                <c:pt idx="31">
                  <c:v>7.2311157894732414E-2</c:v>
                </c:pt>
                <c:pt idx="32">
                  <c:v>5.3089092363508117E-2</c:v>
                </c:pt>
                <c:pt idx="33">
                  <c:v>5.1903341458360064E-2</c:v>
                </c:pt>
                <c:pt idx="34">
                  <c:v>3.3272430536382736E-2</c:v>
                </c:pt>
                <c:pt idx="35">
                  <c:v>6.475747128519127E-2</c:v>
                </c:pt>
                <c:pt idx="36">
                  <c:v>2.4115600208102883E-2</c:v>
                </c:pt>
                <c:pt idx="37">
                  <c:v>-2.0942042066985467E-2</c:v>
                </c:pt>
                <c:pt idx="38">
                  <c:v>-3.6243544398488758E-3</c:v>
                </c:pt>
                <c:pt idx="39">
                  <c:v>1.7363845994659011E-2</c:v>
                </c:pt>
                <c:pt idx="40">
                  <c:v>-1.5715347209068975E-2</c:v>
                </c:pt>
                <c:pt idx="41">
                  <c:v>-1.5611385283128998E-2</c:v>
                </c:pt>
                <c:pt idx="42">
                  <c:v>5.0409912353241992E-3</c:v>
                </c:pt>
                <c:pt idx="43">
                  <c:v>5.0185778391208524E-2</c:v>
                </c:pt>
                <c:pt idx="44">
                  <c:v>3.2216876661746774E-2</c:v>
                </c:pt>
                <c:pt idx="45">
                  <c:v>6.9082380791563036E-3</c:v>
                </c:pt>
                <c:pt idx="46">
                  <c:v>4.6048725430020365E-2</c:v>
                </c:pt>
                <c:pt idx="47">
                  <c:v>7.4898767090563201E-2</c:v>
                </c:pt>
                <c:pt idx="48">
                  <c:v>4.9066558411648753E-2</c:v>
                </c:pt>
                <c:pt idx="49">
                  <c:v>3.6476386582728004E-2</c:v>
                </c:pt>
                <c:pt idx="50">
                  <c:v>5.8193287857348786E-2</c:v>
                </c:pt>
                <c:pt idx="51">
                  <c:v>5.9065741881609179E-2</c:v>
                </c:pt>
                <c:pt idx="52">
                  <c:v>5.3820371760098684E-2</c:v>
                </c:pt>
                <c:pt idx="53">
                  <c:v>8.155572450345705E-3</c:v>
                </c:pt>
                <c:pt idx="54">
                  <c:v>3.7346644296041287E-2</c:v>
                </c:pt>
                <c:pt idx="55">
                  <c:v>4.596371724756998E-2</c:v>
                </c:pt>
                <c:pt idx="56">
                  <c:v>2.2295595115596756E-2</c:v>
                </c:pt>
                <c:pt idx="57">
                  <c:v>4.0646259844572263E-2</c:v>
                </c:pt>
                <c:pt idx="58">
                  <c:v>4.7707994241649843E-2</c:v>
                </c:pt>
                <c:pt idx="59">
                  <c:v>7.3841286599998446E-2</c:v>
                </c:pt>
                <c:pt idx="60">
                  <c:v>8.4766092908830526E-2</c:v>
                </c:pt>
                <c:pt idx="61">
                  <c:v>8.9602834939570108E-2</c:v>
                </c:pt>
                <c:pt idx="62">
                  <c:v>0.10672714974925768</c:v>
                </c:pt>
                <c:pt idx="63">
                  <c:v>8.915663645605143E-2</c:v>
                </c:pt>
                <c:pt idx="64">
                  <c:v>5.3492020331439072E-2</c:v>
                </c:pt>
                <c:pt idx="65">
                  <c:v>1.2407278378536946E-2</c:v>
                </c:pt>
                <c:pt idx="66">
                  <c:v>4.3290471395909913E-2</c:v>
                </c:pt>
                <c:pt idx="67">
                  <c:v>3.9490363744203894E-2</c:v>
                </c:pt>
                <c:pt idx="68">
                  <c:v>2.9321639850701908E-2</c:v>
                </c:pt>
                <c:pt idx="69">
                  <c:v>2.2318528891748457E-2</c:v>
                </c:pt>
                <c:pt idx="70">
                  <c:v>-2.8456456856580381E-3</c:v>
                </c:pt>
                <c:pt idx="71">
                  <c:v>-7.9529263901718439E-2</c:v>
                </c:pt>
                <c:pt idx="72">
                  <c:v>-7.2110642358178989E-2</c:v>
                </c:pt>
                <c:pt idx="73">
                  <c:v>-4.1066503206846905E-2</c:v>
                </c:pt>
                <c:pt idx="74">
                  <c:v>-3.6080181725139271E-2</c:v>
                </c:pt>
                <c:pt idx="75">
                  <c:v>1.7231051814563303E-2</c:v>
                </c:pt>
                <c:pt idx="76">
                  <c:v>3.0745126508278764E-2</c:v>
                </c:pt>
                <c:pt idx="77">
                  <c:v>2.7331251667163103E-2</c:v>
                </c:pt>
                <c:pt idx="78">
                  <c:v>2.5355903727322104E-2</c:v>
                </c:pt>
                <c:pt idx="79">
                  <c:v>2.3051923580958089E-2</c:v>
                </c:pt>
                <c:pt idx="80">
                  <c:v>4.5613690752338565E-2</c:v>
                </c:pt>
                <c:pt idx="81">
                  <c:v>0.11005553085491315</c:v>
                </c:pt>
                <c:pt idx="82">
                  <c:v>9.3078719930178133E-2</c:v>
                </c:pt>
                <c:pt idx="83">
                  <c:v>9.3481137969911199E-2</c:v>
                </c:pt>
                <c:pt idx="84">
                  <c:v>0.13996643480042636</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numCache>
            </c:numRef>
          </c:val>
          <c:smooth val="0"/>
          <c:extLst>
            <c:ext xmlns:c16="http://schemas.microsoft.com/office/drawing/2014/chart" uri="{C3380CC4-5D6E-409C-BE32-E72D297353CC}">
              <c16:uniqueId val="{00000001-5168-4636-880E-451B8932F621}"/>
            </c:ext>
          </c:extLst>
        </c:ser>
        <c:dLbls>
          <c:showLegendKey val="0"/>
          <c:showVal val="0"/>
          <c:showCatName val="0"/>
          <c:showSerName val="0"/>
          <c:showPercent val="0"/>
          <c:showBubbleSize val="0"/>
        </c:dLbls>
        <c:smooth val="0"/>
        <c:axId val="1252104127"/>
        <c:axId val="1252102463"/>
      </c:lineChart>
      <c:catAx>
        <c:axId val="1252104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2463"/>
        <c:crosses val="autoZero"/>
        <c:auto val="1"/>
        <c:lblAlgn val="ctr"/>
        <c:lblOffset val="100"/>
        <c:noMultiLvlLbl val="0"/>
      </c:catAx>
      <c:valAx>
        <c:axId val="125210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'JB risk premiums'!$E$27</c:f>
          <c:strCache>
            <c:ptCount val="1"/>
            <c:pt idx="0">
              <c:v>Backward risk premium per start year till 2021</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0"/>
          <c:order val="0"/>
          <c:tx>
            <c:strRef>
              <c:f>'JB risk premiums'!$E$36</c:f>
              <c:strCache>
                <c:ptCount val="1"/>
                <c:pt idx="0">
                  <c:v>Risk premium</c:v>
                </c:pt>
              </c:strCache>
            </c:strRef>
          </c:tx>
          <c:spPr>
            <a:ln w="28575" cap="rnd">
              <a:solidFill>
                <a:schemeClr val="accent1"/>
              </a:solidFill>
              <a:round/>
            </a:ln>
            <a:effectLst/>
          </c:spPr>
          <c:marker>
            <c:symbol val="none"/>
          </c:marker>
          <c:cat>
            <c:numRef>
              <c:f>'JB risk premiums'!$F$35:$DN$35</c:f>
              <c:numCache>
                <c:formatCode>General</c:formatCode>
                <c:ptCount val="113"/>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pt idx="96">
                  <c:v>2024</c:v>
                </c:pt>
                <c:pt idx="97">
                  <c:v>2025</c:v>
                </c:pt>
                <c:pt idx="98">
                  <c:v>2026</c:v>
                </c:pt>
                <c:pt idx="99">
                  <c:v>2027</c:v>
                </c:pt>
                <c:pt idx="100">
                  <c:v>2028</c:v>
                </c:pt>
                <c:pt idx="101">
                  <c:v>2029</c:v>
                </c:pt>
                <c:pt idx="102">
                  <c:v>2030</c:v>
                </c:pt>
                <c:pt idx="103">
                  <c:v>2031</c:v>
                </c:pt>
                <c:pt idx="104">
                  <c:v>2032</c:v>
                </c:pt>
                <c:pt idx="105">
                  <c:v>2033</c:v>
                </c:pt>
                <c:pt idx="106">
                  <c:v>2034</c:v>
                </c:pt>
                <c:pt idx="107">
                  <c:v>2035</c:v>
                </c:pt>
                <c:pt idx="108">
                  <c:v>2036</c:v>
                </c:pt>
                <c:pt idx="109">
                  <c:v>2037</c:v>
                </c:pt>
                <c:pt idx="110">
                  <c:v>2038</c:v>
                </c:pt>
                <c:pt idx="111">
                  <c:v>2039</c:v>
                </c:pt>
                <c:pt idx="112">
                  <c:v>2040</c:v>
                </c:pt>
              </c:numCache>
            </c:numRef>
          </c:cat>
          <c:val>
            <c:numRef>
              <c:f>'JB risk premiums'!$F$36:$DN$36</c:f>
              <c:numCache>
                <c:formatCode>0.00%</c:formatCode>
                <c:ptCount val="113"/>
                <c:pt idx="0">
                  <c:v>5.1322006296357525E-2</c:v>
                </c:pt>
                <c:pt idx="1">
                  <c:v>4.7715019935854919E-2</c:v>
                </c:pt>
                <c:pt idx="2">
                  <c:v>4.977409199548144E-2</c:v>
                </c:pt>
                <c:pt idx="3">
                  <c:v>5.4374984402383975E-2</c:v>
                </c:pt>
                <c:pt idx="4">
                  <c:v>6.1824901289159184E-2</c:v>
                </c:pt>
                <c:pt idx="5">
                  <c:v>6.4698887178331832E-2</c:v>
                </c:pt>
                <c:pt idx="6">
                  <c:v>6.0585400356019337E-2</c:v>
                </c:pt>
                <c:pt idx="7">
                  <c:v>6.2413443883391206E-2</c:v>
                </c:pt>
                <c:pt idx="8">
                  <c:v>5.8776976563466921E-2</c:v>
                </c:pt>
                <c:pt idx="9">
                  <c:v>5.6513417962047674E-2</c:v>
                </c:pt>
                <c:pt idx="10">
                  <c:v>6.3170540151636478E-2</c:v>
                </c:pt>
                <c:pt idx="11">
                  <c:v>6.1070706185621937E-2</c:v>
                </c:pt>
                <c:pt idx="12">
                  <c:v>6.257661172320117E-2</c:v>
                </c:pt>
                <c:pt idx="13">
                  <c:v>6.5646086736467435E-2</c:v>
                </c:pt>
                <c:pt idx="14">
                  <c:v>6.8174181487995478E-2</c:v>
                </c:pt>
                <c:pt idx="15">
                  <c:v>6.6924651805493784E-2</c:v>
                </c:pt>
                <c:pt idx="16">
                  <c:v>6.4978844106851064E-2</c:v>
                </c:pt>
                <c:pt idx="17">
                  <c:v>6.3712332309206587E-2</c:v>
                </c:pt>
                <c:pt idx="18">
                  <c:v>6.0643936488169681E-2</c:v>
                </c:pt>
                <c:pt idx="19">
                  <c:v>6.325895380590052E-2</c:v>
                </c:pt>
                <c:pt idx="20">
                  <c:v>6.3548777901799802E-2</c:v>
                </c:pt>
                <c:pt idx="21">
                  <c:v>6.3920423707291896E-2</c:v>
                </c:pt>
                <c:pt idx="22">
                  <c:v>6.2939563926025732E-2</c:v>
                </c:pt>
                <c:pt idx="23">
                  <c:v>5.9741318408998101E-2</c:v>
                </c:pt>
                <c:pt idx="24">
                  <c:v>5.7237771015980821E-2</c:v>
                </c:pt>
                <c:pt idx="25">
                  <c:v>5.5788206921905559E-2</c:v>
                </c:pt>
                <c:pt idx="26">
                  <c:v>5.7505016775483808E-2</c:v>
                </c:pt>
                <c:pt idx="27">
                  <c:v>5.1935892786530768E-2</c:v>
                </c:pt>
                <c:pt idx="28">
                  <c:v>4.7835826056441766E-2</c:v>
                </c:pt>
                <c:pt idx="29">
                  <c:v>4.7037340451045129E-2</c:v>
                </c:pt>
                <c:pt idx="30">
                  <c:v>5.0832048279944031E-2</c:v>
                </c:pt>
                <c:pt idx="31">
                  <c:v>4.4969826931776868E-2</c:v>
                </c:pt>
                <c:pt idx="32">
                  <c:v>4.3264711574614756E-2</c:v>
                </c:pt>
                <c:pt idx="33">
                  <c:v>4.5885981414190979E-2</c:v>
                </c:pt>
                <c:pt idx="34">
                  <c:v>4.272094689799899E-2</c:v>
                </c:pt>
                <c:pt idx="35">
                  <c:v>4.6229379370826162E-2</c:v>
                </c:pt>
                <c:pt idx="36">
                  <c:v>4.3505949787188802E-2</c:v>
                </c:pt>
                <c:pt idx="37">
                  <c:v>4.206517879597671E-2</c:v>
                </c:pt>
                <c:pt idx="38">
                  <c:v>4.0706803516777246E-2</c:v>
                </c:pt>
                <c:pt idx="39">
                  <c:v>4.4176268796944695E-2</c:v>
                </c:pt>
                <c:pt idx="40">
                  <c:v>4.0367621608380366E-2</c:v>
                </c:pt>
                <c:pt idx="41">
                  <c:v>3.969678312717817E-2</c:v>
                </c:pt>
                <c:pt idx="42">
                  <c:v>4.1301905429392161E-2</c:v>
                </c:pt>
                <c:pt idx="43">
                  <c:v>4.4664050766949348E-2</c:v>
                </c:pt>
                <c:pt idx="44">
                  <c:v>4.4669940383725848E-2</c:v>
                </c:pt>
                <c:pt idx="45">
                  <c:v>4.2367852708992348E-2</c:v>
                </c:pt>
                <c:pt idx="46">
                  <c:v>4.7707239794764211E-2</c:v>
                </c:pt>
                <c:pt idx="47">
                  <c:v>5.6412236507667579E-2</c:v>
                </c:pt>
                <c:pt idx="48">
                  <c:v>5.0887079189201989E-2</c:v>
                </c:pt>
                <c:pt idx="49">
                  <c:v>5.0324064423950876E-2</c:v>
                </c:pt>
                <c:pt idx="50">
                  <c:v>5.3726241314113521E-2</c:v>
                </c:pt>
                <c:pt idx="51">
                  <c:v>5.3248841073358033E-2</c:v>
                </c:pt>
                <c:pt idx="52">
                  <c:v>5.025868390901822E-2</c:v>
                </c:pt>
                <c:pt idx="53">
                  <c:v>4.32661183986085E-2</c:v>
                </c:pt>
                <c:pt idx="54">
                  <c:v>4.7918651433601855E-2</c:v>
                </c:pt>
                <c:pt idx="55">
                  <c:v>5.1718957288437339E-2</c:v>
                </c:pt>
                <c:pt idx="56">
                  <c:v>4.8147586604986303E-2</c:v>
                </c:pt>
                <c:pt idx="57">
                  <c:v>5.1482654189017429E-2</c:v>
                </c:pt>
                <c:pt idx="58">
                  <c:v>5.1376468530331287E-2</c:v>
                </c:pt>
                <c:pt idx="59">
                  <c:v>5.4159400182113293E-2</c:v>
                </c:pt>
                <c:pt idx="60">
                  <c:v>5.2446605167165705E-2</c:v>
                </c:pt>
                <c:pt idx="61">
                  <c:v>5.1546363359733727E-2</c:v>
                </c:pt>
                <c:pt idx="62">
                  <c:v>4.9188690897843612E-2</c:v>
                </c:pt>
                <c:pt idx="63">
                  <c:v>5.408458756687895E-2</c:v>
                </c:pt>
                <c:pt idx="64">
                  <c:v>5.1185332694421604E-2</c:v>
                </c:pt>
                <c:pt idx="65">
                  <c:v>5.3584219158295809E-2</c:v>
                </c:pt>
                <c:pt idx="66">
                  <c:v>5.6882287059596637E-2</c:v>
                </c:pt>
                <c:pt idx="67">
                  <c:v>5.534322738921027E-2</c:v>
                </c:pt>
                <c:pt idx="68">
                  <c:v>5.2711262554898441E-2</c:v>
                </c:pt>
                <c:pt idx="69">
                  <c:v>4.6570622000418949E-2</c:v>
                </c:pt>
                <c:pt idx="70">
                  <c:v>3.9761383550407148E-2</c:v>
                </c:pt>
                <c:pt idx="71">
                  <c:v>3.6160403139327002E-2</c:v>
                </c:pt>
                <c:pt idx="72">
                  <c:v>2.4499596711441418E-2</c:v>
                </c:pt>
                <c:pt idx="73">
                  <c:v>3.8303932078204816E-2</c:v>
                </c:pt>
                <c:pt idx="74">
                  <c:v>5.0058227085188589E-2</c:v>
                </c:pt>
                <c:pt idx="75">
                  <c:v>7.5051622805004437E-2</c:v>
                </c:pt>
                <c:pt idx="76">
                  <c:v>6.432714439137821E-2</c:v>
                </c:pt>
                <c:pt idx="77">
                  <c:v>6.4433048273074611E-2</c:v>
                </c:pt>
                <c:pt idx="78">
                  <c:v>6.7326439024969931E-2</c:v>
                </c:pt>
                <c:pt idx="79">
                  <c:v>6.276736496551627E-2</c:v>
                </c:pt>
                <c:pt idx="80">
                  <c:v>7.059422661128556E-2</c:v>
                </c:pt>
                <c:pt idx="81">
                  <c:v>0.13084609011877824</c:v>
                </c:pt>
                <c:pt idx="82">
                  <c:v>0.11032070246796044</c:v>
                </c:pt>
                <c:pt idx="83">
                  <c:v>0.11447636604300371</c:v>
                </c:pt>
                <c:pt idx="84">
                  <c:v>0.13996643480042636</c:v>
                </c:pt>
                <c:pt idx="85">
                  <c:v>0.14116320341470345</c:v>
                </c:pt>
                <c:pt idx="86">
                  <c:v>0.10762733798246504</c:v>
                </c:pt>
                <c:pt idx="87">
                  <c:v>0.11868703911225964</c:v>
                </c:pt>
                <c:pt idx="88">
                  <c:v>0.13994910405650485</c:v>
                </c:pt>
                <c:pt idx="89">
                  <c:v>0.14601046392898187</c:v>
                </c:pt>
                <c:pt idx="90">
                  <c:v>0.13563274656885915</c:v>
                </c:pt>
                <c:pt idx="91">
                  <c:v>0.20497197604911799</c:v>
                </c:pt>
                <c:pt idx="92">
                  <c:v>0.19977451720427264</c:v>
                </c:pt>
                <c:pt idx="93">
                  <c:v>0.32884886200568642</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numCache>
            </c:numRef>
          </c:val>
          <c:smooth val="0"/>
          <c:extLst>
            <c:ext xmlns:c16="http://schemas.microsoft.com/office/drawing/2014/chart" uri="{C3380CC4-5D6E-409C-BE32-E72D297353CC}">
              <c16:uniqueId val="{00000000-897E-4E66-BC73-55E9FF575ECD}"/>
            </c:ext>
          </c:extLst>
        </c:ser>
        <c:dLbls>
          <c:showLegendKey val="0"/>
          <c:showVal val="0"/>
          <c:showCatName val="0"/>
          <c:showSerName val="0"/>
          <c:showPercent val="0"/>
          <c:showBubbleSize val="0"/>
        </c:dLbls>
        <c:smooth val="0"/>
        <c:axId val="1252104127"/>
        <c:axId val="1252102463"/>
      </c:lineChart>
      <c:catAx>
        <c:axId val="125210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2463"/>
        <c:crosses val="autoZero"/>
        <c:auto val="1"/>
        <c:lblAlgn val="ctr"/>
        <c:lblOffset val="100"/>
        <c:noMultiLvlLbl val="0"/>
      </c:catAx>
      <c:valAx>
        <c:axId val="125210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'JB risk premiums'!$E$51</c:f>
          <c:strCache>
            <c:ptCount val="1"/>
            <c:pt idx="0">
              <c:v>Return S&amp;P 500 -  10Y moving average [ as of start-year ]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nl-NL"/>
        </a:p>
      </c:txPr>
    </c:title>
    <c:autoTitleDeleted val="0"/>
    <c:plotArea>
      <c:layout/>
      <c:lineChart>
        <c:grouping val="standard"/>
        <c:varyColors val="0"/>
        <c:ser>
          <c:idx val="0"/>
          <c:order val="0"/>
          <c:tx>
            <c:strRef>
              <c:f>'JB risk premiums'!$E$54</c:f>
              <c:strCache>
                <c:ptCount val="1"/>
                <c:pt idx="0">
                  <c:v>Return S&amp;P 500 -  10Y moving average</c:v>
                </c:pt>
              </c:strCache>
            </c:strRef>
          </c:tx>
          <c:spPr>
            <a:ln w="28575" cap="rnd">
              <a:solidFill>
                <a:schemeClr val="accent1"/>
              </a:solidFill>
              <a:round/>
            </a:ln>
            <a:effectLst/>
          </c:spPr>
          <c:marker>
            <c:symbol val="none"/>
          </c:marker>
          <c:cat>
            <c:numRef>
              <c:f>'JB risk premiums'!$F$53:$DN$53</c:f>
              <c:numCache>
                <c:formatCode>General</c:formatCode>
                <c:ptCount val="113"/>
                <c:pt idx="0">
                  <c:v>1928</c:v>
                </c:pt>
                <c:pt idx="1">
                  <c:v>1929</c:v>
                </c:pt>
                <c:pt idx="2">
                  <c:v>1930</c:v>
                </c:pt>
                <c:pt idx="3">
                  <c:v>1931</c:v>
                </c:pt>
                <c:pt idx="4">
                  <c:v>1932</c:v>
                </c:pt>
                <c:pt idx="5">
                  <c:v>1933</c:v>
                </c:pt>
                <c:pt idx="6">
                  <c:v>1934</c:v>
                </c:pt>
                <c:pt idx="7">
                  <c:v>1935</c:v>
                </c:pt>
                <c:pt idx="8">
                  <c:v>1936</c:v>
                </c:pt>
                <c:pt idx="9">
                  <c:v>1937</c:v>
                </c:pt>
                <c:pt idx="10">
                  <c:v>1938</c:v>
                </c:pt>
                <c:pt idx="11">
                  <c:v>1939</c:v>
                </c:pt>
                <c:pt idx="12">
                  <c:v>1940</c:v>
                </c:pt>
                <c:pt idx="13">
                  <c:v>1941</c:v>
                </c:pt>
                <c:pt idx="14">
                  <c:v>1942</c:v>
                </c:pt>
                <c:pt idx="15">
                  <c:v>1943</c:v>
                </c:pt>
                <c:pt idx="16">
                  <c:v>1944</c:v>
                </c:pt>
                <c:pt idx="17">
                  <c:v>1945</c:v>
                </c:pt>
                <c:pt idx="18">
                  <c:v>1946</c:v>
                </c:pt>
                <c:pt idx="19">
                  <c:v>1947</c:v>
                </c:pt>
                <c:pt idx="20">
                  <c:v>1948</c:v>
                </c:pt>
                <c:pt idx="21">
                  <c:v>1949</c:v>
                </c:pt>
                <c:pt idx="22">
                  <c:v>1950</c:v>
                </c:pt>
                <c:pt idx="23">
                  <c:v>1951</c:v>
                </c:pt>
                <c:pt idx="24">
                  <c:v>1952</c:v>
                </c:pt>
                <c:pt idx="25">
                  <c:v>1953</c:v>
                </c:pt>
                <c:pt idx="26">
                  <c:v>1954</c:v>
                </c:pt>
                <c:pt idx="27">
                  <c:v>1955</c:v>
                </c:pt>
                <c:pt idx="28">
                  <c:v>1956</c:v>
                </c:pt>
                <c:pt idx="29">
                  <c:v>1957</c:v>
                </c:pt>
                <c:pt idx="30">
                  <c:v>1958</c:v>
                </c:pt>
                <c:pt idx="31">
                  <c:v>1959</c:v>
                </c:pt>
                <c:pt idx="32">
                  <c:v>1960</c:v>
                </c:pt>
                <c:pt idx="33">
                  <c:v>1961</c:v>
                </c:pt>
                <c:pt idx="34">
                  <c:v>1962</c:v>
                </c:pt>
                <c:pt idx="35">
                  <c:v>1963</c:v>
                </c:pt>
                <c:pt idx="36">
                  <c:v>1964</c:v>
                </c:pt>
                <c:pt idx="37">
                  <c:v>1965</c:v>
                </c:pt>
                <c:pt idx="38">
                  <c:v>1966</c:v>
                </c:pt>
                <c:pt idx="39">
                  <c:v>1967</c:v>
                </c:pt>
                <c:pt idx="40">
                  <c:v>1968</c:v>
                </c:pt>
                <c:pt idx="41">
                  <c:v>1969</c:v>
                </c:pt>
                <c:pt idx="42">
                  <c:v>1970</c:v>
                </c:pt>
                <c:pt idx="43">
                  <c:v>1971</c:v>
                </c:pt>
                <c:pt idx="44">
                  <c:v>1972</c:v>
                </c:pt>
                <c:pt idx="45">
                  <c:v>1973</c:v>
                </c:pt>
                <c:pt idx="46">
                  <c:v>1974</c:v>
                </c:pt>
                <c:pt idx="47">
                  <c:v>1975</c:v>
                </c:pt>
                <c:pt idx="48">
                  <c:v>1976</c:v>
                </c:pt>
                <c:pt idx="49">
                  <c:v>1977</c:v>
                </c:pt>
                <c:pt idx="50">
                  <c:v>1978</c:v>
                </c:pt>
                <c:pt idx="51">
                  <c:v>1979</c:v>
                </c:pt>
                <c:pt idx="52">
                  <c:v>1980</c:v>
                </c:pt>
                <c:pt idx="53">
                  <c:v>1981</c:v>
                </c:pt>
                <c:pt idx="54">
                  <c:v>1982</c:v>
                </c:pt>
                <c:pt idx="55">
                  <c:v>1983</c:v>
                </c:pt>
                <c:pt idx="56">
                  <c:v>1984</c:v>
                </c:pt>
                <c:pt idx="57">
                  <c:v>1985</c:v>
                </c:pt>
                <c:pt idx="58">
                  <c:v>1986</c:v>
                </c:pt>
                <c:pt idx="59">
                  <c:v>1987</c:v>
                </c:pt>
                <c:pt idx="60">
                  <c:v>1988</c:v>
                </c:pt>
                <c:pt idx="61">
                  <c:v>1989</c:v>
                </c:pt>
                <c:pt idx="62">
                  <c:v>1990</c:v>
                </c:pt>
                <c:pt idx="63">
                  <c:v>1991</c:v>
                </c:pt>
                <c:pt idx="64">
                  <c:v>1992</c:v>
                </c:pt>
                <c:pt idx="65">
                  <c:v>1993</c:v>
                </c:pt>
                <c:pt idx="66">
                  <c:v>1994</c:v>
                </c:pt>
                <c:pt idx="67">
                  <c:v>1995</c:v>
                </c:pt>
                <c:pt idx="68">
                  <c:v>1996</c:v>
                </c:pt>
                <c:pt idx="69">
                  <c:v>1997</c:v>
                </c:pt>
                <c:pt idx="70">
                  <c:v>1998</c:v>
                </c:pt>
                <c:pt idx="71">
                  <c:v>1999</c:v>
                </c:pt>
                <c:pt idx="72">
                  <c:v>2000</c:v>
                </c:pt>
                <c:pt idx="73">
                  <c:v>2001</c:v>
                </c:pt>
                <c:pt idx="74">
                  <c:v>2002</c:v>
                </c:pt>
                <c:pt idx="75">
                  <c:v>2003</c:v>
                </c:pt>
                <c:pt idx="76">
                  <c:v>2004</c:v>
                </c:pt>
                <c:pt idx="77">
                  <c:v>2005</c:v>
                </c:pt>
                <c:pt idx="78">
                  <c:v>2006</c:v>
                </c:pt>
                <c:pt idx="79">
                  <c:v>2007</c:v>
                </c:pt>
                <c:pt idx="80">
                  <c:v>2008</c:v>
                </c:pt>
                <c:pt idx="81">
                  <c:v>2009</c:v>
                </c:pt>
                <c:pt idx="82">
                  <c:v>2010</c:v>
                </c:pt>
                <c:pt idx="83">
                  <c:v>2011</c:v>
                </c:pt>
                <c:pt idx="84">
                  <c:v>2012</c:v>
                </c:pt>
                <c:pt idx="85">
                  <c:v>2013</c:v>
                </c:pt>
                <c:pt idx="86">
                  <c:v>2014</c:v>
                </c:pt>
                <c:pt idx="87">
                  <c:v>2015</c:v>
                </c:pt>
                <c:pt idx="88">
                  <c:v>2016</c:v>
                </c:pt>
                <c:pt idx="89">
                  <c:v>2017</c:v>
                </c:pt>
                <c:pt idx="90">
                  <c:v>2018</c:v>
                </c:pt>
                <c:pt idx="91">
                  <c:v>2019</c:v>
                </c:pt>
                <c:pt idx="92">
                  <c:v>2020</c:v>
                </c:pt>
                <c:pt idx="93">
                  <c:v>2021</c:v>
                </c:pt>
                <c:pt idx="94">
                  <c:v>2022</c:v>
                </c:pt>
                <c:pt idx="95">
                  <c:v>2023</c:v>
                </c:pt>
                <c:pt idx="96">
                  <c:v>2024</c:v>
                </c:pt>
                <c:pt idx="97">
                  <c:v>2025</c:v>
                </c:pt>
                <c:pt idx="98">
                  <c:v>2026</c:v>
                </c:pt>
                <c:pt idx="99">
                  <c:v>2027</c:v>
                </c:pt>
                <c:pt idx="100">
                  <c:v>2028</c:v>
                </c:pt>
                <c:pt idx="101">
                  <c:v>2029</c:v>
                </c:pt>
                <c:pt idx="102">
                  <c:v>2030</c:v>
                </c:pt>
                <c:pt idx="103">
                  <c:v>2031</c:v>
                </c:pt>
                <c:pt idx="104">
                  <c:v>2032</c:v>
                </c:pt>
                <c:pt idx="105">
                  <c:v>2033</c:v>
                </c:pt>
                <c:pt idx="106">
                  <c:v>2034</c:v>
                </c:pt>
                <c:pt idx="107">
                  <c:v>2035</c:v>
                </c:pt>
                <c:pt idx="108">
                  <c:v>2036</c:v>
                </c:pt>
                <c:pt idx="109">
                  <c:v>2037</c:v>
                </c:pt>
                <c:pt idx="110">
                  <c:v>2038</c:v>
                </c:pt>
                <c:pt idx="111">
                  <c:v>2039</c:v>
                </c:pt>
                <c:pt idx="112">
                  <c:v>2040</c:v>
                </c:pt>
              </c:numCache>
            </c:numRef>
          </c:cat>
          <c:val>
            <c:numRef>
              <c:f>'JB risk premiums'!$F$54:$DN$54</c:f>
              <c:numCache>
                <c:formatCode>0.00%</c:formatCode>
                <c:ptCount val="113"/>
                <c:pt idx="0">
                  <c:v>-6.1635022134067796E-3</c:v>
                </c:pt>
                <c:pt idx="1">
                  <c:v>-1.6691688186008857E-2</c:v>
                </c:pt>
                <c:pt idx="2">
                  <c:v>-9.2307874444420568E-3</c:v>
                </c:pt>
                <c:pt idx="3">
                  <c:v>8.4081912593751973E-3</c:v>
                </c:pt>
                <c:pt idx="4">
                  <c:v>5.379861142088127E-2</c:v>
                </c:pt>
                <c:pt idx="5">
                  <c:v>8.2184233064540591E-2</c:v>
                </c:pt>
                <c:pt idx="6">
                  <c:v>6.2697160685473596E-2</c:v>
                </c:pt>
                <c:pt idx="7">
                  <c:v>8.2666478195814186E-2</c:v>
                </c:pt>
                <c:pt idx="8">
                  <c:v>7.4326858827961306E-2</c:v>
                </c:pt>
                <c:pt idx="9">
                  <c:v>3.5793994729136802E-2</c:v>
                </c:pt>
                <c:pt idx="10">
                  <c:v>8.74497446076552E-2</c:v>
                </c:pt>
                <c:pt idx="11">
                  <c:v>6.5772593760305531E-2</c:v>
                </c:pt>
                <c:pt idx="12">
                  <c:v>8.503440063645451E-2</c:v>
                </c:pt>
                <c:pt idx="13">
                  <c:v>0.12721766081096719</c:v>
                </c:pt>
                <c:pt idx="14">
                  <c:v>0.1672700162837597</c:v>
                </c:pt>
                <c:pt idx="15">
                  <c:v>0.16626435058651623</c:v>
                </c:pt>
                <c:pt idx="16">
                  <c:v>0.13908672614607598</c:v>
                </c:pt>
                <c:pt idx="17">
                  <c:v>0.1677124594246191</c:v>
                </c:pt>
                <c:pt idx="18">
                  <c:v>0.16491080440734662</c:v>
                </c:pt>
                <c:pt idx="19">
                  <c:v>0.18367738507930809</c:v>
                </c:pt>
                <c:pt idx="20">
                  <c:v>0.16475548854743982</c:v>
                </c:pt>
                <c:pt idx="21">
                  <c:v>0.20109426789095486</c:v>
                </c:pt>
                <c:pt idx="22">
                  <c:v>0.19459618972127335</c:v>
                </c:pt>
                <c:pt idx="23">
                  <c:v>0.16333400172590329</c:v>
                </c:pt>
                <c:pt idx="24">
                  <c:v>0.16608798265954072</c:v>
                </c:pt>
                <c:pt idx="25">
                  <c:v>0.13627018092538434</c:v>
                </c:pt>
                <c:pt idx="26">
                  <c:v>0.16108173638813206</c:v>
                </c:pt>
                <c:pt idx="27">
                  <c:v>0.13010512540866048</c:v>
                </c:pt>
                <c:pt idx="28">
                  <c:v>0.11158250917984969</c:v>
                </c:pt>
                <c:pt idx="29">
                  <c:v>9.2102915614247216E-2</c:v>
                </c:pt>
                <c:pt idx="30">
                  <c:v>0.12806385072920157</c:v>
                </c:pt>
                <c:pt idx="31">
                  <c:v>9.9111561723333574E-2</c:v>
                </c:pt>
                <c:pt idx="32">
                  <c:v>7.7364792758599421E-2</c:v>
                </c:pt>
                <c:pt idx="33">
                  <c:v>8.0778143450312978E-2</c:v>
                </c:pt>
                <c:pt idx="34">
                  <c:v>6.9682523780437933E-2</c:v>
                </c:pt>
                <c:pt idx="35">
                  <c:v>9.8313185889873145E-2</c:v>
                </c:pt>
                <c:pt idx="36">
                  <c:v>5.9660948445576123E-2</c:v>
                </c:pt>
                <c:pt idx="37">
                  <c:v>1.2853514706793412E-2</c:v>
                </c:pt>
                <c:pt idx="38">
                  <c:v>3.3096323911173453E-2</c:v>
                </c:pt>
                <c:pt idx="39">
                  <c:v>6.6560484213362026E-2</c:v>
                </c:pt>
                <c:pt idx="40">
                  <c:v>3.6502026916034325E-2</c:v>
                </c:pt>
                <c:pt idx="41">
                  <c:v>3.2402626959679104E-2</c:v>
                </c:pt>
                <c:pt idx="42">
                  <c:v>5.91644286438473E-2</c:v>
                </c:pt>
                <c:pt idx="43">
                  <c:v>8.4960434724851597E-2</c:v>
                </c:pt>
                <c:pt idx="44">
                  <c:v>6.5485266981366808E-2</c:v>
                </c:pt>
                <c:pt idx="45">
                  <c:v>6.6968621055699895E-2</c:v>
                </c:pt>
                <c:pt idx="46">
                  <c:v>0.10563933571293371</c:v>
                </c:pt>
                <c:pt idx="47">
                  <c:v>0.14610162571821639</c:v>
                </c:pt>
                <c:pt idx="48">
                  <c:v>0.14118914097222901</c:v>
                </c:pt>
                <c:pt idx="49">
                  <c:v>0.13617319999082533</c:v>
                </c:pt>
                <c:pt idx="50">
                  <c:v>0.15090786460170147</c:v>
                </c:pt>
                <c:pt idx="51">
                  <c:v>0.16131026951273797</c:v>
                </c:pt>
                <c:pt idx="52">
                  <c:v>0.1734204905093959</c:v>
                </c:pt>
                <c:pt idx="53">
                  <c:v>0.13797252412808803</c:v>
                </c:pt>
                <c:pt idx="54">
                  <c:v>0.17407622764071773</c:v>
                </c:pt>
                <c:pt idx="55">
                  <c:v>0.16082054423669723</c:v>
                </c:pt>
                <c:pt idx="56">
                  <c:v>0.14851191683904763</c:v>
                </c:pt>
                <c:pt idx="57">
                  <c:v>0.14318663958953426</c:v>
                </c:pt>
                <c:pt idx="58">
                  <c:v>0.14827527760648773</c:v>
                </c:pt>
                <c:pt idx="59">
                  <c:v>0.15226901882226662</c:v>
                </c:pt>
                <c:pt idx="60">
                  <c:v>0.17901435844102531</c:v>
                </c:pt>
                <c:pt idx="61">
                  <c:v>0.19044175039779843</c:v>
                </c:pt>
                <c:pt idx="62">
                  <c:v>0.18048680950939855</c:v>
                </c:pt>
                <c:pt idx="63">
                  <c:v>0.1730101840426046</c:v>
                </c:pt>
                <c:pt idx="64">
                  <c:v>0.12810990875063477</c:v>
                </c:pt>
                <c:pt idx="65">
                  <c:v>9.2550352838118632E-2</c:v>
                </c:pt>
                <c:pt idx="66">
                  <c:v>0.10957523082208387</c:v>
                </c:pt>
                <c:pt idx="67">
                  <c:v>0.11947973951562019</c:v>
                </c:pt>
                <c:pt idx="68">
                  <c:v>8.9764760776321895E-2</c:v>
                </c:pt>
                <c:pt idx="69">
                  <c:v>8.3316960456282008E-2</c:v>
                </c:pt>
                <c:pt idx="70">
                  <c:v>5.8413831755303569E-2</c:v>
                </c:pt>
                <c:pt idx="71">
                  <c:v>-1.3580715803110044E-2</c:v>
                </c:pt>
                <c:pt idx="72">
                  <c:v>-9.5355058192430064E-3</c:v>
                </c:pt>
                <c:pt idx="73">
                  <c:v>1.3799629164080285E-2</c:v>
                </c:pt>
                <c:pt idx="74">
                  <c:v>2.8801670065618401E-2</c:v>
                </c:pt>
                <c:pt idx="75">
                  <c:v>7.0306384229671837E-2</c:v>
                </c:pt>
                <c:pt idx="76">
                  <c:v>7.3424906380343158E-2</c:v>
                </c:pt>
                <c:pt idx="77">
                  <c:v>7.6091143676783268E-2</c:v>
                </c:pt>
                <c:pt idx="78">
                  <c:v>7.2490360627667005E-2</c:v>
                </c:pt>
                <c:pt idx="79">
                  <c:v>6.8874259731179999E-2</c:v>
                </c:pt>
                <c:pt idx="80">
                  <c:v>8.4183945727270393E-2</c:v>
                </c:pt>
                <c:pt idx="81">
                  <c:v>0.12975892879687323</c:v>
                </c:pt>
                <c:pt idx="82">
                  <c:v>0.13440545615581634</c:v>
                </c:pt>
                <c:pt idx="83">
                  <c:v>0.13753005085246239</c:v>
                </c:pt>
                <c:pt idx="84">
                  <c:v>0.16396730074674792</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numCache>
            </c:numRef>
          </c:val>
          <c:smooth val="0"/>
          <c:extLst>
            <c:ext xmlns:c16="http://schemas.microsoft.com/office/drawing/2014/chart" uri="{C3380CC4-5D6E-409C-BE32-E72D297353CC}">
              <c16:uniqueId val="{00000001-4253-4B7D-A6F9-BC488C07A466}"/>
            </c:ext>
          </c:extLst>
        </c:ser>
        <c:dLbls>
          <c:showLegendKey val="0"/>
          <c:showVal val="0"/>
          <c:showCatName val="0"/>
          <c:showSerName val="0"/>
          <c:showPercent val="0"/>
          <c:showBubbleSize val="0"/>
        </c:dLbls>
        <c:smooth val="0"/>
        <c:axId val="1252104127"/>
        <c:axId val="1252102463"/>
      </c:lineChart>
      <c:catAx>
        <c:axId val="125210412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2463"/>
        <c:crosses val="autoZero"/>
        <c:auto val="1"/>
        <c:lblAlgn val="ctr"/>
        <c:lblOffset val="100"/>
        <c:noMultiLvlLbl val="0"/>
      </c:catAx>
      <c:valAx>
        <c:axId val="12521024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2521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131380</xdr:colOff>
      <xdr:row>18</xdr:row>
      <xdr:rowOff>181305</xdr:rowOff>
    </xdr:to>
    <xdr:graphicFrame macro="">
      <xdr:nvGraphicFramePr>
        <xdr:cNvPr id="5" name="Grafiek 4">
          <a:extLst>
            <a:ext uri="{FF2B5EF4-FFF2-40B4-BE49-F238E27FC236}">
              <a16:creationId xmlns:a16="http://schemas.microsoft.com/office/drawing/2014/main" id="{1F08944B-5DBF-4F2B-BBF6-CEF25C101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0</xdr:rowOff>
    </xdr:from>
    <xdr:to>
      <xdr:col>15</xdr:col>
      <xdr:colOff>551793</xdr:colOff>
      <xdr:row>18</xdr:row>
      <xdr:rowOff>181305</xdr:rowOff>
    </xdr:to>
    <xdr:graphicFrame macro="">
      <xdr:nvGraphicFramePr>
        <xdr:cNvPr id="6" name="Grafiek 5">
          <a:extLst>
            <a:ext uri="{FF2B5EF4-FFF2-40B4-BE49-F238E27FC236}">
              <a16:creationId xmlns:a16="http://schemas.microsoft.com/office/drawing/2014/main" id="{43948DF3-B437-421C-BDB7-8179000F3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610913</xdr:colOff>
      <xdr:row>5</xdr:row>
      <xdr:rowOff>0</xdr:rowOff>
    </xdr:from>
    <xdr:to>
      <xdr:col>24</xdr:col>
      <xdr:colOff>551793</xdr:colOff>
      <xdr:row>18</xdr:row>
      <xdr:rowOff>181305</xdr:rowOff>
    </xdr:to>
    <xdr:graphicFrame macro="">
      <xdr:nvGraphicFramePr>
        <xdr:cNvPr id="7" name="Grafiek 6">
          <a:extLst>
            <a:ext uri="{FF2B5EF4-FFF2-40B4-BE49-F238E27FC236}">
              <a16:creationId xmlns:a16="http://schemas.microsoft.com/office/drawing/2014/main" id="{70C73BE6-F80B-456E-88B8-FB969D98D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8:U112" totalsRowShown="0" headerRowDxfId="23" headerRowBorderDxfId="22" tableBorderDxfId="21">
  <autoFilter ref="A18:U112" xr:uid="{00000000-0009-0000-0100-000001000000}"/>
  <tableColumns count="21">
    <tableColumn id="1" xr3:uid="{00000000-0010-0000-0000-000001000000}" name="Year" dataDxfId="20"/>
    <tableColumn id="2" xr3:uid="{00000000-0010-0000-0000-000002000000}" name="S&amp;P 500 (includes dividends)" dataDxfId="19"/>
    <tableColumn id="3" xr3:uid="{00000000-0010-0000-0000-000003000000}" name="3-month T.Bill" dataDxfId="18"/>
    <tableColumn id="4" xr3:uid="{00000000-0010-0000-0000-000004000000}" name="US T. Bond" dataDxfId="17"/>
    <tableColumn id="16" xr3:uid="{00000000-0010-0000-0000-000010000000}" name=" Baa Corporate Bond" dataDxfId="16">
      <calculatedColumnFormula>'S&amp;P 500 &amp; Raw Data'!J4</calculatedColumnFormula>
    </tableColumn>
    <tableColumn id="15" xr3:uid="{00000000-0010-0000-0000-00000F000000}" name="Real Estate" dataDxfId="15">
      <calculatedColumnFormula>'Home Prices'!B4/'Home Prices'!B3-1</calculatedColumnFormula>
    </tableColumn>
    <tableColumn id="5" xr3:uid="{00000000-0010-0000-0000-000005000000}" name="S&amp;P 500 (includes dividends)3" dataDxfId="14" dataCellStyle="Hyperlink"/>
    <tableColumn id="6" xr3:uid="{00000000-0010-0000-0000-000006000000}" name="3-month T.Bill4" dataDxfId="13" dataCellStyle="Hyperlink"/>
    <tableColumn id="7" xr3:uid="{00000000-0010-0000-0000-000007000000}" name="US T. Bond5" dataDxfId="12" dataCellStyle="Hyperlink"/>
    <tableColumn id="17" xr3:uid="{00000000-0010-0000-0000-000011000000}" name=" Baa Corporate Bond6" dataDxfId="11" dataCellStyle="Hyperlink"/>
    <tableColumn id="20" xr3:uid="{00000000-0010-0000-0000-000014000000}" name="Real Estate2" dataDxfId="10" dataCellStyle="Hyperlink">
      <calculatedColumnFormula>K18*(1+F19)</calculatedColumnFormula>
    </tableColumn>
    <tableColumn id="8" xr3:uid="{00000000-0010-0000-0000-000008000000}" name="Stocks - Bills" dataDxfId="9"/>
    <tableColumn id="9" xr3:uid="{00000000-0010-0000-0000-000009000000}" name="Stocks - Bonds" dataDxfId="8"/>
    <tableColumn id="18" xr3:uid="{00000000-0010-0000-0000-000012000000}" name="Stocks - Baa Corp Bond" dataDxfId="7">
      <calculatedColumnFormula>B19-E19</calculatedColumnFormula>
    </tableColumn>
    <tableColumn id="10" xr3:uid="{00000000-0010-0000-0000-00000A000000}" name="Historical risk premium" dataDxfId="6"/>
    <tableColumn id="11" xr3:uid="{00000000-0010-0000-0000-00000B000000}" name="Inflation Rate" dataDxfId="5" dataCellStyle="Valuta"/>
    <tableColumn id="12" xr3:uid="{00000000-0010-0000-0000-00000C000000}" name="S&amp;P 500 (includes dividends)2" dataDxfId="4">
      <calculatedColumnFormula>(1+B19)/(1+$P19)-1</calculatedColumnFormula>
    </tableColumn>
    <tableColumn id="13" xr3:uid="{00000000-0010-0000-0000-00000D000000}" name="3-month T. Bill (Real)" dataDxfId="3">
      <calculatedColumnFormula>(1+C19)/(1+$P19)-1</calculatedColumnFormula>
    </tableColumn>
    <tableColumn id="14" xr3:uid="{00000000-0010-0000-0000-00000E000000}" name="!0-year T.Bonds" dataDxfId="2">
      <calculatedColumnFormula>(1+D19)/(1+$P19)-1</calculatedColumnFormula>
    </tableColumn>
    <tableColumn id="19" xr3:uid="{00000000-0010-0000-0000-000013000000}" name="Baa Corp Bonds" dataDxfId="1">
      <calculatedColumnFormula>(1+E19)/(1+$P19)-1</calculatedColumnFormula>
    </tableColumn>
    <tableColumn id="21" xr3:uid="{00000000-0010-0000-0000-000015000000}" name="Real Estate3" dataDxfId="0">
      <calculatedColumnFormula>(1+F19)/(1+$P19)-1</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stern.nyu.edu/~adamodar/New_Home_Page/data.html" TargetMode="External"/><Relationship Id="rId7" Type="http://schemas.openxmlformats.org/officeDocument/2006/relationships/table" Target="../tables/table1.xml"/><Relationship Id="rId2" Type="http://schemas.openxmlformats.org/officeDocument/2006/relationships/hyperlink" Target="http://www.damodaran.com/" TargetMode="External"/><Relationship Id="rId1" Type="http://schemas.openxmlformats.org/officeDocument/2006/relationships/hyperlink" Target="mailto:adamodar@stern.nyu.edu?subject=Data%20on%20website" TargetMode="External"/><Relationship Id="rId6" Type="http://schemas.openxmlformats.org/officeDocument/2006/relationships/vmlDrawing" Target="../drawings/vmlDrawing1.vml"/><Relationship Id="rId5" Type="http://schemas.openxmlformats.org/officeDocument/2006/relationships/hyperlink" Target="http://www.stern.nyu.edu/~adamodar/New_Home_Page/datafile/variable.htm" TargetMode="External"/><Relationship Id="rId4" Type="http://schemas.openxmlformats.org/officeDocument/2006/relationships/hyperlink" Target="http://www.stern.nyu.edu/~adamodar/pc/datasets/indname.xl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hyperlink" Target="http://www.econ.yale.edu/~shiller/data.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6"/>
  <sheetViews>
    <sheetView zoomScale="125" workbookViewId="0">
      <selection activeCell="B5" sqref="B5"/>
    </sheetView>
  </sheetViews>
  <sheetFormatPr defaultRowHeight="12.75"/>
  <cols>
    <col min="1" max="1" width="26.7109375" customWidth="1"/>
    <col min="2" max="2" width="84.85546875" customWidth="1"/>
    <col min="3" max="256" width="11.42578125" customWidth="1"/>
  </cols>
  <sheetData>
    <row r="1" spans="1:2" ht="72.75" thickBot="1">
      <c r="A1" s="110" t="s">
        <v>90</v>
      </c>
      <c r="B1" s="111" t="s">
        <v>89</v>
      </c>
    </row>
    <row r="2" spans="1:2" ht="15">
      <c r="A2" s="101"/>
      <c r="B2" s="101"/>
    </row>
    <row r="3" spans="1:2" ht="15.75">
      <c r="A3" s="138" t="s">
        <v>91</v>
      </c>
      <c r="B3" s="138"/>
    </row>
    <row r="4" spans="1:2" ht="90">
      <c r="A4" s="102" t="s">
        <v>92</v>
      </c>
      <c r="B4" s="103" t="s">
        <v>136</v>
      </c>
    </row>
    <row r="5" spans="1:2" ht="135">
      <c r="A5" s="104" t="s">
        <v>93</v>
      </c>
      <c r="B5" s="103" t="s">
        <v>94</v>
      </c>
    </row>
    <row r="6" spans="1:2" ht="60">
      <c r="A6" s="104" t="s">
        <v>95</v>
      </c>
      <c r="B6" s="103" t="s">
        <v>98</v>
      </c>
    </row>
    <row r="7" spans="1:2" ht="45">
      <c r="A7" s="102" t="s">
        <v>120</v>
      </c>
      <c r="B7" s="103" t="s">
        <v>121</v>
      </c>
    </row>
    <row r="8" spans="1:2" ht="45">
      <c r="A8" s="102" t="s">
        <v>122</v>
      </c>
      <c r="B8" s="103" t="s">
        <v>123</v>
      </c>
    </row>
    <row r="9" spans="1:2" ht="15">
      <c r="A9" s="104" t="s">
        <v>50</v>
      </c>
      <c r="B9" s="106" t="s">
        <v>99</v>
      </c>
    </row>
    <row r="10" spans="1:2" ht="30">
      <c r="A10" s="104" t="s">
        <v>100</v>
      </c>
      <c r="B10" s="105" t="s">
        <v>101</v>
      </c>
    </row>
    <row r="11" spans="1:2" ht="15">
      <c r="A11" s="104" t="s">
        <v>102</v>
      </c>
      <c r="B11" s="106" t="s">
        <v>104</v>
      </c>
    </row>
    <row r="12" spans="1:2" ht="75">
      <c r="A12" s="107" t="s">
        <v>103</v>
      </c>
      <c r="B12" s="105" t="s">
        <v>106</v>
      </c>
    </row>
    <row r="13" spans="1:2" ht="30">
      <c r="A13" s="104" t="s">
        <v>6</v>
      </c>
      <c r="B13" s="105" t="s">
        <v>105</v>
      </c>
    </row>
    <row r="14" spans="1:2" ht="15">
      <c r="A14" s="101"/>
      <c r="B14" s="101"/>
    </row>
    <row r="15" spans="1:2" ht="15.95" customHeight="1">
      <c r="A15" s="139" t="s">
        <v>107</v>
      </c>
      <c r="B15" s="139"/>
    </row>
    <row r="16" spans="1:2" ht="30">
      <c r="A16" s="108" t="s">
        <v>108</v>
      </c>
      <c r="B16" s="105" t="s">
        <v>109</v>
      </c>
    </row>
    <row r="17" spans="1:2" ht="75">
      <c r="A17" s="102" t="s">
        <v>110</v>
      </c>
      <c r="B17" s="105" t="s">
        <v>111</v>
      </c>
    </row>
    <row r="18" spans="1:2" ht="90">
      <c r="A18" s="109" t="s">
        <v>112</v>
      </c>
      <c r="B18" s="103" t="s">
        <v>113</v>
      </c>
    </row>
    <row r="19" spans="1:2" ht="15">
      <c r="A19" s="101"/>
      <c r="B19" s="101"/>
    </row>
    <row r="20" spans="1:2" ht="15">
      <c r="A20" s="101"/>
      <c r="B20" s="101"/>
    </row>
    <row r="21" spans="1:2" ht="15">
      <c r="A21" s="101"/>
      <c r="B21" s="101"/>
    </row>
    <row r="22" spans="1:2" ht="15">
      <c r="A22" s="101"/>
      <c r="B22" s="101"/>
    </row>
    <row r="23" spans="1:2" ht="15">
      <c r="A23" s="101"/>
      <c r="B23" s="101"/>
    </row>
    <row r="24" spans="1:2" ht="15">
      <c r="A24" s="101"/>
      <c r="B24" s="101"/>
    </row>
    <row r="25" spans="1:2" ht="15">
      <c r="A25" s="101"/>
      <c r="B25" s="101"/>
    </row>
    <row r="26" spans="1:2" ht="15">
      <c r="A26" s="101"/>
      <c r="B26" s="101"/>
    </row>
  </sheetData>
  <mergeCells count="2">
    <mergeCell ref="A3:B3"/>
    <mergeCell ref="A15:B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41"/>
  <sheetViews>
    <sheetView topLeftCell="A47" workbookViewId="0">
      <selection activeCell="C140" sqref="C140:C141"/>
    </sheetView>
  </sheetViews>
  <sheetFormatPr defaultRowHeight="12.75"/>
  <cols>
    <col min="1" max="256" width="11.42578125" customWidth="1"/>
  </cols>
  <sheetData>
    <row r="1" spans="1:8">
      <c r="A1" s="99" t="s">
        <v>87</v>
      </c>
      <c r="F1" s="99" t="s">
        <v>77</v>
      </c>
    </row>
    <row r="2" spans="1:8">
      <c r="F2" t="s">
        <v>78</v>
      </c>
    </row>
    <row r="3" spans="1:8">
      <c r="F3" t="s">
        <v>79</v>
      </c>
    </row>
    <row r="4" spans="1:8">
      <c r="F4" t="s">
        <v>80</v>
      </c>
    </row>
    <row r="5" spans="1:8">
      <c r="F5" t="s">
        <v>81</v>
      </c>
    </row>
    <row r="6" spans="1:8">
      <c r="F6" t="s">
        <v>82</v>
      </c>
    </row>
    <row r="8" spans="1:8">
      <c r="F8" t="s">
        <v>83</v>
      </c>
      <c r="G8" t="s">
        <v>84</v>
      </c>
    </row>
    <row r="9" spans="1:8">
      <c r="A9" s="86" t="s">
        <v>63</v>
      </c>
      <c r="B9" s="87" t="s">
        <v>64</v>
      </c>
      <c r="C9" t="s">
        <v>70</v>
      </c>
    </row>
    <row r="10" spans="1:8">
      <c r="A10" s="86">
        <v>1890</v>
      </c>
      <c r="B10" s="90">
        <v>3.557296</v>
      </c>
      <c r="F10" t="s">
        <v>85</v>
      </c>
    </row>
    <row r="11" spans="1:8">
      <c r="A11" s="86">
        <v>1891</v>
      </c>
      <c r="B11" s="90">
        <v>3.209111</v>
      </c>
      <c r="C11" s="74">
        <f t="shared" ref="C11:C47" si="0">B11/B10-1</f>
        <v>-9.7879119421043437E-2</v>
      </c>
      <c r="F11" t="s">
        <v>86</v>
      </c>
      <c r="G11" t="s">
        <v>83</v>
      </c>
    </row>
    <row r="12" spans="1:8">
      <c r="A12" s="86">
        <v>1892</v>
      </c>
      <c r="B12" s="90">
        <v>3.2671420000000002</v>
      </c>
      <c r="C12" s="74">
        <f t="shared" si="0"/>
        <v>1.8083201235482349E-2</v>
      </c>
      <c r="F12" s="96">
        <v>30681</v>
      </c>
      <c r="G12" s="97">
        <v>7.2104600000000003</v>
      </c>
      <c r="H12" s="74">
        <f>G12/100</f>
        <v>7.2104600000000005E-2</v>
      </c>
    </row>
    <row r="13" spans="1:8">
      <c r="A13" s="86">
        <v>1893</v>
      </c>
      <c r="B13" s="90">
        <v>3.4064160000000001</v>
      </c>
      <c r="C13" s="74">
        <f t="shared" si="0"/>
        <v>4.26286950490673E-2</v>
      </c>
      <c r="F13" s="96">
        <v>31047</v>
      </c>
      <c r="G13" s="97">
        <v>4.3813399999999998</v>
      </c>
      <c r="H13" s="74">
        <f t="shared" ref="H13:H42" si="1">G13/100</f>
        <v>4.3813399999999995E-2</v>
      </c>
    </row>
    <row r="14" spans="1:8">
      <c r="A14" s="86">
        <v>1894</v>
      </c>
      <c r="B14" s="90">
        <v>3.9693160000000001</v>
      </c>
      <c r="C14" s="74">
        <f t="shared" si="0"/>
        <v>0.16524699273371191</v>
      </c>
      <c r="F14" s="96">
        <v>31412</v>
      </c>
      <c r="G14" s="97">
        <v>-0.69674000000000003</v>
      </c>
      <c r="H14" s="74">
        <f t="shared" si="1"/>
        <v>-6.9674000000000003E-3</v>
      </c>
    </row>
    <row r="15" spans="1:8">
      <c r="A15" s="86">
        <v>1895</v>
      </c>
      <c r="B15" s="90">
        <v>3.6037210000000002</v>
      </c>
      <c r="C15" s="74">
        <f t="shared" si="0"/>
        <v>-9.2105289677113067E-2</v>
      </c>
      <c r="F15" s="96">
        <v>31777</v>
      </c>
      <c r="G15" s="97">
        <v>-0.17638999999999999</v>
      </c>
      <c r="H15" s="74">
        <f t="shared" si="1"/>
        <v>-1.7638999999999999E-3</v>
      </c>
    </row>
    <row r="16" spans="1:8">
      <c r="A16" s="86">
        <v>1896</v>
      </c>
      <c r="B16" s="90">
        <v>3.122064</v>
      </c>
      <c r="C16" s="74">
        <f t="shared" si="0"/>
        <v>-0.13365546333914313</v>
      </c>
      <c r="F16" s="96">
        <v>32142</v>
      </c>
      <c r="G16" s="97">
        <v>0.83606000000000003</v>
      </c>
      <c r="H16" s="74">
        <f t="shared" si="1"/>
        <v>8.360600000000001E-3</v>
      </c>
    </row>
    <row r="17" spans="1:8">
      <c r="A17" s="86">
        <v>1897</v>
      </c>
      <c r="B17" s="90">
        <v>3.2207170000000001</v>
      </c>
      <c r="C17" s="74">
        <f t="shared" si="0"/>
        <v>3.1598647561356774E-2</v>
      </c>
      <c r="F17" s="96">
        <v>32508</v>
      </c>
      <c r="G17" s="97">
        <v>2.1617500000000001</v>
      </c>
      <c r="H17" s="74">
        <f t="shared" si="1"/>
        <v>2.1617500000000001E-2</v>
      </c>
    </row>
    <row r="18" spans="1:8">
      <c r="A18" s="86">
        <v>1898</v>
      </c>
      <c r="B18" s="90">
        <v>3.4296280000000001</v>
      </c>
      <c r="C18" s="74">
        <f t="shared" si="0"/>
        <v>6.4864749060535409E-2</v>
      </c>
      <c r="F18" s="96">
        <v>32873</v>
      </c>
      <c r="G18" s="97">
        <v>2.51539</v>
      </c>
      <c r="H18" s="74">
        <f t="shared" si="1"/>
        <v>2.51539E-2</v>
      </c>
    </row>
    <row r="19" spans="1:8">
      <c r="A19" s="86">
        <v>1899</v>
      </c>
      <c r="B19" s="90">
        <v>3.2787480000000002</v>
      </c>
      <c r="C19" s="74">
        <f t="shared" si="0"/>
        <v>-4.3993109456769042E-2</v>
      </c>
      <c r="F19" s="96">
        <v>33238</v>
      </c>
      <c r="G19" s="97">
        <v>1.8081</v>
      </c>
      <c r="H19" s="74">
        <f t="shared" si="1"/>
        <v>1.8081E-2</v>
      </c>
    </row>
    <row r="20" spans="1:8">
      <c r="A20" s="86">
        <v>1900</v>
      </c>
      <c r="B20" s="90">
        <v>3.748799</v>
      </c>
      <c r="C20" s="74">
        <f t="shared" si="0"/>
        <v>0.1433629543960071</v>
      </c>
      <c r="F20" s="96">
        <v>33603</v>
      </c>
      <c r="G20" s="97">
        <v>2.4309500000000002</v>
      </c>
      <c r="H20" s="74">
        <f t="shared" si="1"/>
        <v>2.4309500000000001E-2</v>
      </c>
    </row>
    <row r="21" spans="1:8">
      <c r="A21" s="86">
        <v>1901</v>
      </c>
      <c r="B21" s="90">
        <v>3.1452770000000001</v>
      </c>
      <c r="C21" s="74">
        <f t="shared" si="0"/>
        <v>-0.16099075997406098</v>
      </c>
      <c r="F21" s="96">
        <v>33969</v>
      </c>
      <c r="G21" s="97">
        <v>4.0256699999999999</v>
      </c>
      <c r="H21" s="74">
        <f t="shared" si="1"/>
        <v>4.0256699999999999E-2</v>
      </c>
    </row>
    <row r="22" spans="1:8">
      <c r="A22" s="86">
        <v>1902</v>
      </c>
      <c r="B22" s="90">
        <v>3.7081770000000001</v>
      </c>
      <c r="C22" s="74">
        <f t="shared" si="0"/>
        <v>0.17896674919251954</v>
      </c>
      <c r="F22" s="96">
        <v>34334</v>
      </c>
      <c r="G22" s="97">
        <v>6.4379099999999996</v>
      </c>
      <c r="H22" s="74">
        <f t="shared" si="1"/>
        <v>6.4379099999999995E-2</v>
      </c>
    </row>
    <row r="23" spans="1:8">
      <c r="A23" s="86">
        <v>1903</v>
      </c>
      <c r="B23" s="90">
        <v>3.7662079999999998</v>
      </c>
      <c r="C23" s="74">
        <f t="shared" si="0"/>
        <v>1.564946872816475E-2</v>
      </c>
      <c r="F23" s="96">
        <v>34699</v>
      </c>
      <c r="G23" s="97">
        <v>7.6868999999999996</v>
      </c>
      <c r="H23" s="74">
        <f t="shared" si="1"/>
        <v>7.6868999999999993E-2</v>
      </c>
    </row>
    <row r="24" spans="1:8">
      <c r="A24" s="86">
        <v>1904</v>
      </c>
      <c r="B24" s="90">
        <v>3.9403009999999998</v>
      </c>
      <c r="C24" s="74">
        <f t="shared" si="0"/>
        <v>4.6225009346270829E-2</v>
      </c>
      <c r="F24" s="96">
        <v>35064</v>
      </c>
      <c r="G24" s="97">
        <v>9.2541499999999992</v>
      </c>
      <c r="H24" s="74">
        <f t="shared" si="1"/>
        <v>9.2541499999999999E-2</v>
      </c>
    </row>
    <row r="25" spans="1:8">
      <c r="A25" s="86">
        <v>1905</v>
      </c>
      <c r="B25" s="90">
        <v>3.4528409999999998</v>
      </c>
      <c r="C25" s="74">
        <f t="shared" si="0"/>
        <v>-0.12371136113713144</v>
      </c>
      <c r="F25" s="96">
        <v>35430</v>
      </c>
      <c r="G25" s="97">
        <v>6.6769600000000002</v>
      </c>
      <c r="H25" s="74">
        <f t="shared" si="1"/>
        <v>6.6769599999999998E-2</v>
      </c>
    </row>
    <row r="26" spans="1:8">
      <c r="A26" s="86">
        <v>1906</v>
      </c>
      <c r="B26" s="90">
        <v>4.096984</v>
      </c>
      <c r="C26" s="74">
        <f t="shared" si="0"/>
        <v>0.18655449237309218</v>
      </c>
      <c r="F26" s="96">
        <v>35795</v>
      </c>
      <c r="G26" s="97">
        <v>9.5591799999999996</v>
      </c>
      <c r="H26" s="74">
        <f t="shared" si="1"/>
        <v>9.5591799999999991E-2</v>
      </c>
    </row>
    <row r="27" spans="1:8">
      <c r="A27" s="86">
        <v>1907</v>
      </c>
      <c r="B27" s="90">
        <v>4.5206099999999996</v>
      </c>
      <c r="C27" s="74">
        <f t="shared" si="0"/>
        <v>0.1033994762976862</v>
      </c>
      <c r="F27" s="96">
        <v>36160</v>
      </c>
      <c r="G27" s="97">
        <v>9.8167500000000008</v>
      </c>
      <c r="H27" s="74">
        <f t="shared" si="1"/>
        <v>9.8167500000000005E-2</v>
      </c>
    </row>
    <row r="28" spans="1:8">
      <c r="A28" s="86">
        <v>1908</v>
      </c>
      <c r="B28" s="90">
        <v>4.0795750000000002</v>
      </c>
      <c r="C28" s="74">
        <f t="shared" si="0"/>
        <v>-9.7560948633038325E-2</v>
      </c>
      <c r="F28" s="96">
        <v>36525</v>
      </c>
      <c r="G28" s="97">
        <v>13.63799</v>
      </c>
      <c r="H28" s="74">
        <f t="shared" si="1"/>
        <v>0.1363799</v>
      </c>
    </row>
    <row r="29" spans="1:8">
      <c r="A29" s="86">
        <v>1909</v>
      </c>
      <c r="B29" s="90">
        <v>3.9867249999999999</v>
      </c>
      <c r="C29" s="74">
        <f t="shared" si="0"/>
        <v>-2.2759723745733429E-2</v>
      </c>
      <c r="F29" s="96">
        <v>36891</v>
      </c>
      <c r="G29" s="97">
        <v>13.510630000000001</v>
      </c>
      <c r="H29" s="74">
        <f t="shared" si="1"/>
        <v>0.13510630000000001</v>
      </c>
    </row>
    <row r="30" spans="1:8">
      <c r="A30" s="86">
        <v>1910</v>
      </c>
      <c r="B30" s="90">
        <v>4.3058959999999997</v>
      </c>
      <c r="C30" s="74">
        <f t="shared" si="0"/>
        <v>8.005844396089512E-2</v>
      </c>
      <c r="F30" s="96">
        <v>37256</v>
      </c>
      <c r="G30" s="97">
        <v>1.7339100000000001</v>
      </c>
      <c r="H30" s="74">
        <f t="shared" si="1"/>
        <v>1.73391E-2</v>
      </c>
    </row>
    <row r="31" spans="1:8">
      <c r="A31" s="86">
        <v>1911</v>
      </c>
      <c r="B31" s="90">
        <v>4.2072430000000001</v>
      </c>
      <c r="C31" s="74">
        <f t="shared" si="0"/>
        <v>-2.2911143232442144E-2</v>
      </c>
      <c r="F31" s="96">
        <v>37621</v>
      </c>
      <c r="G31" s="97">
        <v>-5.3974099999999998</v>
      </c>
      <c r="H31" s="74">
        <f t="shared" si="1"/>
        <v>-5.3974099999999997E-2</v>
      </c>
    </row>
    <row r="32" spans="1:8">
      <c r="A32" s="86">
        <v>1912</v>
      </c>
      <c r="B32" s="90">
        <v>4.3697299999999997</v>
      </c>
      <c r="C32" s="74">
        <f t="shared" si="0"/>
        <v>3.8620778500314756E-2</v>
      </c>
      <c r="F32" s="96">
        <v>37986</v>
      </c>
      <c r="G32" s="97">
        <v>-11.99508</v>
      </c>
      <c r="H32" s="74">
        <f t="shared" si="1"/>
        <v>-0.1199508</v>
      </c>
    </row>
    <row r="33" spans="1:8">
      <c r="A33" s="86">
        <v>1913</v>
      </c>
      <c r="B33" s="90">
        <v>4.3697299999999997</v>
      </c>
      <c r="C33" s="74">
        <f t="shared" si="0"/>
        <v>0</v>
      </c>
      <c r="F33" s="96">
        <v>38352</v>
      </c>
      <c r="G33" s="97">
        <v>-3.8537400000000002</v>
      </c>
      <c r="H33" s="74">
        <f t="shared" si="1"/>
        <v>-3.8537399999999999E-2</v>
      </c>
    </row>
    <row r="34" spans="1:8">
      <c r="A34" s="86">
        <v>1914</v>
      </c>
      <c r="B34" s="90">
        <v>4.532216</v>
      </c>
      <c r="C34" s="74">
        <f t="shared" si="0"/>
        <v>3.718444846706781E-2</v>
      </c>
      <c r="F34" s="96">
        <v>38717</v>
      </c>
      <c r="G34" s="97">
        <v>-4.1166099999999997</v>
      </c>
      <c r="H34" s="74">
        <f t="shared" si="1"/>
        <v>-4.1166099999999997E-2</v>
      </c>
    </row>
    <row r="35" spans="1:8">
      <c r="A35" s="86">
        <v>1915</v>
      </c>
      <c r="B35" s="90">
        <v>4.1608179999999999</v>
      </c>
      <c r="C35" s="74">
        <f t="shared" si="0"/>
        <v>-8.194622674647456E-2</v>
      </c>
      <c r="F35" s="96">
        <v>39082</v>
      </c>
      <c r="G35" s="97">
        <v>-3.8958699999999999</v>
      </c>
      <c r="H35" s="74">
        <f t="shared" si="1"/>
        <v>-3.8958699999999999E-2</v>
      </c>
    </row>
    <row r="36" spans="1:8">
      <c r="A36" s="86">
        <v>1916</v>
      </c>
      <c r="B36" s="90">
        <v>4.5554290000000002</v>
      </c>
      <c r="C36" s="74">
        <f t="shared" si="0"/>
        <v>9.4839764680887395E-2</v>
      </c>
      <c r="F36" s="96">
        <v>39447</v>
      </c>
      <c r="G36" s="97">
        <v>6.4502800000000002</v>
      </c>
      <c r="H36" s="74">
        <f t="shared" si="1"/>
        <v>6.4502799999999999E-2</v>
      </c>
    </row>
    <row r="37" spans="1:8">
      <c r="A37" s="86">
        <v>1917</v>
      </c>
      <c r="B37" s="90">
        <v>4.6482780000000004</v>
      </c>
      <c r="C37" s="74">
        <f t="shared" si="0"/>
        <v>2.0382054028281527E-2</v>
      </c>
      <c r="F37" s="96">
        <v>39813</v>
      </c>
      <c r="G37" s="97">
        <v>10.713469999999999</v>
      </c>
      <c r="H37" s="74">
        <f t="shared" si="1"/>
        <v>0.10713469999999999</v>
      </c>
    </row>
    <row r="38" spans="1:8">
      <c r="A38" s="86">
        <v>1918</v>
      </c>
      <c r="B38" s="90">
        <v>4.9442360000000001</v>
      </c>
      <c r="C38" s="74">
        <f t="shared" si="0"/>
        <v>6.3670460329610101E-2</v>
      </c>
      <c r="F38" s="96">
        <v>40178</v>
      </c>
      <c r="G38" s="97">
        <v>4.5207100000000002</v>
      </c>
      <c r="H38" s="74">
        <f t="shared" si="1"/>
        <v>4.52071E-2</v>
      </c>
    </row>
    <row r="39" spans="1:8">
      <c r="A39" s="86">
        <v>1919</v>
      </c>
      <c r="B39" s="90">
        <v>5.4374989999999999</v>
      </c>
      <c r="C39" s="74">
        <f t="shared" si="0"/>
        <v>9.976526201419178E-2</v>
      </c>
      <c r="F39" s="96">
        <v>40543</v>
      </c>
      <c r="G39" s="97">
        <v>5.2189300000000003</v>
      </c>
      <c r="H39" s="74">
        <f t="shared" si="1"/>
        <v>5.2189300000000001E-2</v>
      </c>
    </row>
    <row r="40" spans="1:8">
      <c r="A40" s="86">
        <v>1920</v>
      </c>
      <c r="B40" s="90">
        <v>5.9597769999999999</v>
      </c>
      <c r="C40" s="74">
        <f t="shared" si="0"/>
        <v>9.6051144101359842E-2</v>
      </c>
      <c r="F40" s="96">
        <v>40908</v>
      </c>
      <c r="G40" s="97">
        <v>5.3305499999999997</v>
      </c>
      <c r="H40" s="74">
        <f t="shared" si="1"/>
        <v>5.3305499999999999E-2</v>
      </c>
    </row>
    <row r="41" spans="1:8">
      <c r="A41" s="86">
        <v>1921</v>
      </c>
      <c r="B41" s="90">
        <v>5.8263059999999998</v>
      </c>
      <c r="C41" s="74">
        <f t="shared" si="0"/>
        <v>-2.2395301032236636E-2</v>
      </c>
      <c r="F41" s="96">
        <v>41274</v>
      </c>
      <c r="G41" s="97">
        <v>6.2303199999999999</v>
      </c>
      <c r="H41" s="74">
        <f t="shared" si="1"/>
        <v>6.2303199999999996E-2</v>
      </c>
    </row>
    <row r="42" spans="1:8">
      <c r="A42" s="86">
        <v>1922</v>
      </c>
      <c r="B42" s="90">
        <v>5.9075490000000004</v>
      </c>
      <c r="C42" s="74">
        <f t="shared" si="0"/>
        <v>1.3944169770691905E-2</v>
      </c>
      <c r="F42" s="96">
        <v>41639</v>
      </c>
      <c r="G42" s="97">
        <v>4.5461299999999998</v>
      </c>
      <c r="H42" s="74">
        <f t="shared" si="1"/>
        <v>4.5461299999999996E-2</v>
      </c>
    </row>
    <row r="43" spans="1:8">
      <c r="A43" s="86">
        <v>1923</v>
      </c>
      <c r="B43" s="90">
        <v>5.9945959999999996</v>
      </c>
      <c r="C43" s="74">
        <f t="shared" si="0"/>
        <v>1.4734875665017633E-2</v>
      </c>
      <c r="F43" s="96">
        <v>42004</v>
      </c>
      <c r="G43" s="98" t="e">
        <f>NA()</f>
        <v>#N/A</v>
      </c>
    </row>
    <row r="44" spans="1:8">
      <c r="A44" s="86">
        <v>1924</v>
      </c>
      <c r="B44" s="90">
        <v>6.006202</v>
      </c>
      <c r="C44" s="74">
        <f t="shared" si="0"/>
        <v>1.9360770934355731E-3</v>
      </c>
    </row>
    <row r="45" spans="1:8">
      <c r="A45" s="86">
        <v>1925</v>
      </c>
      <c r="B45" s="90">
        <v>6.3195690000000004</v>
      </c>
      <c r="C45" s="74">
        <f t="shared" si="0"/>
        <v>5.2173902909026459E-2</v>
      </c>
    </row>
    <row r="46" spans="1:8">
      <c r="A46" s="86">
        <v>1926</v>
      </c>
      <c r="B46" s="90">
        <v>6.0642329999999998</v>
      </c>
      <c r="C46" s="74">
        <f t="shared" si="0"/>
        <v>-4.0404021223599318E-2</v>
      </c>
    </row>
    <row r="47" spans="1:8">
      <c r="A47" s="86">
        <v>1927</v>
      </c>
      <c r="B47" s="90">
        <v>5.8379120000000002</v>
      </c>
      <c r="C47" s="74">
        <f t="shared" si="0"/>
        <v>-3.7320630655187537E-2</v>
      </c>
    </row>
    <row r="48" spans="1:8">
      <c r="A48" s="86">
        <v>1928</v>
      </c>
      <c r="B48" s="90">
        <v>5.9249590000000003</v>
      </c>
      <c r="C48" s="74">
        <f t="shared" ref="C48:C79" si="2">B48/B47-1</f>
        <v>1.4910639283360227E-2</v>
      </c>
    </row>
    <row r="49" spans="1:3">
      <c r="A49" s="86">
        <v>1929</v>
      </c>
      <c r="B49" s="90">
        <v>5.8030939999999998</v>
      </c>
      <c r="C49" s="74">
        <f t="shared" si="2"/>
        <v>-2.0568074817057913E-2</v>
      </c>
    </row>
    <row r="50" spans="1:3">
      <c r="A50" s="86">
        <v>1930</v>
      </c>
      <c r="B50" s="90">
        <v>5.5535610000000002</v>
      </c>
      <c r="C50" s="74">
        <f t="shared" si="2"/>
        <v>-4.2999992762481454E-2</v>
      </c>
    </row>
    <row r="51" spans="1:3">
      <c r="A51" s="86">
        <v>1931</v>
      </c>
      <c r="B51" s="90">
        <v>5.1009190000000002</v>
      </c>
      <c r="C51" s="74">
        <f t="shared" si="2"/>
        <v>-8.1504821861144605E-2</v>
      </c>
    </row>
    <row r="52" spans="1:3">
      <c r="A52" s="86">
        <v>1932</v>
      </c>
      <c r="B52" s="90">
        <v>4.5670349999999997</v>
      </c>
      <c r="C52" s="74">
        <f t="shared" si="2"/>
        <v>-0.10466427716260551</v>
      </c>
    </row>
    <row r="53" spans="1:3">
      <c r="A53" s="86">
        <v>1933</v>
      </c>
      <c r="B53" s="90">
        <v>4.3929419999999997</v>
      </c>
      <c r="C53" s="74">
        <f t="shared" si="2"/>
        <v>-3.8119480144119811E-2</v>
      </c>
    </row>
    <row r="54" spans="1:3">
      <c r="A54" s="86">
        <v>1934</v>
      </c>
      <c r="B54" s="90">
        <v>4.5206099999999996</v>
      </c>
      <c r="C54" s="74">
        <f t="shared" si="2"/>
        <v>2.9062072752155554E-2</v>
      </c>
    </row>
    <row r="55" spans="1:3">
      <c r="A55" s="86">
        <v>1935</v>
      </c>
      <c r="B55" s="90">
        <v>4.9620850000000001</v>
      </c>
      <c r="C55" s="74">
        <f t="shared" si="2"/>
        <v>9.7658280630269045E-2</v>
      </c>
    </row>
    <row r="56" spans="1:3">
      <c r="A56" s="86">
        <v>1936</v>
      </c>
      <c r="B56" s="90">
        <v>5.1217949999999997</v>
      </c>
      <c r="C56" s="74">
        <f t="shared" si="2"/>
        <v>3.218606694564885E-2</v>
      </c>
    </row>
    <row r="57" spans="1:3">
      <c r="A57" s="86">
        <v>1937</v>
      </c>
      <c r="B57" s="90">
        <v>5.2530869999999998</v>
      </c>
      <c r="C57" s="74">
        <f t="shared" si="2"/>
        <v>2.563398183644594E-2</v>
      </c>
    </row>
    <row r="58" spans="1:3">
      <c r="A58" s="86">
        <v>1938</v>
      </c>
      <c r="B58" s="90">
        <v>5.2071909999999999</v>
      </c>
      <c r="C58" s="74">
        <f t="shared" si="2"/>
        <v>-8.7369579068460324E-3</v>
      </c>
    </row>
    <row r="59" spans="1:3">
      <c r="A59" s="86">
        <v>1939</v>
      </c>
      <c r="B59" s="90">
        <v>5.1394140000000004</v>
      </c>
      <c r="C59" s="74">
        <f t="shared" si="2"/>
        <v>-1.3016038781753836E-2</v>
      </c>
    </row>
    <row r="60" spans="1:3">
      <c r="A60" s="86">
        <v>1940</v>
      </c>
      <c r="B60" s="90">
        <v>5.3093539999999999</v>
      </c>
      <c r="C60" s="74">
        <f t="shared" si="2"/>
        <v>3.3066026593693287E-2</v>
      </c>
    </row>
    <row r="61" spans="1:3">
      <c r="A61" s="86">
        <v>1941</v>
      </c>
      <c r="B61" s="90">
        <v>4.864185</v>
      </c>
      <c r="C61" s="74">
        <f t="shared" si="2"/>
        <v>-8.3846170362722128E-2</v>
      </c>
    </row>
    <row r="62" spans="1:3">
      <c r="A62" s="86">
        <v>1942</v>
      </c>
      <c r="B62" s="90">
        <v>5.0263099999999996</v>
      </c>
      <c r="C62" s="74">
        <f t="shared" si="2"/>
        <v>3.3330352361186755E-2</v>
      </c>
    </row>
    <row r="63" spans="1:3">
      <c r="A63" s="86">
        <v>1943</v>
      </c>
      <c r="B63" s="90">
        <v>5.6016349999999999</v>
      </c>
      <c r="C63" s="74">
        <f t="shared" si="2"/>
        <v>0.11446269728687652</v>
      </c>
    </row>
    <row r="64" spans="1:3">
      <c r="A64" s="86">
        <v>1944</v>
      </c>
      <c r="B64" s="90">
        <v>6.5306230000000003</v>
      </c>
      <c r="C64" s="74">
        <f t="shared" si="2"/>
        <v>0.16584229425872987</v>
      </c>
    </row>
    <row r="65" spans="1:3">
      <c r="A65" s="86">
        <v>1945</v>
      </c>
      <c r="B65" s="90">
        <v>7.2997589999999999</v>
      </c>
      <c r="C65" s="74">
        <f t="shared" si="2"/>
        <v>0.11777375604134543</v>
      </c>
    </row>
    <row r="66" spans="1:3">
      <c r="A66" s="86">
        <v>1946</v>
      </c>
      <c r="B66" s="90">
        <v>9.0591229999999996</v>
      </c>
      <c r="C66" s="74">
        <f t="shared" si="2"/>
        <v>0.24101672397677776</v>
      </c>
    </row>
    <row r="67" spans="1:3">
      <c r="A67" s="86">
        <v>1947</v>
      </c>
      <c r="B67" s="90">
        <v>10.985440000000001</v>
      </c>
      <c r="C67" s="74">
        <f t="shared" si="2"/>
        <v>0.21263835362429684</v>
      </c>
    </row>
    <row r="68" spans="1:3">
      <c r="A68" s="86">
        <v>1948</v>
      </c>
      <c r="B68" s="90">
        <v>11.21158</v>
      </c>
      <c r="C68" s="74">
        <f t="shared" si="2"/>
        <v>2.058542944115116E-2</v>
      </c>
    </row>
    <row r="69" spans="1:3">
      <c r="A69" s="86">
        <v>1949</v>
      </c>
      <c r="B69" s="90">
        <v>11.2216</v>
      </c>
      <c r="C69" s="74">
        <f t="shared" si="2"/>
        <v>8.9371881572453127E-4</v>
      </c>
    </row>
    <row r="70" spans="1:3">
      <c r="A70" s="86">
        <v>1950</v>
      </c>
      <c r="B70" s="90">
        <v>11.63011</v>
      </c>
      <c r="C70" s="74">
        <f t="shared" si="2"/>
        <v>3.6403899622157176E-2</v>
      </c>
    </row>
    <row r="71" spans="1:3">
      <c r="A71" s="86">
        <v>1951</v>
      </c>
      <c r="B71" s="90">
        <v>12.333460000000001</v>
      </c>
      <c r="C71" s="74">
        <f t="shared" si="2"/>
        <v>6.0476642095388611E-2</v>
      </c>
    </row>
    <row r="72" spans="1:3">
      <c r="A72" s="86">
        <v>1952</v>
      </c>
      <c r="B72" s="90">
        <v>12.876950000000001</v>
      </c>
      <c r="C72" s="74">
        <f t="shared" si="2"/>
        <v>4.4066304183902893E-2</v>
      </c>
    </row>
    <row r="73" spans="1:3">
      <c r="A73" s="86">
        <f>A72+1</f>
        <v>1953</v>
      </c>
      <c r="B73" s="90">
        <v>14.35994</v>
      </c>
      <c r="C73" s="74">
        <f t="shared" si="2"/>
        <v>0.11516624666555342</v>
      </c>
    </row>
    <row r="74" spans="1:3">
      <c r="A74" s="86">
        <f>A73+1</f>
        <v>1954</v>
      </c>
      <c r="B74" s="90">
        <v>14.49244</v>
      </c>
      <c r="C74" s="74">
        <f t="shared" si="2"/>
        <v>9.2270580517745948E-3</v>
      </c>
    </row>
    <row r="75" spans="1:3">
      <c r="A75" s="86">
        <f>A74+1</f>
        <v>1955</v>
      </c>
      <c r="B75" s="90">
        <v>14.49244</v>
      </c>
      <c r="C75" s="74">
        <f t="shared" si="2"/>
        <v>0</v>
      </c>
    </row>
    <row r="76" spans="1:3">
      <c r="A76" s="86">
        <f>A75+1</f>
        <v>1956</v>
      </c>
      <c r="B76" s="90">
        <v>14.62494</v>
      </c>
      <c r="C76" s="74">
        <f t="shared" si="2"/>
        <v>9.1426978479813847E-3</v>
      </c>
    </row>
    <row r="77" spans="1:3">
      <c r="A77" s="86">
        <f>A76+1</f>
        <v>1957</v>
      </c>
      <c r="B77" s="90">
        <v>15.022449999999999</v>
      </c>
      <c r="C77" s="74">
        <f t="shared" si="2"/>
        <v>2.7180282449021931E-2</v>
      </c>
    </row>
    <row r="78" spans="1:3">
      <c r="A78" s="86">
        <v>1958</v>
      </c>
      <c r="B78" s="90">
        <v>15.121829999999999</v>
      </c>
      <c r="C78" s="74">
        <f t="shared" si="2"/>
        <v>6.6154322364195828E-3</v>
      </c>
    </row>
    <row r="79" spans="1:3">
      <c r="A79" s="86">
        <v>1959</v>
      </c>
      <c r="B79" s="90">
        <v>15.138389999999999</v>
      </c>
      <c r="C79" s="74">
        <f t="shared" si="2"/>
        <v>1.0951055527008702E-3</v>
      </c>
    </row>
    <row r="80" spans="1:3">
      <c r="A80" s="86">
        <v>1960</v>
      </c>
      <c r="B80" s="90">
        <v>15.25433</v>
      </c>
      <c r="C80" s="74">
        <f t="shared" ref="C80:C108" si="3">B80/B79-1</f>
        <v>7.6586744032887122E-3</v>
      </c>
    </row>
    <row r="81" spans="1:3">
      <c r="A81" s="86">
        <v>1961</v>
      </c>
      <c r="B81" s="90">
        <v>15.40339</v>
      </c>
      <c r="C81" s="74">
        <f t="shared" si="3"/>
        <v>9.7716517211834386E-3</v>
      </c>
    </row>
    <row r="82" spans="1:3">
      <c r="A82" s="86">
        <f>A81+1</f>
        <v>1962</v>
      </c>
      <c r="B82" s="90">
        <v>15.45308</v>
      </c>
      <c r="C82" s="74">
        <f t="shared" si="3"/>
        <v>3.2259132567571402E-3</v>
      </c>
    </row>
    <row r="83" spans="1:3">
      <c r="A83" s="86">
        <f t="shared" ref="A83:A94" si="4">A82+1</f>
        <v>1963</v>
      </c>
      <c r="B83" s="90">
        <v>15.78434</v>
      </c>
      <c r="C83" s="74">
        <f t="shared" si="3"/>
        <v>2.1436503273133845E-2</v>
      </c>
    </row>
    <row r="84" spans="1:3">
      <c r="A84" s="86">
        <f t="shared" si="4"/>
        <v>1964</v>
      </c>
      <c r="B84" s="90">
        <v>15.983090000000001</v>
      </c>
      <c r="C84" s="74">
        <f t="shared" si="3"/>
        <v>1.2591593946911894E-2</v>
      </c>
    </row>
    <row r="85" spans="1:3">
      <c r="A85" s="86">
        <f t="shared" si="4"/>
        <v>1965</v>
      </c>
      <c r="B85" s="90">
        <v>16.248090000000001</v>
      </c>
      <c r="C85" s="74">
        <f t="shared" si="3"/>
        <v>1.658002301182071E-2</v>
      </c>
    </row>
    <row r="86" spans="1:3">
      <c r="A86" s="86">
        <f t="shared" si="4"/>
        <v>1966</v>
      </c>
      <c r="B86" s="90">
        <v>16.446850000000001</v>
      </c>
      <c r="C86" s="74">
        <f t="shared" si="3"/>
        <v>1.2232822442514779E-2</v>
      </c>
    </row>
    <row r="87" spans="1:3">
      <c r="A87" s="86">
        <f t="shared" si="4"/>
        <v>1967</v>
      </c>
      <c r="B87" s="90">
        <v>16.82779</v>
      </c>
      <c r="C87" s="74">
        <f t="shared" si="3"/>
        <v>2.3161882062522565E-2</v>
      </c>
    </row>
    <row r="88" spans="1:3">
      <c r="A88" s="86">
        <f t="shared" si="4"/>
        <v>1968</v>
      </c>
      <c r="B88" s="90">
        <v>17.523430000000001</v>
      </c>
      <c r="C88" s="74">
        <f t="shared" si="3"/>
        <v>4.1338761655570933E-2</v>
      </c>
    </row>
    <row r="89" spans="1:3">
      <c r="A89" s="86">
        <f t="shared" si="4"/>
        <v>1969</v>
      </c>
      <c r="B89" s="90">
        <v>18.749079999999999</v>
      </c>
      <c r="C89" s="74">
        <f t="shared" si="3"/>
        <v>6.9943498504573487E-2</v>
      </c>
    </row>
    <row r="90" spans="1:3">
      <c r="A90" s="86">
        <f t="shared" si="4"/>
        <v>1970</v>
      </c>
      <c r="B90" s="90">
        <v>20.28941</v>
      </c>
      <c r="C90" s="74">
        <f t="shared" si="3"/>
        <v>8.2154964403586828E-2</v>
      </c>
    </row>
    <row r="91" spans="1:3">
      <c r="A91" s="86">
        <f t="shared" si="4"/>
        <v>1971</v>
      </c>
      <c r="B91" s="90">
        <v>21.150680000000001</v>
      </c>
      <c r="C91" s="74">
        <f t="shared" si="3"/>
        <v>4.2449238297220138E-2</v>
      </c>
    </row>
    <row r="92" spans="1:3">
      <c r="A92" s="86">
        <f t="shared" si="4"/>
        <v>1972</v>
      </c>
      <c r="B92" s="90">
        <v>21.780069999999998</v>
      </c>
      <c r="C92" s="74">
        <f t="shared" si="3"/>
        <v>2.9757435694738765E-2</v>
      </c>
    </row>
    <row r="93" spans="1:3">
      <c r="A93" s="86">
        <f t="shared" si="4"/>
        <v>1973</v>
      </c>
      <c r="B93" s="90">
        <v>22.525390000000002</v>
      </c>
      <c r="C93" s="74">
        <f t="shared" si="3"/>
        <v>3.4220275692410596E-2</v>
      </c>
    </row>
    <row r="94" spans="1:3">
      <c r="A94" s="86">
        <f t="shared" si="4"/>
        <v>1974</v>
      </c>
      <c r="B94" s="90">
        <v>24.79449</v>
      </c>
      <c r="C94" s="74">
        <f t="shared" si="3"/>
        <v>0.10073521479539305</v>
      </c>
    </row>
    <row r="95" spans="1:3">
      <c r="A95" s="86">
        <v>1975</v>
      </c>
      <c r="B95" s="88">
        <v>26.47</v>
      </c>
      <c r="C95" s="74">
        <f t="shared" si="3"/>
        <v>6.7575900936054811E-2</v>
      </c>
    </row>
    <row r="96" spans="1:3">
      <c r="A96" s="86">
        <v>1976</v>
      </c>
      <c r="B96" s="88">
        <v>28.64</v>
      </c>
      <c r="C96" s="74">
        <f t="shared" si="3"/>
        <v>8.1979599546656567E-2</v>
      </c>
    </row>
    <row r="97" spans="1:3">
      <c r="A97" s="86">
        <v>1977</v>
      </c>
      <c r="B97" s="88">
        <v>32.840000000000003</v>
      </c>
      <c r="C97" s="74">
        <f t="shared" si="3"/>
        <v>0.14664804469273762</v>
      </c>
    </row>
    <row r="98" spans="1:3">
      <c r="A98" s="86">
        <v>1978</v>
      </c>
      <c r="B98" s="88">
        <v>38</v>
      </c>
      <c r="C98" s="74">
        <f t="shared" si="3"/>
        <v>0.15712545676004863</v>
      </c>
    </row>
    <row r="99" spans="1:3">
      <c r="A99" s="86">
        <v>1979</v>
      </c>
      <c r="B99" s="88">
        <v>43.22</v>
      </c>
      <c r="C99" s="74">
        <f t="shared" si="3"/>
        <v>0.13736842105263158</v>
      </c>
    </row>
    <row r="100" spans="1:3">
      <c r="A100" s="86">
        <v>1980</v>
      </c>
      <c r="B100" s="88">
        <v>46.42</v>
      </c>
      <c r="C100" s="74">
        <f t="shared" si="3"/>
        <v>7.4039796390559909E-2</v>
      </c>
    </row>
    <row r="101" spans="1:3">
      <c r="A101" s="86">
        <v>1981</v>
      </c>
      <c r="B101" s="88">
        <v>48.78</v>
      </c>
      <c r="C101" s="74">
        <f t="shared" si="3"/>
        <v>5.0840155105557949E-2</v>
      </c>
    </row>
    <row r="102" spans="1:3">
      <c r="A102" s="86">
        <v>1982</v>
      </c>
      <c r="B102" s="88">
        <v>49.06</v>
      </c>
      <c r="C102" s="74">
        <f t="shared" si="3"/>
        <v>5.740057400573928E-3</v>
      </c>
    </row>
    <row r="103" spans="1:3">
      <c r="A103" s="86">
        <v>1983</v>
      </c>
      <c r="B103" s="88">
        <v>51.39</v>
      </c>
      <c r="C103" s="74">
        <f t="shared" si="3"/>
        <v>4.7492865878516088E-2</v>
      </c>
    </row>
    <row r="104" spans="1:3">
      <c r="A104" s="86">
        <v>1984</v>
      </c>
      <c r="B104" s="88">
        <v>53.79</v>
      </c>
      <c r="C104" s="74">
        <f t="shared" si="3"/>
        <v>4.6701692936368833E-2</v>
      </c>
    </row>
    <row r="105" spans="1:3">
      <c r="A105" s="86">
        <v>1985</v>
      </c>
      <c r="B105" s="88">
        <v>57.81</v>
      </c>
      <c r="C105" s="74">
        <f t="shared" si="3"/>
        <v>7.4735080870050208E-2</v>
      </c>
    </row>
    <row r="106" spans="1:3">
      <c r="A106" s="86">
        <v>1986</v>
      </c>
      <c r="B106" s="88">
        <v>63.37</v>
      </c>
      <c r="C106" s="74">
        <f t="shared" si="3"/>
        <v>9.6177131984085618E-2</v>
      </c>
    </row>
    <row r="107" spans="1:3">
      <c r="A107" s="86">
        <v>1987</v>
      </c>
      <c r="B107" s="89">
        <v>68.36</v>
      </c>
      <c r="C107" s="74">
        <f t="shared" si="3"/>
        <v>7.8743885119141543E-2</v>
      </c>
    </row>
    <row r="108" spans="1:3">
      <c r="A108" s="86">
        <v>1988</v>
      </c>
      <c r="B108" s="89">
        <v>73.290000000000006</v>
      </c>
      <c r="C108" s="74">
        <f t="shared" si="3"/>
        <v>7.2118197776477544E-2</v>
      </c>
    </row>
    <row r="109" spans="1:3">
      <c r="A109" s="86">
        <f>A108+1</f>
        <v>1989</v>
      </c>
      <c r="B109" s="89">
        <v>76.5</v>
      </c>
      <c r="C109" s="74">
        <f t="shared" ref="C109:C141" si="5">B109/B108-1</f>
        <v>4.3798608268522221E-2</v>
      </c>
    </row>
    <row r="110" spans="1:3">
      <c r="A110" s="86">
        <f t="shared" ref="A110:A122" si="6">A109+1</f>
        <v>1990</v>
      </c>
      <c r="B110" s="89">
        <v>75.97</v>
      </c>
      <c r="C110" s="74">
        <f t="shared" si="5"/>
        <v>-6.9281045751634629E-3</v>
      </c>
    </row>
    <row r="111" spans="1:3">
      <c r="A111" s="86">
        <f t="shared" si="6"/>
        <v>1991</v>
      </c>
      <c r="B111" s="89">
        <v>75.83</v>
      </c>
      <c r="C111" s="74">
        <f t="shared" si="5"/>
        <v>-1.8428326971172693E-3</v>
      </c>
    </row>
    <row r="112" spans="1:3">
      <c r="A112" s="86">
        <f t="shared" si="6"/>
        <v>1992</v>
      </c>
      <c r="B112" s="89">
        <v>76.47</v>
      </c>
      <c r="C112" s="74">
        <f t="shared" si="5"/>
        <v>8.4399314255572122E-3</v>
      </c>
    </row>
    <row r="113" spans="1:3">
      <c r="A113" s="86">
        <f t="shared" si="6"/>
        <v>1993</v>
      </c>
      <c r="B113" s="89">
        <v>78.12</v>
      </c>
      <c r="C113" s="74">
        <f t="shared" si="5"/>
        <v>2.1577089054531262E-2</v>
      </c>
    </row>
    <row r="114" spans="1:3">
      <c r="A114" s="86">
        <f t="shared" si="6"/>
        <v>1994</v>
      </c>
      <c r="B114" s="89">
        <v>80.08</v>
      </c>
      <c r="C114" s="74">
        <f t="shared" si="5"/>
        <v>2.5089605734766929E-2</v>
      </c>
    </row>
    <row r="115" spans="1:3">
      <c r="A115" s="86">
        <f t="shared" si="6"/>
        <v>1995</v>
      </c>
      <c r="B115" s="89">
        <v>81.53</v>
      </c>
      <c r="C115" s="74">
        <f t="shared" si="5"/>
        <v>1.8106893106893063E-2</v>
      </c>
    </row>
    <row r="116" spans="1:3">
      <c r="A116" s="86">
        <f t="shared" si="6"/>
        <v>1996</v>
      </c>
      <c r="B116" s="89">
        <v>83.51</v>
      </c>
      <c r="C116" s="74">
        <f t="shared" si="5"/>
        <v>2.4285539065374673E-2</v>
      </c>
    </row>
    <row r="117" spans="1:3">
      <c r="A117" s="86">
        <f t="shared" si="6"/>
        <v>1997</v>
      </c>
      <c r="B117" s="89">
        <v>86.88</v>
      </c>
      <c r="C117" s="74">
        <f t="shared" si="5"/>
        <v>4.0354448569033474E-2</v>
      </c>
    </row>
    <row r="118" spans="1:3">
      <c r="A118" s="86">
        <f t="shared" si="6"/>
        <v>1998</v>
      </c>
      <c r="B118" s="89">
        <v>92.47</v>
      </c>
      <c r="C118" s="74">
        <f t="shared" si="5"/>
        <v>6.4341620626151119E-2</v>
      </c>
    </row>
    <row r="119" spans="1:3">
      <c r="A119" s="86">
        <f t="shared" si="6"/>
        <v>1999</v>
      </c>
      <c r="B119" s="89">
        <v>99.58</v>
      </c>
      <c r="C119" s="74">
        <f t="shared" si="5"/>
        <v>7.68898020979778E-2</v>
      </c>
    </row>
    <row r="120" spans="1:3">
      <c r="A120" s="86">
        <f t="shared" si="6"/>
        <v>2000</v>
      </c>
      <c r="B120" s="89">
        <v>108.79</v>
      </c>
      <c r="C120" s="74">
        <f t="shared" si="5"/>
        <v>9.2488451496284485E-2</v>
      </c>
    </row>
    <row r="121" spans="1:3">
      <c r="A121" s="86">
        <f t="shared" si="6"/>
        <v>2001</v>
      </c>
      <c r="B121" s="89">
        <v>116.06</v>
      </c>
      <c r="C121" s="74">
        <f t="shared" si="5"/>
        <v>6.6825995036308372E-2</v>
      </c>
    </row>
    <row r="122" spans="1:3">
      <c r="A122" s="86">
        <f t="shared" si="6"/>
        <v>2002</v>
      </c>
      <c r="B122" s="89">
        <v>127.15</v>
      </c>
      <c r="C122" s="74">
        <f t="shared" si="5"/>
        <v>9.5554023780803021E-2</v>
      </c>
    </row>
    <row r="123" spans="1:3">
      <c r="A123" s="86">
        <v>2003</v>
      </c>
      <c r="B123" s="89">
        <v>139.63</v>
      </c>
      <c r="C123" s="74">
        <f t="shared" si="5"/>
        <v>9.8151789225324304E-2</v>
      </c>
    </row>
    <row r="124" spans="1:3">
      <c r="A124" s="86">
        <f>A123+1</f>
        <v>2004</v>
      </c>
      <c r="B124" s="89">
        <v>158.68</v>
      </c>
      <c r="C124" s="74">
        <f t="shared" si="5"/>
        <v>0.1364319988541145</v>
      </c>
    </row>
    <row r="125" spans="1:3">
      <c r="A125" s="86">
        <f t="shared" ref="A125:A138" si="7">A124+1</f>
        <v>2005</v>
      </c>
      <c r="B125" s="89">
        <v>180.11</v>
      </c>
      <c r="C125" s="74">
        <f t="shared" si="5"/>
        <v>0.13505167632972026</v>
      </c>
    </row>
    <row r="126" spans="1:3">
      <c r="A126" s="86">
        <f t="shared" si="7"/>
        <v>2006</v>
      </c>
      <c r="B126" s="89">
        <v>183.24</v>
      </c>
      <c r="C126" s="74">
        <f t="shared" si="5"/>
        <v>1.7378268835711586E-2</v>
      </c>
    </row>
    <row r="127" spans="1:3">
      <c r="A127" s="86">
        <f t="shared" si="7"/>
        <v>2007</v>
      </c>
      <c r="B127" s="89">
        <v>173.35</v>
      </c>
      <c r="C127" s="74">
        <f t="shared" si="5"/>
        <v>-5.3972931674306945E-2</v>
      </c>
    </row>
    <row r="128" spans="1:3">
      <c r="A128" s="86">
        <f t="shared" si="7"/>
        <v>2008</v>
      </c>
      <c r="B128" s="89">
        <v>152.55000000000001</v>
      </c>
      <c r="C128" s="74">
        <f t="shared" si="5"/>
        <v>-0.11998846264782226</v>
      </c>
    </row>
    <row r="129" spans="1:4">
      <c r="A129" s="86">
        <f t="shared" si="7"/>
        <v>2009</v>
      </c>
      <c r="B129" s="89">
        <v>146.66999999999999</v>
      </c>
      <c r="C129" s="74">
        <f t="shared" si="5"/>
        <v>-3.8544739429695385E-2</v>
      </c>
    </row>
    <row r="130" spans="1:4">
      <c r="A130" s="86">
        <f t="shared" si="7"/>
        <v>2010</v>
      </c>
      <c r="B130" s="89">
        <v>140.63999999999999</v>
      </c>
      <c r="C130" s="74">
        <f t="shared" si="5"/>
        <v>-4.1112701984045819E-2</v>
      </c>
    </row>
    <row r="131" spans="1:4">
      <c r="A131" s="86">
        <f t="shared" si="7"/>
        <v>2011</v>
      </c>
      <c r="B131" s="89">
        <v>135.16</v>
      </c>
      <c r="C131" s="74">
        <f t="shared" si="5"/>
        <v>-3.8964732650739409E-2</v>
      </c>
    </row>
    <row r="132" spans="1:4">
      <c r="A132" s="86">
        <f t="shared" si="7"/>
        <v>2012</v>
      </c>
      <c r="B132" s="89">
        <v>143.88</v>
      </c>
      <c r="C132" s="74">
        <f t="shared" si="5"/>
        <v>6.4516129032258007E-2</v>
      </c>
    </row>
    <row r="133" spans="1:4">
      <c r="A133" s="86">
        <f t="shared" si="7"/>
        <v>2013</v>
      </c>
      <c r="B133" s="89">
        <v>159.29</v>
      </c>
      <c r="C133" s="74">
        <f t="shared" si="5"/>
        <v>0.10710314150681111</v>
      </c>
    </row>
    <row r="134" spans="1:4">
      <c r="A134" s="86">
        <f t="shared" si="7"/>
        <v>2014</v>
      </c>
      <c r="B134" s="89">
        <v>166.49</v>
      </c>
      <c r="C134" s="74">
        <f t="shared" si="5"/>
        <v>4.5200577562935607E-2</v>
      </c>
    </row>
    <row r="135" spans="1:4">
      <c r="A135" s="86">
        <f t="shared" si="7"/>
        <v>2015</v>
      </c>
      <c r="B135" s="89">
        <v>175.18</v>
      </c>
      <c r="C135" s="74">
        <f t="shared" si="5"/>
        <v>5.2195327046669515E-2</v>
      </c>
    </row>
    <row r="136" spans="1:4">
      <c r="A136" s="86">
        <f t="shared" si="7"/>
        <v>2016</v>
      </c>
      <c r="B136" s="89">
        <v>184.52</v>
      </c>
      <c r="C136" s="74">
        <f t="shared" si="5"/>
        <v>5.3316588651672658E-2</v>
      </c>
    </row>
    <row r="137" spans="1:4">
      <c r="A137" s="86">
        <f t="shared" si="7"/>
        <v>2017</v>
      </c>
      <c r="B137" s="89">
        <v>196.01</v>
      </c>
      <c r="C137" s="74">
        <f t="shared" si="5"/>
        <v>6.2269672664209796E-2</v>
      </c>
    </row>
    <row r="138" spans="1:4">
      <c r="A138" s="86">
        <f t="shared" si="7"/>
        <v>2018</v>
      </c>
      <c r="B138" s="89">
        <v>204.92</v>
      </c>
      <c r="C138" s="74">
        <f t="shared" si="5"/>
        <v>4.5456864445691636E-2</v>
      </c>
    </row>
    <row r="139" spans="1:4">
      <c r="A139">
        <v>2019</v>
      </c>
      <c r="B139" s="89">
        <v>211.96</v>
      </c>
      <c r="C139" s="74">
        <f t="shared" si="5"/>
        <v>3.4354870193246345E-2</v>
      </c>
      <c r="D139" s="115"/>
    </row>
    <row r="140" spans="1:4">
      <c r="A140">
        <v>2020</v>
      </c>
      <c r="B140" s="89">
        <v>234.46</v>
      </c>
      <c r="C140" s="74">
        <f t="shared" si="5"/>
        <v>0.10615210417059817</v>
      </c>
    </row>
    <row r="141" spans="1:4">
      <c r="A141">
        <v>2021</v>
      </c>
      <c r="B141" s="89">
        <v>273.76</v>
      </c>
      <c r="C141" s="74">
        <f t="shared" si="5"/>
        <v>0.16761921009980374</v>
      </c>
      <c r="D141" t="s">
        <v>131</v>
      </c>
    </row>
  </sheetData>
  <printOptions gridLines="1" gridLinesSet="0"/>
  <pageMargins left="0.75" right="0.75" top="1" bottom="1" header="0.5" footer="0.5"/>
  <headerFooter alignWithMargins="0">
    <oddHeader>&amp;A</oddHeader>
    <oddFooter>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12"/>
  <sheetViews>
    <sheetView workbookViewId="0">
      <selection activeCell="K13" sqref="K13:K112"/>
    </sheetView>
  </sheetViews>
  <sheetFormatPr defaultRowHeight="12.75"/>
  <cols>
    <col min="1" max="8" width="11.42578125" customWidth="1"/>
    <col min="9" max="11" width="17.7109375" customWidth="1"/>
    <col min="12" max="256" width="11.42578125" customWidth="1"/>
  </cols>
  <sheetData>
    <row r="1" spans="1:11">
      <c r="A1" t="s">
        <v>77</v>
      </c>
      <c r="I1" t="s">
        <v>77</v>
      </c>
    </row>
    <row r="2" spans="1:11">
      <c r="A2" t="s">
        <v>78</v>
      </c>
      <c r="I2" t="s">
        <v>78</v>
      </c>
    </row>
    <row r="3" spans="1:11">
      <c r="A3" t="s">
        <v>79</v>
      </c>
      <c r="I3" t="s">
        <v>79</v>
      </c>
    </row>
    <row r="4" spans="1:11">
      <c r="A4" t="s">
        <v>80</v>
      </c>
      <c r="I4" t="s">
        <v>80</v>
      </c>
    </row>
    <row r="5" spans="1:11">
      <c r="A5" t="s">
        <v>81</v>
      </c>
      <c r="I5" t="s">
        <v>81</v>
      </c>
    </row>
    <row r="6" spans="1:11">
      <c r="A6" t="s">
        <v>82</v>
      </c>
      <c r="I6" t="s">
        <v>82</v>
      </c>
    </row>
    <row r="8" spans="1:11">
      <c r="A8" t="s">
        <v>116</v>
      </c>
      <c r="B8" t="s">
        <v>115</v>
      </c>
      <c r="I8" t="s">
        <v>118</v>
      </c>
      <c r="J8" t="s">
        <v>119</v>
      </c>
    </row>
    <row r="10" spans="1:11">
      <c r="A10" t="s">
        <v>85</v>
      </c>
      <c r="I10" t="s">
        <v>85</v>
      </c>
    </row>
    <row r="11" spans="1:11">
      <c r="A11" t="s">
        <v>86</v>
      </c>
      <c r="B11" t="s">
        <v>116</v>
      </c>
      <c r="C11" t="s">
        <v>117</v>
      </c>
      <c r="I11" t="s">
        <v>86</v>
      </c>
      <c r="J11" t="s">
        <v>118</v>
      </c>
    </row>
    <row r="12" spans="1:11">
      <c r="A12" s="96">
        <v>5479</v>
      </c>
      <c r="B12" s="21">
        <v>5.73</v>
      </c>
      <c r="C12" s="74">
        <f>B12/100</f>
        <v>5.7300000000000004E-2</v>
      </c>
      <c r="I12" s="96">
        <v>5479</v>
      </c>
      <c r="J12" s="21">
        <v>7.77</v>
      </c>
      <c r="K12" s="74">
        <f>J12/100</f>
        <v>7.7699999999999991E-2</v>
      </c>
    </row>
    <row r="13" spans="1:11">
      <c r="A13" s="96">
        <v>5844</v>
      </c>
      <c r="B13" s="21">
        <v>6.26</v>
      </c>
      <c r="C13" s="74">
        <f t="shared" ref="C13:C76" si="0">B13/100</f>
        <v>6.2600000000000003E-2</v>
      </c>
      <c r="I13" s="96">
        <v>5844</v>
      </c>
      <c r="J13" s="21">
        <v>8.56</v>
      </c>
      <c r="K13" s="74">
        <f t="shared" ref="K13:K76" si="1">J13/100</f>
        <v>8.5600000000000009E-2</v>
      </c>
    </row>
    <row r="14" spans="1:11">
      <c r="A14" s="96">
        <v>6210</v>
      </c>
      <c r="B14" s="21">
        <v>5.5</v>
      </c>
      <c r="C14" s="74">
        <f t="shared" si="0"/>
        <v>5.5E-2</v>
      </c>
      <c r="I14" s="96">
        <v>6210</v>
      </c>
      <c r="J14" s="21">
        <v>7.61</v>
      </c>
      <c r="K14" s="74">
        <f t="shared" si="1"/>
        <v>7.6100000000000001E-2</v>
      </c>
    </row>
    <row r="15" spans="1:11">
      <c r="A15" s="96">
        <v>6575</v>
      </c>
      <c r="B15" s="21">
        <v>5.08</v>
      </c>
      <c r="C15" s="74">
        <f t="shared" si="0"/>
        <v>5.0799999999999998E-2</v>
      </c>
      <c r="I15" s="96">
        <v>6575</v>
      </c>
      <c r="J15" s="21">
        <v>7.02</v>
      </c>
      <c r="K15" s="74">
        <f t="shared" si="1"/>
        <v>7.0199999999999999E-2</v>
      </c>
    </row>
    <row r="16" spans="1:11">
      <c r="A16" s="96">
        <v>6940</v>
      </c>
      <c r="B16" s="21">
        <v>5.09</v>
      </c>
      <c r="C16" s="74">
        <f t="shared" si="0"/>
        <v>5.0900000000000001E-2</v>
      </c>
      <c r="I16" s="96">
        <v>6940</v>
      </c>
      <c r="J16" s="21">
        <v>7.38</v>
      </c>
      <c r="K16" s="74">
        <f t="shared" si="1"/>
        <v>7.3800000000000004E-2</v>
      </c>
    </row>
    <row r="17" spans="1:11">
      <c r="A17" s="96">
        <v>7305</v>
      </c>
      <c r="B17" s="21">
        <v>4.95</v>
      </c>
      <c r="C17" s="74">
        <f t="shared" si="0"/>
        <v>4.9500000000000002E-2</v>
      </c>
      <c r="I17" s="96">
        <v>7305</v>
      </c>
      <c r="J17" s="21">
        <v>6.46</v>
      </c>
      <c r="K17" s="74">
        <f t="shared" si="1"/>
        <v>6.4600000000000005E-2</v>
      </c>
    </row>
    <row r="18" spans="1:11">
      <c r="A18" s="96">
        <v>7671</v>
      </c>
      <c r="B18" s="21">
        <v>4.8499999999999996</v>
      </c>
      <c r="C18" s="74">
        <f t="shared" si="0"/>
        <v>4.8499999999999995E-2</v>
      </c>
      <c r="I18" s="96">
        <v>7671</v>
      </c>
      <c r="J18" s="21">
        <v>6.15</v>
      </c>
      <c r="K18" s="74">
        <f t="shared" si="1"/>
        <v>6.1500000000000006E-2</v>
      </c>
    </row>
    <row r="19" spans="1:11">
      <c r="A19" s="96">
        <v>8036</v>
      </c>
      <c r="B19" s="21">
        <v>4.68</v>
      </c>
      <c r="C19" s="74">
        <f t="shared" si="0"/>
        <v>4.6799999999999994E-2</v>
      </c>
      <c r="I19" s="96">
        <v>8036</v>
      </c>
      <c r="J19" s="21">
        <v>5.68</v>
      </c>
      <c r="K19" s="74">
        <f t="shared" si="1"/>
        <v>5.6799999999999996E-2</v>
      </c>
    </row>
    <row r="20" spans="1:11">
      <c r="A20" s="96">
        <v>8401</v>
      </c>
      <c r="B20" s="21">
        <v>4.46</v>
      </c>
      <c r="C20" s="74">
        <f t="shared" si="0"/>
        <v>4.4600000000000001E-2</v>
      </c>
      <c r="I20" s="96">
        <v>8401</v>
      </c>
      <c r="J20" s="21">
        <v>5.32</v>
      </c>
      <c r="K20" s="74">
        <f t="shared" si="1"/>
        <v>5.3200000000000004E-2</v>
      </c>
    </row>
    <row r="21" spans="1:11">
      <c r="A21" s="96">
        <v>8766</v>
      </c>
      <c r="B21" s="21">
        <v>4.6100000000000003</v>
      </c>
      <c r="C21" s="74">
        <f t="shared" si="0"/>
        <v>4.6100000000000002E-2</v>
      </c>
      <c r="I21" s="96">
        <v>8766</v>
      </c>
      <c r="J21" s="21">
        <v>5.6</v>
      </c>
      <c r="K21" s="74">
        <f t="shared" si="1"/>
        <v>5.5999999999999994E-2</v>
      </c>
    </row>
    <row r="22" spans="1:11">
      <c r="A22" s="96">
        <v>9132</v>
      </c>
      <c r="B22" s="21">
        <v>4.67</v>
      </c>
      <c r="C22" s="74">
        <f t="shared" si="0"/>
        <v>4.6699999999999998E-2</v>
      </c>
      <c r="I22" s="96">
        <v>9132</v>
      </c>
      <c r="J22" s="21">
        <v>5.95</v>
      </c>
      <c r="K22" s="74">
        <f t="shared" si="1"/>
        <v>5.9500000000000004E-2</v>
      </c>
    </row>
    <row r="23" spans="1:11">
      <c r="A23" s="96">
        <v>9497</v>
      </c>
      <c r="B23" s="21">
        <v>4.5199999999999996</v>
      </c>
      <c r="C23" s="74">
        <f t="shared" si="0"/>
        <v>4.5199999999999997E-2</v>
      </c>
      <c r="I23" s="96">
        <v>9497</v>
      </c>
      <c r="J23" s="21">
        <v>6.71</v>
      </c>
      <c r="K23" s="74">
        <f t="shared" si="1"/>
        <v>6.7099999999999993E-2</v>
      </c>
    </row>
    <row r="24" spans="1:11">
      <c r="A24" s="96">
        <v>9862</v>
      </c>
      <c r="B24" s="21">
        <v>5.32</v>
      </c>
      <c r="C24" s="74">
        <f t="shared" si="0"/>
        <v>5.3200000000000004E-2</v>
      </c>
      <c r="I24" s="96">
        <v>9862</v>
      </c>
      <c r="J24" s="21">
        <v>10.42</v>
      </c>
      <c r="K24" s="74">
        <f t="shared" si="1"/>
        <v>0.1042</v>
      </c>
    </row>
    <row r="25" spans="1:11">
      <c r="A25" s="96">
        <v>10227</v>
      </c>
      <c r="B25" s="21">
        <v>4.59</v>
      </c>
      <c r="C25" s="74">
        <f t="shared" si="0"/>
        <v>4.5899999999999996E-2</v>
      </c>
      <c r="I25" s="96">
        <v>10227</v>
      </c>
      <c r="J25" s="21">
        <v>8.42</v>
      </c>
      <c r="K25" s="74">
        <f t="shared" si="1"/>
        <v>8.4199999999999997E-2</v>
      </c>
    </row>
    <row r="26" spans="1:11">
      <c r="A26" s="96">
        <v>10593</v>
      </c>
      <c r="B26" s="21">
        <v>4.5</v>
      </c>
      <c r="C26" s="74">
        <f t="shared" si="0"/>
        <v>4.4999999999999998E-2</v>
      </c>
      <c r="I26" s="96">
        <v>10593</v>
      </c>
      <c r="J26" s="21">
        <v>7.75</v>
      </c>
      <c r="K26" s="74">
        <f t="shared" si="1"/>
        <v>7.7499999999999999E-2</v>
      </c>
    </row>
    <row r="27" spans="1:11">
      <c r="A27" s="96">
        <v>10958</v>
      </c>
      <c r="B27" s="21">
        <v>3.81</v>
      </c>
      <c r="C27" s="74">
        <f t="shared" si="0"/>
        <v>3.8100000000000002E-2</v>
      </c>
      <c r="I27" s="96">
        <v>10958</v>
      </c>
      <c r="J27" s="21">
        <v>6.23</v>
      </c>
      <c r="K27" s="74">
        <f t="shared" si="1"/>
        <v>6.2300000000000001E-2</v>
      </c>
    </row>
    <row r="28" spans="1:11">
      <c r="A28" s="96">
        <v>11323</v>
      </c>
      <c r="B28" s="21">
        <v>3.44</v>
      </c>
      <c r="C28" s="74">
        <f t="shared" si="0"/>
        <v>3.44E-2</v>
      </c>
      <c r="I28" s="96">
        <v>11323</v>
      </c>
      <c r="J28" s="21">
        <v>5.3</v>
      </c>
      <c r="K28" s="74">
        <f t="shared" si="1"/>
        <v>5.2999999999999999E-2</v>
      </c>
    </row>
    <row r="29" spans="1:11">
      <c r="A29" s="96">
        <v>11688</v>
      </c>
      <c r="B29" s="21">
        <v>3.1</v>
      </c>
      <c r="C29" s="74">
        <f t="shared" si="0"/>
        <v>3.1E-2</v>
      </c>
      <c r="I29" s="96">
        <v>11688</v>
      </c>
      <c r="J29" s="21">
        <v>4.53</v>
      </c>
      <c r="K29" s="74">
        <f t="shared" si="1"/>
        <v>4.53E-2</v>
      </c>
    </row>
    <row r="30" spans="1:11">
      <c r="A30" s="96">
        <v>12054</v>
      </c>
      <c r="B30" s="21">
        <v>3.21</v>
      </c>
      <c r="C30" s="74">
        <f t="shared" si="0"/>
        <v>3.2099999999999997E-2</v>
      </c>
      <c r="I30" s="96">
        <v>12054</v>
      </c>
      <c r="J30" s="21">
        <v>5.73</v>
      </c>
      <c r="K30" s="74">
        <f t="shared" si="1"/>
        <v>5.7300000000000004E-2</v>
      </c>
    </row>
    <row r="31" spans="1:11">
      <c r="A31" s="96">
        <v>12419</v>
      </c>
      <c r="B31" s="21">
        <v>3.08</v>
      </c>
      <c r="C31" s="74">
        <f t="shared" si="0"/>
        <v>3.0800000000000001E-2</v>
      </c>
      <c r="I31" s="96">
        <v>12419</v>
      </c>
      <c r="J31" s="21">
        <v>5.27</v>
      </c>
      <c r="K31" s="74">
        <f t="shared" si="1"/>
        <v>5.2699999999999997E-2</v>
      </c>
    </row>
    <row r="32" spans="1:11">
      <c r="A32" s="96">
        <v>12784</v>
      </c>
      <c r="B32" s="21">
        <v>2.94</v>
      </c>
      <c r="C32" s="74">
        <f t="shared" si="0"/>
        <v>2.9399999999999999E-2</v>
      </c>
      <c r="I32" s="96">
        <v>12784</v>
      </c>
      <c r="J32" s="21">
        <v>4.92</v>
      </c>
      <c r="K32" s="74">
        <f t="shared" si="1"/>
        <v>4.9200000000000001E-2</v>
      </c>
    </row>
    <row r="33" spans="1:11">
      <c r="A33" s="96">
        <v>13149</v>
      </c>
      <c r="B33" s="21">
        <v>2.71</v>
      </c>
      <c r="C33" s="74">
        <f t="shared" si="0"/>
        <v>2.7099999999999999E-2</v>
      </c>
      <c r="I33" s="96">
        <v>13149</v>
      </c>
      <c r="J33" s="21">
        <v>4.45</v>
      </c>
      <c r="K33" s="74">
        <f t="shared" si="1"/>
        <v>4.4500000000000005E-2</v>
      </c>
    </row>
    <row r="34" spans="1:11">
      <c r="A34" s="96">
        <v>13515</v>
      </c>
      <c r="B34" s="21">
        <v>2.8</v>
      </c>
      <c r="C34" s="74">
        <f t="shared" si="0"/>
        <v>2.7999999999999997E-2</v>
      </c>
      <c r="I34" s="96">
        <v>13515</v>
      </c>
      <c r="J34" s="21">
        <v>4.38</v>
      </c>
      <c r="K34" s="74">
        <f t="shared" si="1"/>
        <v>4.3799999999999999E-2</v>
      </c>
    </row>
    <row r="35" spans="1:11">
      <c r="A35" s="96">
        <v>13880</v>
      </c>
      <c r="B35" s="21">
        <v>2.81</v>
      </c>
      <c r="C35" s="74">
        <f t="shared" si="0"/>
        <v>2.81E-2</v>
      </c>
      <c r="I35" s="96">
        <v>13880</v>
      </c>
      <c r="J35" s="21">
        <v>4.28</v>
      </c>
      <c r="K35" s="74">
        <f t="shared" si="1"/>
        <v>4.2800000000000005E-2</v>
      </c>
    </row>
    <row r="36" spans="1:11">
      <c r="A36" s="96">
        <v>14245</v>
      </c>
      <c r="B36" s="21">
        <v>2.74</v>
      </c>
      <c r="C36" s="74">
        <f t="shared" si="0"/>
        <v>2.7400000000000001E-2</v>
      </c>
      <c r="I36" s="96">
        <v>14245</v>
      </c>
      <c r="J36" s="21">
        <v>3.82</v>
      </c>
      <c r="K36" s="74">
        <f t="shared" si="1"/>
        <v>3.8199999999999998E-2</v>
      </c>
    </row>
    <row r="37" spans="1:11">
      <c r="A37" s="96">
        <v>14610</v>
      </c>
      <c r="B37" s="21">
        <v>2.7</v>
      </c>
      <c r="C37" s="74">
        <f t="shared" si="0"/>
        <v>2.7000000000000003E-2</v>
      </c>
      <c r="I37" s="96">
        <v>14610</v>
      </c>
      <c r="J37" s="21">
        <v>3.49</v>
      </c>
      <c r="K37" s="74">
        <f t="shared" si="1"/>
        <v>3.49E-2</v>
      </c>
    </row>
    <row r="38" spans="1:11">
      <c r="A38" s="96">
        <v>14976</v>
      </c>
      <c r="B38" s="21">
        <v>2.61</v>
      </c>
      <c r="C38" s="74">
        <f t="shared" si="0"/>
        <v>2.6099999999999998E-2</v>
      </c>
      <c r="I38" s="96">
        <v>14976</v>
      </c>
      <c r="J38" s="21">
        <v>3.1</v>
      </c>
      <c r="K38" s="74">
        <f t="shared" si="1"/>
        <v>3.1E-2</v>
      </c>
    </row>
    <row r="39" spans="1:11">
      <c r="A39" s="96">
        <v>15341</v>
      </c>
      <c r="B39" s="21">
        <v>2.61</v>
      </c>
      <c r="C39" s="74">
        <f t="shared" si="0"/>
        <v>2.6099999999999998E-2</v>
      </c>
      <c r="I39" s="96">
        <v>15341</v>
      </c>
      <c r="J39" s="21">
        <v>3.17</v>
      </c>
      <c r="K39" s="74">
        <f t="shared" si="1"/>
        <v>3.1699999999999999E-2</v>
      </c>
    </row>
    <row r="40" spans="1:11">
      <c r="A40" s="96">
        <v>15706</v>
      </c>
      <c r="B40" s="21">
        <v>2.86</v>
      </c>
      <c r="C40" s="74">
        <f t="shared" si="0"/>
        <v>2.86E-2</v>
      </c>
      <c r="I40" s="96">
        <v>15706</v>
      </c>
      <c r="J40" s="21">
        <v>3.52</v>
      </c>
      <c r="K40" s="74">
        <f t="shared" si="1"/>
        <v>3.5200000000000002E-2</v>
      </c>
    </row>
    <row r="41" spans="1:11">
      <c r="A41" s="96">
        <v>16071</v>
      </c>
      <c r="B41" s="21">
        <v>2.79</v>
      </c>
      <c r="C41" s="74">
        <f t="shared" si="0"/>
        <v>2.7900000000000001E-2</v>
      </c>
      <c r="I41" s="96">
        <v>16071</v>
      </c>
      <c r="J41" s="21">
        <v>3.53</v>
      </c>
      <c r="K41" s="74">
        <f t="shared" si="1"/>
        <v>3.5299999999999998E-2</v>
      </c>
    </row>
    <row r="42" spans="1:11">
      <c r="A42" s="96">
        <v>16437</v>
      </c>
      <c r="B42" s="21">
        <v>2.58</v>
      </c>
      <c r="C42" s="74">
        <f t="shared" si="0"/>
        <v>2.58E-2</v>
      </c>
      <c r="I42" s="96">
        <v>16437</v>
      </c>
      <c r="J42" s="21">
        <v>3.31</v>
      </c>
      <c r="K42" s="74">
        <f t="shared" si="1"/>
        <v>3.3099999999999997E-2</v>
      </c>
    </row>
    <row r="43" spans="1:11">
      <c r="A43" s="96">
        <v>16802</v>
      </c>
      <c r="B43" s="21">
        <v>2.67</v>
      </c>
      <c r="C43" s="74">
        <f t="shared" si="0"/>
        <v>2.6699999999999998E-2</v>
      </c>
      <c r="I43" s="96">
        <v>16802</v>
      </c>
      <c r="J43" s="21">
        <v>3.2</v>
      </c>
      <c r="K43" s="74">
        <f t="shared" si="1"/>
        <v>3.2000000000000001E-2</v>
      </c>
    </row>
    <row r="44" spans="1:11">
      <c r="A44" s="96">
        <v>17167</v>
      </c>
      <c r="B44" s="21">
        <v>3.01</v>
      </c>
      <c r="C44" s="74">
        <f t="shared" si="0"/>
        <v>3.0099999999999998E-2</v>
      </c>
      <c r="I44" s="96">
        <v>17167</v>
      </c>
      <c r="J44" s="21">
        <v>3.61</v>
      </c>
      <c r="K44" s="74">
        <f t="shared" si="1"/>
        <v>3.61E-2</v>
      </c>
    </row>
    <row r="45" spans="1:11">
      <c r="A45" s="96">
        <v>17532</v>
      </c>
      <c r="B45" s="21">
        <v>2.97</v>
      </c>
      <c r="C45" s="74">
        <f t="shared" si="0"/>
        <v>2.9700000000000001E-2</v>
      </c>
      <c r="I45" s="96">
        <v>17532</v>
      </c>
      <c r="J45" s="21">
        <v>3.51</v>
      </c>
      <c r="K45" s="74">
        <f t="shared" si="1"/>
        <v>3.5099999999999999E-2</v>
      </c>
    </row>
    <row r="46" spans="1:11">
      <c r="A46" s="96">
        <v>17898</v>
      </c>
      <c r="B46" s="21">
        <v>3.13</v>
      </c>
      <c r="C46" s="74">
        <f t="shared" si="0"/>
        <v>3.1300000000000001E-2</v>
      </c>
      <c r="I46" s="96">
        <v>17898</v>
      </c>
      <c r="J46" s="21">
        <v>3.74</v>
      </c>
      <c r="K46" s="74">
        <f t="shared" si="1"/>
        <v>3.7400000000000003E-2</v>
      </c>
    </row>
    <row r="47" spans="1:11">
      <c r="A47" s="96">
        <v>18263</v>
      </c>
      <c r="B47" s="21">
        <v>2.9</v>
      </c>
      <c r="C47" s="74">
        <f t="shared" si="0"/>
        <v>2.8999999999999998E-2</v>
      </c>
      <c r="I47" s="96">
        <v>18263</v>
      </c>
      <c r="J47" s="21">
        <v>3.45</v>
      </c>
      <c r="K47" s="74">
        <f t="shared" si="1"/>
        <v>3.4500000000000003E-2</v>
      </c>
    </row>
    <row r="48" spans="1:11">
      <c r="A48" s="96">
        <v>18628</v>
      </c>
      <c r="B48" s="21">
        <v>3.15</v>
      </c>
      <c r="C48" s="74">
        <f t="shared" si="0"/>
        <v>3.15E-2</v>
      </c>
      <c r="I48" s="96">
        <v>18628</v>
      </c>
      <c r="J48" s="21">
        <v>3.62</v>
      </c>
      <c r="K48" s="74">
        <f t="shared" si="1"/>
        <v>3.6200000000000003E-2</v>
      </c>
    </row>
    <row r="49" spans="1:11">
      <c r="A49" s="96">
        <v>18993</v>
      </c>
      <c r="B49" s="21">
        <v>3.75</v>
      </c>
      <c r="C49" s="74">
        <f t="shared" si="0"/>
        <v>3.7499999999999999E-2</v>
      </c>
      <c r="I49" s="96">
        <v>18993</v>
      </c>
      <c r="J49" s="21">
        <v>4.37</v>
      </c>
      <c r="K49" s="74">
        <f t="shared" si="1"/>
        <v>4.3700000000000003E-2</v>
      </c>
    </row>
    <row r="50" spans="1:11">
      <c r="A50" s="96">
        <v>19359</v>
      </c>
      <c r="B50" s="21">
        <v>3.81</v>
      </c>
      <c r="C50" s="74">
        <f t="shared" si="0"/>
        <v>3.8100000000000002E-2</v>
      </c>
      <c r="I50" s="96">
        <v>19359</v>
      </c>
      <c r="J50" s="21">
        <v>5.03</v>
      </c>
      <c r="K50" s="74">
        <f t="shared" si="1"/>
        <v>5.0300000000000004E-2</v>
      </c>
    </row>
    <row r="51" spans="1:11">
      <c r="A51" s="96">
        <v>19724</v>
      </c>
      <c r="B51" s="21">
        <v>4.08</v>
      </c>
      <c r="C51" s="74">
        <f t="shared" si="0"/>
        <v>4.0800000000000003E-2</v>
      </c>
      <c r="I51" s="96">
        <v>19724</v>
      </c>
      <c r="J51" s="21">
        <v>4.8499999999999996</v>
      </c>
      <c r="K51" s="74">
        <f t="shared" si="1"/>
        <v>4.8499999999999995E-2</v>
      </c>
    </row>
    <row r="52" spans="1:11">
      <c r="A52" s="96">
        <v>20089</v>
      </c>
      <c r="B52" s="21">
        <v>4.58</v>
      </c>
      <c r="C52" s="74">
        <f t="shared" si="0"/>
        <v>4.58E-2</v>
      </c>
      <c r="I52" s="96">
        <v>20089</v>
      </c>
      <c r="J52" s="21">
        <v>5.28</v>
      </c>
      <c r="K52" s="74">
        <f t="shared" si="1"/>
        <v>5.28E-2</v>
      </c>
    </row>
    <row r="53" spans="1:11">
      <c r="A53" s="96">
        <v>20454</v>
      </c>
      <c r="B53" s="21">
        <v>4.3499999999999996</v>
      </c>
      <c r="C53" s="74">
        <f t="shared" si="0"/>
        <v>4.3499999999999997E-2</v>
      </c>
      <c r="I53" s="96">
        <v>20454</v>
      </c>
      <c r="J53" s="21">
        <v>5.0999999999999996</v>
      </c>
      <c r="K53" s="74">
        <f t="shared" si="1"/>
        <v>5.0999999999999997E-2</v>
      </c>
    </row>
    <row r="54" spans="1:11">
      <c r="A54" s="96">
        <v>20820</v>
      </c>
      <c r="B54" s="21">
        <v>4.42</v>
      </c>
      <c r="C54" s="74">
        <f t="shared" si="0"/>
        <v>4.4199999999999996E-2</v>
      </c>
      <c r="I54" s="96">
        <v>20820</v>
      </c>
      <c r="J54" s="21">
        <v>5.0999999999999996</v>
      </c>
      <c r="K54" s="74">
        <f t="shared" si="1"/>
        <v>5.0999999999999997E-2</v>
      </c>
    </row>
    <row r="55" spans="1:11">
      <c r="A55" s="96">
        <v>21185</v>
      </c>
      <c r="B55" s="21">
        <v>4.24</v>
      </c>
      <c r="C55" s="74">
        <f t="shared" si="0"/>
        <v>4.24E-2</v>
      </c>
      <c r="I55" s="96">
        <v>21185</v>
      </c>
      <c r="J55" s="21">
        <v>4.92</v>
      </c>
      <c r="K55" s="74">
        <f t="shared" si="1"/>
        <v>4.9200000000000001E-2</v>
      </c>
    </row>
    <row r="56" spans="1:11">
      <c r="A56" s="96">
        <v>21550</v>
      </c>
      <c r="B56" s="21">
        <v>4.3499999999999996</v>
      </c>
      <c r="C56" s="74">
        <f t="shared" si="0"/>
        <v>4.3499999999999997E-2</v>
      </c>
      <c r="I56" s="96">
        <v>21550</v>
      </c>
      <c r="J56" s="21">
        <v>4.8499999999999996</v>
      </c>
      <c r="K56" s="74">
        <f t="shared" si="1"/>
        <v>4.8499999999999995E-2</v>
      </c>
    </row>
    <row r="57" spans="1:11">
      <c r="A57" s="96">
        <v>21915</v>
      </c>
      <c r="B57" s="21">
        <v>4.4400000000000004</v>
      </c>
      <c r="C57" s="74">
        <f t="shared" si="0"/>
        <v>4.4400000000000002E-2</v>
      </c>
      <c r="I57" s="96">
        <v>21915</v>
      </c>
      <c r="J57" s="21">
        <v>4.8099999999999996</v>
      </c>
      <c r="K57" s="74">
        <f t="shared" si="1"/>
        <v>4.8099999999999997E-2</v>
      </c>
    </row>
    <row r="58" spans="1:11">
      <c r="A58" s="96">
        <v>22281</v>
      </c>
      <c r="B58" s="21">
        <v>4.68</v>
      </c>
      <c r="C58" s="74">
        <f t="shared" si="0"/>
        <v>4.6799999999999994E-2</v>
      </c>
      <c r="I58" s="96">
        <v>22281</v>
      </c>
      <c r="J58" s="21">
        <v>5.0199999999999996</v>
      </c>
      <c r="K58" s="74">
        <f t="shared" si="1"/>
        <v>5.0199999999999995E-2</v>
      </c>
    </row>
    <row r="59" spans="1:11">
      <c r="A59" s="96">
        <v>22646</v>
      </c>
      <c r="B59" s="21">
        <v>5.39</v>
      </c>
      <c r="C59" s="74">
        <f t="shared" si="0"/>
        <v>5.3899999999999997E-2</v>
      </c>
      <c r="I59" s="96">
        <v>22646</v>
      </c>
      <c r="J59" s="21">
        <v>6.18</v>
      </c>
      <c r="K59" s="74">
        <f t="shared" si="1"/>
        <v>6.1799999999999994E-2</v>
      </c>
    </row>
    <row r="60" spans="1:11">
      <c r="A60" s="96">
        <v>23011</v>
      </c>
      <c r="B60" s="21">
        <v>6.19</v>
      </c>
      <c r="C60" s="74">
        <f t="shared" si="0"/>
        <v>6.1900000000000004E-2</v>
      </c>
      <c r="I60" s="96">
        <v>23011</v>
      </c>
      <c r="J60" s="21">
        <v>6.93</v>
      </c>
      <c r="K60" s="74">
        <f t="shared" si="1"/>
        <v>6.93E-2</v>
      </c>
    </row>
    <row r="61" spans="1:11">
      <c r="A61" s="96">
        <v>23376</v>
      </c>
      <c r="B61" s="21">
        <v>6.45</v>
      </c>
      <c r="C61" s="74">
        <f t="shared" si="0"/>
        <v>6.4500000000000002E-2</v>
      </c>
      <c r="I61" s="96">
        <v>23376</v>
      </c>
      <c r="J61" s="21">
        <v>7.23</v>
      </c>
      <c r="K61" s="74">
        <f t="shared" si="1"/>
        <v>7.2300000000000003E-2</v>
      </c>
    </row>
    <row r="62" spans="1:11">
      <c r="A62" s="96">
        <v>23742</v>
      </c>
      <c r="B62" s="21">
        <v>7.72</v>
      </c>
      <c r="C62" s="74">
        <f t="shared" si="0"/>
        <v>7.7199999999999991E-2</v>
      </c>
      <c r="I62" s="96">
        <v>23742</v>
      </c>
      <c r="J62" s="21">
        <v>8.65</v>
      </c>
      <c r="K62" s="74">
        <f t="shared" si="1"/>
        <v>8.6500000000000007E-2</v>
      </c>
    </row>
    <row r="63" spans="1:11">
      <c r="A63" s="96">
        <v>24107</v>
      </c>
      <c r="B63" s="21">
        <v>7.64</v>
      </c>
      <c r="C63" s="74">
        <f t="shared" si="0"/>
        <v>7.6399999999999996E-2</v>
      </c>
      <c r="I63" s="96">
        <v>24107</v>
      </c>
      <c r="J63" s="21">
        <v>9.1199999999999992</v>
      </c>
      <c r="K63" s="74">
        <f t="shared" si="1"/>
        <v>9.1199999999999989E-2</v>
      </c>
    </row>
    <row r="64" spans="1:11">
      <c r="A64" s="96">
        <v>24472</v>
      </c>
      <c r="B64" s="21">
        <v>7.25</v>
      </c>
      <c r="C64" s="74">
        <f t="shared" si="0"/>
        <v>7.2499999999999995E-2</v>
      </c>
      <c r="I64" s="96">
        <v>24472</v>
      </c>
      <c r="J64" s="21">
        <v>8.3800000000000008</v>
      </c>
      <c r="K64" s="74">
        <f t="shared" si="1"/>
        <v>8.3800000000000013E-2</v>
      </c>
    </row>
    <row r="65" spans="1:11">
      <c r="A65" s="96">
        <v>24837</v>
      </c>
      <c r="B65" s="21">
        <v>7.08</v>
      </c>
      <c r="C65" s="74">
        <f t="shared" si="0"/>
        <v>7.0800000000000002E-2</v>
      </c>
      <c r="I65" s="96">
        <v>24837</v>
      </c>
      <c r="J65" s="21">
        <v>7.93</v>
      </c>
      <c r="K65" s="74">
        <f t="shared" si="1"/>
        <v>7.9299999999999995E-2</v>
      </c>
    </row>
    <row r="66" spans="1:11">
      <c r="A66" s="96">
        <v>25203</v>
      </c>
      <c r="B66" s="21">
        <v>7.68</v>
      </c>
      <c r="C66" s="74">
        <f t="shared" si="0"/>
        <v>7.6799999999999993E-2</v>
      </c>
      <c r="I66" s="96">
        <v>25203</v>
      </c>
      <c r="J66" s="21">
        <v>8.48</v>
      </c>
      <c r="K66" s="74">
        <f t="shared" si="1"/>
        <v>8.48E-2</v>
      </c>
    </row>
    <row r="67" spans="1:11">
      <c r="A67" s="96">
        <v>25568</v>
      </c>
      <c r="B67" s="21">
        <v>8.89</v>
      </c>
      <c r="C67" s="74">
        <f t="shared" si="0"/>
        <v>8.8900000000000007E-2</v>
      </c>
      <c r="I67" s="96">
        <v>25568</v>
      </c>
      <c r="J67" s="21">
        <v>10.63</v>
      </c>
      <c r="K67" s="74">
        <f t="shared" si="1"/>
        <v>0.10630000000000001</v>
      </c>
    </row>
    <row r="68" spans="1:11">
      <c r="A68" s="96">
        <v>25933</v>
      </c>
      <c r="B68" s="21">
        <v>8.7899999999999991</v>
      </c>
      <c r="C68" s="74">
        <f t="shared" si="0"/>
        <v>8.7899999999999992E-2</v>
      </c>
      <c r="I68" s="96">
        <v>25933</v>
      </c>
      <c r="J68" s="21">
        <v>10.56</v>
      </c>
      <c r="K68" s="74">
        <f t="shared" si="1"/>
        <v>0.1056</v>
      </c>
    </row>
    <row r="69" spans="1:11">
      <c r="A69" s="96">
        <v>26298</v>
      </c>
      <c r="B69" s="21">
        <v>7.98</v>
      </c>
      <c r="C69" s="74">
        <f t="shared" si="0"/>
        <v>7.980000000000001E-2</v>
      </c>
      <c r="I69" s="96">
        <v>26298</v>
      </c>
      <c r="J69" s="21">
        <v>9.1199999999999992</v>
      </c>
      <c r="K69" s="74">
        <f t="shared" si="1"/>
        <v>9.1199999999999989E-2</v>
      </c>
    </row>
    <row r="70" spans="1:11">
      <c r="A70" s="96">
        <v>26664</v>
      </c>
      <c r="B70" s="21">
        <v>8.19</v>
      </c>
      <c r="C70" s="74">
        <f t="shared" si="0"/>
        <v>8.1900000000000001E-2</v>
      </c>
      <c r="I70" s="96">
        <v>26664</v>
      </c>
      <c r="J70" s="21">
        <v>8.99</v>
      </c>
      <c r="K70" s="74">
        <f t="shared" si="1"/>
        <v>8.9900000000000008E-2</v>
      </c>
    </row>
    <row r="71" spans="1:11">
      <c r="A71" s="96">
        <v>27029</v>
      </c>
      <c r="B71" s="21">
        <v>9.16</v>
      </c>
      <c r="C71" s="74">
        <f t="shared" si="0"/>
        <v>9.1600000000000001E-2</v>
      </c>
      <c r="I71" s="96">
        <v>27029</v>
      </c>
      <c r="J71" s="21">
        <v>9.94</v>
      </c>
      <c r="K71" s="74">
        <f t="shared" si="1"/>
        <v>9.9399999999999988E-2</v>
      </c>
    </row>
    <row r="72" spans="1:11">
      <c r="A72" s="96">
        <v>27394</v>
      </c>
      <c r="B72" s="21">
        <v>10.74</v>
      </c>
      <c r="C72" s="74">
        <f t="shared" si="0"/>
        <v>0.1074</v>
      </c>
      <c r="I72" s="96">
        <v>27394</v>
      </c>
      <c r="J72" s="21">
        <v>12.06</v>
      </c>
      <c r="K72" s="74">
        <f t="shared" si="1"/>
        <v>0.1206</v>
      </c>
    </row>
    <row r="73" spans="1:11">
      <c r="A73" s="96">
        <v>27759</v>
      </c>
      <c r="B73" s="21">
        <v>13.21</v>
      </c>
      <c r="C73" s="74">
        <f t="shared" si="0"/>
        <v>0.1321</v>
      </c>
      <c r="I73" s="96">
        <v>27759</v>
      </c>
      <c r="J73" s="21">
        <v>15.14</v>
      </c>
      <c r="K73" s="74">
        <f t="shared" si="1"/>
        <v>0.15140000000000001</v>
      </c>
    </row>
    <row r="74" spans="1:11">
      <c r="A74" s="96">
        <v>28125</v>
      </c>
      <c r="B74" s="21">
        <v>14.23</v>
      </c>
      <c r="C74" s="74">
        <f t="shared" si="0"/>
        <v>0.14230000000000001</v>
      </c>
      <c r="I74" s="96">
        <v>28125</v>
      </c>
      <c r="J74" s="21">
        <v>16.55</v>
      </c>
      <c r="K74" s="74">
        <f t="shared" si="1"/>
        <v>0.16550000000000001</v>
      </c>
    </row>
    <row r="75" spans="1:11">
      <c r="A75" s="96">
        <v>28490</v>
      </c>
      <c r="B75" s="21">
        <v>11.83</v>
      </c>
      <c r="C75" s="74">
        <f t="shared" si="0"/>
        <v>0.1183</v>
      </c>
      <c r="I75" s="96">
        <v>28490</v>
      </c>
      <c r="J75" s="21">
        <v>14.14</v>
      </c>
      <c r="K75" s="74">
        <f t="shared" si="1"/>
        <v>0.1414</v>
      </c>
    </row>
    <row r="76" spans="1:11">
      <c r="A76" s="96">
        <v>28855</v>
      </c>
      <c r="B76" s="21">
        <v>12.57</v>
      </c>
      <c r="C76" s="74">
        <f t="shared" si="0"/>
        <v>0.12570000000000001</v>
      </c>
      <c r="I76" s="96">
        <v>28855</v>
      </c>
      <c r="J76" s="21">
        <v>13.75</v>
      </c>
      <c r="K76" s="74">
        <f t="shared" si="1"/>
        <v>0.13750000000000001</v>
      </c>
    </row>
    <row r="77" spans="1:11">
      <c r="A77" s="96">
        <v>29220</v>
      </c>
      <c r="B77" s="21">
        <v>12.13</v>
      </c>
      <c r="C77" s="74">
        <f t="shared" ref="C77:C112" si="2">B77/100</f>
        <v>0.12130000000000001</v>
      </c>
      <c r="I77" s="96">
        <v>29220</v>
      </c>
      <c r="J77" s="21">
        <v>13.4</v>
      </c>
      <c r="K77" s="74">
        <f t="shared" ref="K77:K112" si="3">J77/100</f>
        <v>0.13400000000000001</v>
      </c>
    </row>
    <row r="78" spans="1:11">
      <c r="A78" s="96">
        <v>29586</v>
      </c>
      <c r="B78" s="21">
        <v>10.16</v>
      </c>
      <c r="C78" s="74">
        <f t="shared" si="2"/>
        <v>0.1016</v>
      </c>
      <c r="I78" s="96">
        <v>29586</v>
      </c>
      <c r="J78" s="21">
        <v>11.58</v>
      </c>
      <c r="K78" s="74">
        <f t="shared" si="3"/>
        <v>0.1158</v>
      </c>
    </row>
    <row r="79" spans="1:11">
      <c r="A79" s="96">
        <v>29951</v>
      </c>
      <c r="B79" s="21">
        <v>8.49</v>
      </c>
      <c r="C79" s="74">
        <f t="shared" si="2"/>
        <v>8.4900000000000003E-2</v>
      </c>
      <c r="I79" s="96">
        <v>29951</v>
      </c>
      <c r="J79" s="21">
        <v>9.9700000000000006</v>
      </c>
      <c r="K79" s="74">
        <f t="shared" si="3"/>
        <v>9.9700000000000011E-2</v>
      </c>
    </row>
    <row r="80" spans="1:11">
      <c r="A80" s="96">
        <v>30316</v>
      </c>
      <c r="B80" s="21">
        <v>10.11</v>
      </c>
      <c r="C80" s="74">
        <f t="shared" si="2"/>
        <v>0.1011</v>
      </c>
      <c r="I80" s="96">
        <v>30316</v>
      </c>
      <c r="J80" s="21">
        <v>11.29</v>
      </c>
      <c r="K80" s="74">
        <f t="shared" si="3"/>
        <v>0.11289999999999999</v>
      </c>
    </row>
    <row r="81" spans="1:11">
      <c r="A81" s="96">
        <v>30681</v>
      </c>
      <c r="B81" s="21">
        <v>9.57</v>
      </c>
      <c r="C81" s="74">
        <f t="shared" si="2"/>
        <v>9.5700000000000007E-2</v>
      </c>
      <c r="I81" s="96">
        <v>30681</v>
      </c>
      <c r="J81" s="21">
        <v>10.65</v>
      </c>
      <c r="K81" s="74">
        <f t="shared" si="3"/>
        <v>0.1065</v>
      </c>
    </row>
    <row r="82" spans="1:11">
      <c r="A82" s="96">
        <v>31047</v>
      </c>
      <c r="B82" s="21">
        <v>8.86</v>
      </c>
      <c r="C82" s="74">
        <f t="shared" si="2"/>
        <v>8.8599999999999998E-2</v>
      </c>
      <c r="I82" s="96">
        <v>31047</v>
      </c>
      <c r="J82" s="21">
        <v>9.82</v>
      </c>
      <c r="K82" s="74">
        <f t="shared" si="3"/>
        <v>9.820000000000001E-2</v>
      </c>
    </row>
    <row r="83" spans="1:11">
      <c r="A83" s="96">
        <v>31412</v>
      </c>
      <c r="B83" s="21">
        <v>9.0500000000000007</v>
      </c>
      <c r="C83" s="74">
        <f t="shared" si="2"/>
        <v>9.0500000000000011E-2</v>
      </c>
      <c r="I83" s="96">
        <v>31412</v>
      </c>
      <c r="J83" s="21">
        <v>10.43</v>
      </c>
      <c r="K83" s="74">
        <f t="shared" si="3"/>
        <v>0.1043</v>
      </c>
    </row>
    <row r="84" spans="1:11">
      <c r="A84" s="96">
        <v>31777</v>
      </c>
      <c r="B84" s="21">
        <v>8.31</v>
      </c>
      <c r="C84" s="74">
        <f t="shared" si="2"/>
        <v>8.3100000000000007E-2</v>
      </c>
      <c r="I84" s="96">
        <v>31777</v>
      </c>
      <c r="J84" s="21">
        <v>9.26</v>
      </c>
      <c r="K84" s="74">
        <f t="shared" si="3"/>
        <v>9.2600000000000002E-2</v>
      </c>
    </row>
    <row r="85" spans="1:11">
      <c r="A85" s="96">
        <v>32142</v>
      </c>
      <c r="B85" s="21">
        <v>7.98</v>
      </c>
      <c r="C85" s="74">
        <f t="shared" si="2"/>
        <v>7.980000000000001E-2</v>
      </c>
      <c r="I85" s="96">
        <v>32142</v>
      </c>
      <c r="J85" s="21">
        <v>8.81</v>
      </c>
      <c r="K85" s="74">
        <f t="shared" si="3"/>
        <v>8.8100000000000012E-2</v>
      </c>
    </row>
    <row r="86" spans="1:11">
      <c r="A86" s="96">
        <v>32508</v>
      </c>
      <c r="B86" s="21">
        <v>6.93</v>
      </c>
      <c r="C86" s="74">
        <f t="shared" si="2"/>
        <v>6.93E-2</v>
      </c>
      <c r="I86" s="96">
        <v>32508</v>
      </c>
      <c r="J86" s="21">
        <v>7.69</v>
      </c>
      <c r="K86" s="74">
        <f t="shared" si="3"/>
        <v>7.690000000000001E-2</v>
      </c>
    </row>
    <row r="87" spans="1:11">
      <c r="A87" s="96">
        <v>32873</v>
      </c>
      <c r="B87" s="21">
        <v>8.4600000000000009</v>
      </c>
      <c r="C87" s="74">
        <f t="shared" si="2"/>
        <v>8.4600000000000009E-2</v>
      </c>
      <c r="I87" s="96">
        <v>32873</v>
      </c>
      <c r="J87" s="21">
        <v>9.1</v>
      </c>
      <c r="K87" s="74">
        <f t="shared" si="3"/>
        <v>9.0999999999999998E-2</v>
      </c>
    </row>
    <row r="88" spans="1:11">
      <c r="A88" s="96">
        <v>33238</v>
      </c>
      <c r="B88" s="21">
        <v>6.82</v>
      </c>
      <c r="C88" s="74">
        <f t="shared" si="2"/>
        <v>6.8199999999999997E-2</v>
      </c>
      <c r="I88" s="96">
        <v>33238</v>
      </c>
      <c r="J88" s="21">
        <v>7.49</v>
      </c>
      <c r="K88" s="74">
        <f t="shared" si="3"/>
        <v>7.4900000000000008E-2</v>
      </c>
    </row>
    <row r="89" spans="1:11">
      <c r="A89" s="96">
        <v>33603</v>
      </c>
      <c r="B89" s="21">
        <v>7.2</v>
      </c>
      <c r="C89" s="74">
        <f t="shared" si="2"/>
        <v>7.2000000000000008E-2</v>
      </c>
      <c r="I89" s="96">
        <v>33603</v>
      </c>
      <c r="J89" s="21">
        <v>7.89</v>
      </c>
      <c r="K89" s="74">
        <f t="shared" si="3"/>
        <v>7.8899999999999998E-2</v>
      </c>
    </row>
    <row r="90" spans="1:11">
      <c r="A90" s="96">
        <v>33969</v>
      </c>
      <c r="B90" s="21">
        <v>6.76</v>
      </c>
      <c r="C90" s="74">
        <f t="shared" si="2"/>
        <v>6.7599999999999993E-2</v>
      </c>
      <c r="I90" s="96">
        <v>33969</v>
      </c>
      <c r="J90" s="21">
        <v>7.32</v>
      </c>
      <c r="K90" s="74">
        <f t="shared" si="3"/>
        <v>7.3200000000000001E-2</v>
      </c>
    </row>
    <row r="91" spans="1:11">
      <c r="A91" s="96">
        <v>34334</v>
      </c>
      <c r="B91" s="21">
        <v>6.22</v>
      </c>
      <c r="C91" s="74">
        <f t="shared" si="2"/>
        <v>6.2199999999999998E-2</v>
      </c>
      <c r="I91" s="96">
        <v>34334</v>
      </c>
      <c r="J91" s="21">
        <v>7.23</v>
      </c>
      <c r="K91" s="74">
        <f t="shared" si="3"/>
        <v>7.2300000000000003E-2</v>
      </c>
    </row>
    <row r="92" spans="1:11">
      <c r="A92" s="96">
        <v>34699</v>
      </c>
      <c r="B92" s="21">
        <v>7.55</v>
      </c>
      <c r="C92" s="74">
        <f t="shared" si="2"/>
        <v>7.5499999999999998E-2</v>
      </c>
      <c r="I92" s="96">
        <v>34699</v>
      </c>
      <c r="J92" s="21">
        <v>8.19</v>
      </c>
      <c r="K92" s="74">
        <f t="shared" si="3"/>
        <v>8.1900000000000001E-2</v>
      </c>
    </row>
    <row r="93" spans="1:11">
      <c r="A93" s="96">
        <v>35064</v>
      </c>
      <c r="B93" s="21">
        <v>7.21</v>
      </c>
      <c r="C93" s="74">
        <f t="shared" si="2"/>
        <v>7.2099999999999997E-2</v>
      </c>
      <c r="I93" s="96">
        <v>35064</v>
      </c>
      <c r="J93" s="21">
        <v>8.02</v>
      </c>
      <c r="K93" s="74">
        <f t="shared" si="3"/>
        <v>8.0199999999999994E-2</v>
      </c>
    </row>
    <row r="94" spans="1:11">
      <c r="A94" s="96">
        <v>35430</v>
      </c>
      <c r="B94" s="21">
        <v>6.77</v>
      </c>
      <c r="C94" s="74">
        <f t="shared" si="2"/>
        <v>6.7699999999999996E-2</v>
      </c>
      <c r="I94" s="96">
        <v>35430</v>
      </c>
      <c r="J94" s="21">
        <v>8.0500000000000007</v>
      </c>
      <c r="K94" s="74">
        <f t="shared" si="3"/>
        <v>8.0500000000000002E-2</v>
      </c>
    </row>
    <row r="95" spans="1:11">
      <c r="A95" s="96">
        <v>35795</v>
      </c>
      <c r="B95" s="21">
        <v>6.21</v>
      </c>
      <c r="C95" s="74">
        <f t="shared" si="2"/>
        <v>6.2100000000000002E-2</v>
      </c>
      <c r="I95" s="96">
        <v>35795</v>
      </c>
      <c r="J95" s="21">
        <v>7.45</v>
      </c>
      <c r="K95" s="74">
        <f t="shared" si="3"/>
        <v>7.4499999999999997E-2</v>
      </c>
    </row>
    <row r="96" spans="1:11">
      <c r="A96" s="96">
        <v>36160</v>
      </c>
      <c r="B96" s="21">
        <v>5.62</v>
      </c>
      <c r="C96" s="74">
        <f t="shared" si="2"/>
        <v>5.62E-2</v>
      </c>
      <c r="I96" s="96">
        <v>36160</v>
      </c>
      <c r="J96" s="21">
        <v>6.6</v>
      </c>
      <c r="K96" s="74">
        <f t="shared" si="3"/>
        <v>6.6000000000000003E-2</v>
      </c>
    </row>
    <row r="97" spans="1:11">
      <c r="A97" s="96">
        <v>36525</v>
      </c>
      <c r="B97" s="21">
        <v>5.47</v>
      </c>
      <c r="C97" s="74">
        <f t="shared" si="2"/>
        <v>5.4699999999999999E-2</v>
      </c>
      <c r="I97" s="96">
        <v>36525</v>
      </c>
      <c r="J97" s="21">
        <v>6.15</v>
      </c>
      <c r="K97" s="74">
        <f t="shared" si="3"/>
        <v>6.1500000000000006E-2</v>
      </c>
    </row>
    <row r="98" spans="1:11">
      <c r="A98" s="96">
        <v>36891</v>
      </c>
      <c r="B98" s="21">
        <v>5.37</v>
      </c>
      <c r="C98" s="74">
        <f t="shared" si="2"/>
        <v>5.3699999999999998E-2</v>
      </c>
      <c r="I98" s="96">
        <v>36891</v>
      </c>
      <c r="J98" s="21">
        <v>6.32</v>
      </c>
      <c r="K98" s="74">
        <f t="shared" si="3"/>
        <v>6.3200000000000006E-2</v>
      </c>
    </row>
    <row r="99" spans="1:11">
      <c r="A99" s="96">
        <v>37256</v>
      </c>
      <c r="B99" s="21">
        <v>5.32</v>
      </c>
      <c r="C99" s="74">
        <f t="shared" si="2"/>
        <v>5.3200000000000004E-2</v>
      </c>
      <c r="I99" s="96">
        <v>37256</v>
      </c>
      <c r="J99" s="21">
        <v>6.22</v>
      </c>
      <c r="K99" s="74">
        <f t="shared" si="3"/>
        <v>6.2199999999999998E-2</v>
      </c>
    </row>
    <row r="100" spans="1:11">
      <c r="A100" s="96">
        <v>37621</v>
      </c>
      <c r="B100" s="21">
        <v>5.49</v>
      </c>
      <c r="C100" s="74">
        <f t="shared" si="2"/>
        <v>5.4900000000000004E-2</v>
      </c>
      <c r="I100" s="96">
        <v>37621</v>
      </c>
      <c r="J100" s="21">
        <v>6.65</v>
      </c>
      <c r="K100" s="74">
        <f t="shared" si="3"/>
        <v>6.6500000000000004E-2</v>
      </c>
    </row>
    <row r="101" spans="1:11">
      <c r="A101" s="96">
        <v>37986</v>
      </c>
      <c r="B101" s="21">
        <v>5.05</v>
      </c>
      <c r="C101" s="74">
        <f t="shared" si="2"/>
        <v>5.0499999999999996E-2</v>
      </c>
      <c r="I101" s="96">
        <v>37986</v>
      </c>
      <c r="J101" s="21">
        <v>8.43</v>
      </c>
      <c r="K101" s="74">
        <f t="shared" si="3"/>
        <v>8.43E-2</v>
      </c>
    </row>
    <row r="102" spans="1:11">
      <c r="A102" s="96">
        <v>38352</v>
      </c>
      <c r="B102" s="21">
        <v>5.26</v>
      </c>
      <c r="C102" s="74">
        <f t="shared" si="2"/>
        <v>5.2600000000000001E-2</v>
      </c>
      <c r="I102" s="96">
        <v>38352</v>
      </c>
      <c r="J102" s="21">
        <v>6.37</v>
      </c>
      <c r="K102" s="74">
        <f t="shared" si="3"/>
        <v>6.3700000000000007E-2</v>
      </c>
    </row>
    <row r="103" spans="1:11">
      <c r="A103" s="96">
        <v>38717</v>
      </c>
      <c r="B103" s="21">
        <v>5.0199999999999996</v>
      </c>
      <c r="C103" s="74">
        <f t="shared" si="2"/>
        <v>5.0199999999999995E-2</v>
      </c>
      <c r="I103" s="96">
        <v>38717</v>
      </c>
      <c r="J103" s="21">
        <v>6.1</v>
      </c>
      <c r="K103" s="74">
        <f t="shared" si="3"/>
        <v>6.0999999999999999E-2</v>
      </c>
    </row>
    <row r="104" spans="1:11">
      <c r="A104" s="96">
        <v>39082</v>
      </c>
      <c r="B104" s="21">
        <v>3.93</v>
      </c>
      <c r="C104" s="74">
        <f t="shared" si="2"/>
        <v>3.9300000000000002E-2</v>
      </c>
      <c r="I104" s="96">
        <v>39082</v>
      </c>
      <c r="J104" s="21">
        <v>5.25</v>
      </c>
      <c r="K104" s="74">
        <f t="shared" si="3"/>
        <v>5.2499999999999998E-2</v>
      </c>
    </row>
    <row r="105" spans="1:11">
      <c r="A105" s="96">
        <v>39447</v>
      </c>
      <c r="B105" s="21">
        <v>3.65</v>
      </c>
      <c r="C105" s="74">
        <f t="shared" si="2"/>
        <v>3.6499999999999998E-2</v>
      </c>
      <c r="I105" s="96">
        <v>39447</v>
      </c>
      <c r="J105" s="21">
        <v>4.63</v>
      </c>
      <c r="K105" s="74">
        <f t="shared" si="3"/>
        <v>4.6300000000000001E-2</v>
      </c>
    </row>
    <row r="106" spans="1:11">
      <c r="A106" s="96">
        <v>39813</v>
      </c>
      <c r="B106" s="21">
        <v>4.62</v>
      </c>
      <c r="C106" s="74">
        <f t="shared" si="2"/>
        <v>4.6199999999999998E-2</v>
      </c>
      <c r="I106" s="96">
        <v>39813</v>
      </c>
      <c r="J106" s="21">
        <v>5.38</v>
      </c>
      <c r="K106" s="74">
        <f t="shared" si="3"/>
        <v>5.3800000000000001E-2</v>
      </c>
    </row>
    <row r="107" spans="1:11">
      <c r="A107" s="96">
        <v>40178</v>
      </c>
      <c r="B107" s="21">
        <v>3.79</v>
      </c>
      <c r="C107" s="74">
        <f t="shared" si="2"/>
        <v>3.7900000000000003E-2</v>
      </c>
      <c r="I107" s="96">
        <v>40178</v>
      </c>
      <c r="J107" s="21">
        <v>4.74</v>
      </c>
      <c r="K107" s="74">
        <f t="shared" si="3"/>
        <v>4.7400000000000005E-2</v>
      </c>
    </row>
    <row r="108" spans="1:11">
      <c r="A108" s="96">
        <v>40543</v>
      </c>
      <c r="B108" s="21">
        <v>3.97</v>
      </c>
      <c r="C108" s="74">
        <f t="shared" si="2"/>
        <v>3.9699999999999999E-2</v>
      </c>
      <c r="I108" s="96">
        <v>40543</v>
      </c>
      <c r="J108" s="21">
        <v>5.46</v>
      </c>
      <c r="K108" s="74">
        <f t="shared" si="3"/>
        <v>5.4600000000000003E-2</v>
      </c>
    </row>
    <row r="109" spans="1:11">
      <c r="A109" s="96">
        <v>40908</v>
      </c>
      <c r="B109" s="21">
        <v>4.0599999999999996</v>
      </c>
      <c r="C109" s="74">
        <f t="shared" si="2"/>
        <v>4.0599999999999997E-2</v>
      </c>
      <c r="I109" s="96">
        <v>40908</v>
      </c>
      <c r="J109" s="21">
        <v>4.83</v>
      </c>
      <c r="K109" s="74">
        <f t="shared" si="3"/>
        <v>4.8300000000000003E-2</v>
      </c>
    </row>
    <row r="110" spans="1:11">
      <c r="A110" s="96">
        <v>41274</v>
      </c>
      <c r="B110" s="21">
        <v>3.51</v>
      </c>
      <c r="C110" s="74">
        <f t="shared" si="2"/>
        <v>3.5099999999999999E-2</v>
      </c>
      <c r="I110" s="96">
        <v>41274</v>
      </c>
      <c r="J110" s="21">
        <v>4.22</v>
      </c>
      <c r="K110" s="74">
        <f t="shared" si="3"/>
        <v>4.2199999999999994E-2</v>
      </c>
    </row>
    <row r="111" spans="1:11">
      <c r="A111" s="96">
        <v>41639</v>
      </c>
      <c r="B111" s="21">
        <v>4.0199999999999996</v>
      </c>
      <c r="C111" s="74">
        <f t="shared" si="2"/>
        <v>4.0199999999999993E-2</v>
      </c>
      <c r="I111" s="96">
        <v>41639</v>
      </c>
      <c r="J111" s="21">
        <v>5.13</v>
      </c>
      <c r="K111" s="74">
        <f t="shared" si="3"/>
        <v>5.1299999999999998E-2</v>
      </c>
    </row>
    <row r="112" spans="1:11">
      <c r="A112" s="96">
        <v>42004</v>
      </c>
      <c r="B112" s="21">
        <v>3.01</v>
      </c>
      <c r="C112" s="74">
        <f t="shared" si="2"/>
        <v>3.0099999999999998E-2</v>
      </c>
      <c r="I112" s="96">
        <v>42004</v>
      </c>
      <c r="J112" s="21">
        <v>3.88</v>
      </c>
      <c r="K112" s="74">
        <f t="shared" si="3"/>
        <v>3.8800000000000001E-2</v>
      </c>
    </row>
  </sheetData>
  <printOptions gridLines="1" gridLinesSet="0"/>
  <pageMargins left="0.75" right="0.75" top="1" bottom="1" header="0.5" footer="0.5"/>
  <headerFooter alignWithMargins="0">
    <oddHeader>&amp;A</oddHeader>
    <oddFooter>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2.75"/>
  <cols>
    <col min="1" max="256" width="11.42578125" customWidth="1"/>
  </cols>
  <sheetData/>
  <printOptions gridLines="1" gridLinesSet="0"/>
  <pageMargins left="0.75" right="0.75" top="1" bottom="1" header="0.5" footer="0.5"/>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22"/>
  <sheetViews>
    <sheetView topLeftCell="A109" zoomScale="125" workbookViewId="0">
      <selection activeCell="B121" sqref="B121"/>
    </sheetView>
  </sheetViews>
  <sheetFormatPr defaultColWidth="10.7109375" defaultRowHeight="15.75"/>
  <cols>
    <col min="1" max="1" width="15.5703125" style="6" bestFit="1" customWidth="1"/>
    <col min="2" max="2" width="8.5703125" style="6" customWidth="1"/>
    <col min="3" max="3" width="12.42578125" style="6" customWidth="1"/>
    <col min="4" max="4" width="13.7109375" style="6" customWidth="1"/>
    <col min="5" max="6" width="12.85546875" style="6" customWidth="1"/>
    <col min="7" max="7" width="12.140625" style="6" bestFit="1" customWidth="1"/>
    <col min="8" max="8" width="12.85546875" style="6" bestFit="1" customWidth="1"/>
    <col min="9" max="9" width="11.140625" style="6" customWidth="1"/>
    <col min="10" max="11" width="12.42578125" style="6" customWidth="1"/>
    <col min="12" max="12" width="12.85546875" style="6" customWidth="1"/>
    <col min="13" max="13" width="13.85546875" style="6" customWidth="1"/>
    <col min="14" max="17" width="10.7109375" style="6"/>
    <col min="18" max="18" width="10.7109375" style="3"/>
    <col min="19" max="16384" width="10.7109375" style="6"/>
  </cols>
  <sheetData>
    <row r="1" spans="1:18">
      <c r="A1" s="60" t="s">
        <v>37</v>
      </c>
      <c r="B1" s="140">
        <v>43100</v>
      </c>
      <c r="C1" s="141"/>
      <c r="D1" s="141"/>
      <c r="E1" s="141"/>
      <c r="F1" s="141"/>
      <c r="G1" s="141"/>
      <c r="H1" s="142"/>
    </row>
    <row r="2" spans="1:18">
      <c r="A2" s="61" t="s">
        <v>38</v>
      </c>
      <c r="B2" s="143" t="s">
        <v>39</v>
      </c>
      <c r="C2" s="144"/>
      <c r="D2" s="144"/>
      <c r="E2" s="144"/>
      <c r="F2" s="144"/>
      <c r="G2" s="144"/>
      <c r="H2" s="145"/>
    </row>
    <row r="3" spans="1:18">
      <c r="A3" s="61" t="s">
        <v>45</v>
      </c>
      <c r="B3" s="152" t="s">
        <v>69</v>
      </c>
      <c r="C3" s="153"/>
      <c r="D3" s="153"/>
      <c r="E3" s="154"/>
      <c r="F3" s="121"/>
      <c r="G3" s="152" t="s">
        <v>46</v>
      </c>
      <c r="H3" s="162"/>
      <c r="I3" s="40"/>
      <c r="J3" s="40"/>
      <c r="K3" s="40"/>
      <c r="L3" s="40"/>
    </row>
    <row r="4" spans="1:18">
      <c r="A4" s="61" t="s">
        <v>40</v>
      </c>
      <c r="B4" s="146" t="s">
        <v>41</v>
      </c>
      <c r="C4" s="147"/>
      <c r="D4" s="147"/>
      <c r="E4" s="147"/>
      <c r="F4" s="147"/>
      <c r="G4" s="147"/>
      <c r="H4" s="148"/>
    </row>
    <row r="5" spans="1:18">
      <c r="A5" s="61" t="s">
        <v>42</v>
      </c>
      <c r="B5" s="149" t="s">
        <v>128</v>
      </c>
      <c r="C5" s="150"/>
      <c r="D5" s="150"/>
      <c r="E5" s="150"/>
      <c r="F5" s="150"/>
      <c r="G5" s="150"/>
      <c r="H5" s="151"/>
    </row>
    <row r="6" spans="1:18">
      <c r="A6" s="61" t="s">
        <v>43</v>
      </c>
      <c r="B6" s="143" t="s">
        <v>129</v>
      </c>
      <c r="C6" s="144"/>
      <c r="D6" s="144"/>
      <c r="E6" s="144"/>
      <c r="F6" s="144"/>
      <c r="G6" s="144"/>
      <c r="H6" s="145"/>
    </row>
    <row r="7" spans="1:18" ht="16.5" thickBot="1">
      <c r="A7" s="62" t="s">
        <v>44</v>
      </c>
      <c r="B7" s="163" t="s">
        <v>130</v>
      </c>
      <c r="C7" s="164"/>
      <c r="D7" s="164"/>
      <c r="E7" s="164"/>
      <c r="F7" s="164"/>
      <c r="G7" s="164"/>
      <c r="H7" s="165"/>
    </row>
    <row r="8" spans="1:18" s="15" customFormat="1" ht="18.75">
      <c r="A8" s="14" t="s">
        <v>48</v>
      </c>
      <c r="B8" s="14"/>
      <c r="C8" s="14"/>
      <c r="D8" s="14"/>
      <c r="E8" s="14"/>
      <c r="F8" s="14"/>
      <c r="G8" s="14"/>
      <c r="H8" s="14"/>
      <c r="R8" s="95"/>
    </row>
    <row r="9" spans="1:18">
      <c r="A9" s="6" t="s">
        <v>14</v>
      </c>
      <c r="C9" s="12" t="s">
        <v>20</v>
      </c>
      <c r="G9" s="32" t="s">
        <v>36</v>
      </c>
      <c r="H9" s="33"/>
      <c r="I9" s="33"/>
      <c r="J9" s="33"/>
      <c r="K9" s="33"/>
      <c r="L9" s="33"/>
      <c r="M9" s="34"/>
      <c r="N9" s="85"/>
    </row>
    <row r="10" spans="1:18">
      <c r="A10" s="6" t="s">
        <v>15</v>
      </c>
      <c r="C10" s="12">
        <v>2021</v>
      </c>
      <c r="G10" s="35" t="s">
        <v>19</v>
      </c>
      <c r="H10" s="36"/>
      <c r="I10" s="36"/>
      <c r="J10" s="36"/>
      <c r="K10" s="36"/>
      <c r="L10" s="36"/>
      <c r="M10" s="37"/>
      <c r="N10" s="85"/>
    </row>
    <row r="11" spans="1:18">
      <c r="E11" s="13"/>
      <c r="F11" s="13"/>
    </row>
    <row r="12" spans="1:18">
      <c r="A12" s="6" t="s">
        <v>17</v>
      </c>
      <c r="D12" s="82">
        <f>IF(C10=1928,100,VLOOKUP(C10-1,A19:I112,7))</f>
        <v>592914.79859087302</v>
      </c>
      <c r="E12" s="132"/>
      <c r="Q12" s="3"/>
      <c r="R12" s="6"/>
    </row>
    <row r="13" spans="1:18">
      <c r="A13" s="6" t="s">
        <v>24</v>
      </c>
      <c r="D13" s="82">
        <f>IF(C10=1928,100,VLOOKUP(C10-1,A19:I112,8))</f>
        <v>2081.8152316441997</v>
      </c>
      <c r="E13" s="132"/>
      <c r="G13" s="136">
        <f>-1+(G20/100)^(1/2)</f>
        <v>0.14838052176241079</v>
      </c>
      <c r="Q13" s="3"/>
      <c r="R13" s="6"/>
    </row>
    <row r="14" spans="1:18">
      <c r="A14" s="6" t="s">
        <v>18</v>
      </c>
      <c r="D14" s="82">
        <f>IF(C10=1928,100,VLOOKUP(C10-1,A18:I112,9))</f>
        <v>8920.9008833408589</v>
      </c>
      <c r="E14" s="132"/>
      <c r="G14" s="136">
        <f>-1+(G19/100)^(1/1)</f>
        <v>0.43811155152887893</v>
      </c>
      <c r="Q14" s="3"/>
      <c r="R14" s="6"/>
    </row>
    <row r="15" spans="1:18" ht="16.5" thickBot="1">
      <c r="A15" s="6" t="s">
        <v>16</v>
      </c>
      <c r="D15" s="83">
        <f>IF(C9="ST",(G112/D12)^(1/(A112-C10+1))-(H112/D13)^(1/(A112-C10+1)),(G112/D12)^(1/(A112-C10+1))-(I112/D14)^(1/(A112-C10+1)))</f>
        <v>0.32884886200568642</v>
      </c>
      <c r="E15" s="133"/>
      <c r="G15" s="136">
        <f>-1+(G30/G19)^(1/101)</f>
        <v>-1.7742851433366624E-3</v>
      </c>
      <c r="Q15" s="3"/>
      <c r="R15" s="6"/>
    </row>
    <row r="16" spans="1:18" ht="16.5" thickBot="1"/>
    <row r="17" spans="1:23" ht="16.5" thickBot="1">
      <c r="B17" s="166" t="s">
        <v>4</v>
      </c>
      <c r="C17" s="167"/>
      <c r="D17" s="167"/>
      <c r="E17" s="167"/>
      <c r="F17" s="119"/>
      <c r="G17" s="166" t="s">
        <v>66</v>
      </c>
      <c r="H17" s="167"/>
      <c r="I17" s="167"/>
      <c r="J17" s="168"/>
      <c r="K17" s="119"/>
      <c r="L17" s="166" t="s">
        <v>67</v>
      </c>
      <c r="M17" s="167"/>
      <c r="N17" s="167"/>
      <c r="O17" s="168"/>
      <c r="P17" s="159" t="s">
        <v>65</v>
      </c>
      <c r="Q17" s="160"/>
      <c r="R17" s="160"/>
      <c r="S17" s="160"/>
      <c r="T17" s="160"/>
      <c r="U17" s="160"/>
      <c r="V17" s="94"/>
      <c r="W17" s="94"/>
    </row>
    <row r="18" spans="1:23" s="65" customFormat="1" ht="94.5">
      <c r="A18" s="63" t="s">
        <v>5</v>
      </c>
      <c r="B18" s="63" t="s">
        <v>49</v>
      </c>
      <c r="C18" s="63" t="s">
        <v>35</v>
      </c>
      <c r="D18" s="63" t="s">
        <v>71</v>
      </c>
      <c r="E18" s="63" t="s">
        <v>72</v>
      </c>
      <c r="F18" s="63" t="s">
        <v>122</v>
      </c>
      <c r="G18" s="63" t="s">
        <v>73</v>
      </c>
      <c r="H18" s="63" t="s">
        <v>74</v>
      </c>
      <c r="I18" s="63" t="s">
        <v>75</v>
      </c>
      <c r="J18" s="63" t="s">
        <v>76</v>
      </c>
      <c r="K18" s="63" t="s">
        <v>124</v>
      </c>
      <c r="L18" s="64" t="s">
        <v>21</v>
      </c>
      <c r="M18" s="64" t="s">
        <v>22</v>
      </c>
      <c r="N18" s="46" t="s">
        <v>59</v>
      </c>
      <c r="O18" s="46" t="s">
        <v>33</v>
      </c>
      <c r="P18" s="64" t="s">
        <v>50</v>
      </c>
      <c r="Q18" s="64" t="s">
        <v>51</v>
      </c>
      <c r="R18" s="64" t="s">
        <v>52</v>
      </c>
      <c r="S18" s="64" t="s">
        <v>53</v>
      </c>
      <c r="T18" s="64" t="s">
        <v>60</v>
      </c>
      <c r="U18" s="64" t="s">
        <v>125</v>
      </c>
    </row>
    <row r="19" spans="1:23">
      <c r="A19" s="29">
        <v>1928</v>
      </c>
      <c r="B19" s="30">
        <f>('S&amp;P 500 &amp; Raw Data'!B4-'S&amp;P 500 &amp; Raw Data'!B3+'S&amp;P 500 &amp; Raw Data'!C4)/'S&amp;P 500 &amp; Raw Data'!B3</f>
        <v>0.43811155152887893</v>
      </c>
      <c r="C19" s="30">
        <v>3.0800000000000001E-2</v>
      </c>
      <c r="D19" s="30">
        <f>'S&amp;P 500 &amp; Raw Data'!F4</f>
        <v>8.354708589799302E-3</v>
      </c>
      <c r="E19" s="30">
        <f>'S&amp;P 500 &amp; Raw Data'!J4</f>
        <v>3.2195514702324381E-2</v>
      </c>
      <c r="F19" s="79">
        <f>'Home Prices'!B4/'Home Prices'!B3-1</f>
        <v>1.491053677932408E-2</v>
      </c>
      <c r="G19" s="43">
        <f>100*(1+B19)</f>
        <v>143.81115515288789</v>
      </c>
      <c r="H19" s="43">
        <f>100*(1+C19)</f>
        <v>103.08</v>
      </c>
      <c r="I19" s="43">
        <f>100*(1+D19)</f>
        <v>100.83547085897993</v>
      </c>
      <c r="J19" s="43">
        <f>100*(1+E19)</f>
        <v>103.21955147023243</v>
      </c>
      <c r="K19" s="80">
        <f>100*(1+F19)</f>
        <v>101.49105367793241</v>
      </c>
      <c r="L19" s="30">
        <f t="shared" ref="L19:L50" si="0">B19-C19</f>
        <v>0.40731155152887893</v>
      </c>
      <c r="M19" s="30">
        <f t="shared" ref="M19:M50" si="1">B19-D19</f>
        <v>0.42975684293907962</v>
      </c>
      <c r="N19" s="45">
        <f t="shared" ref="N19:N50" si="2">B19-E19</f>
        <v>0.40591603682655453</v>
      </c>
      <c r="O19" s="44"/>
      <c r="P19" s="76">
        <f>'Inflation Rate'!C26</f>
        <v>-1.15607E-2</v>
      </c>
      <c r="Q19" s="67">
        <f t="shared" ref="Q19:Q50" si="3">(1+B19)/(1+$P19)-1</f>
        <v>0.45493157903462444</v>
      </c>
      <c r="R19" s="67">
        <f t="shared" ref="R19:R50" si="4">(1+C19)/(1+$P19)-1</f>
        <v>4.2856147059308514E-2</v>
      </c>
      <c r="S19" s="67">
        <f t="shared" ref="S19:S50" si="5">(1+D19)/(1+$P19)-1</f>
        <v>2.0148337474844569E-2</v>
      </c>
      <c r="T19" s="67">
        <f t="shared" ref="T19:T50" si="6">(1+E19)/(1+$P19)-1</f>
        <v>4.4267983580098758E-2</v>
      </c>
      <c r="U19" s="67">
        <f t="shared" ref="U19:U50" si="7">(1+F19)/(1+$P19)-1</f>
        <v>2.678084206012854E-2</v>
      </c>
    </row>
    <row r="20" spans="1:23">
      <c r="A20" s="29">
        <v>1929</v>
      </c>
      <c r="B20" s="30">
        <f>('S&amp;P 500 &amp; Raw Data'!B5-'S&amp;P 500 &amp; Raw Data'!B4+'S&amp;P 500 &amp; Raw Data'!C5)/'S&amp;P 500 &amp; Raw Data'!B4</f>
        <v>-8.2979466119096595E-2</v>
      </c>
      <c r="C20" s="30">
        <v>3.1600000000000003E-2</v>
      </c>
      <c r="D20" s="30">
        <f>'S&amp;P 500 &amp; Raw Data'!F5</f>
        <v>4.2038041563204259E-2</v>
      </c>
      <c r="E20" s="30">
        <f>'S&amp;P 500 &amp; Raw Data'!J5</f>
        <v>3.0178562399040432E-2</v>
      </c>
      <c r="F20" s="79">
        <f>'Home Prices'!B5/'Home Prices'!B4-1</f>
        <v>-2.0568070519098924E-2</v>
      </c>
      <c r="G20" s="43">
        <f t="shared" ref="G20:G51" si="8">G19*(1+B20)</f>
        <v>131.87778227633069</v>
      </c>
      <c r="H20" s="43">
        <f t="shared" ref="H20:H51" si="9">H19*(1+C20)</f>
        <v>106.337328</v>
      </c>
      <c r="I20" s="43">
        <f t="shared" ref="I20:K51" si="10">I19*(1+D20)</f>
        <v>105.074396573995</v>
      </c>
      <c r="J20" s="43">
        <f t="shared" ref="J20:J51" si="11">J19*(1+E20)</f>
        <v>106.33456914507781</v>
      </c>
      <c r="K20" s="80">
        <f t="shared" si="10"/>
        <v>99.40357852882704</v>
      </c>
      <c r="L20" s="30">
        <f t="shared" si="0"/>
        <v>-0.1145794661190966</v>
      </c>
      <c r="M20" s="30">
        <f t="shared" si="1"/>
        <v>-0.12501750768230085</v>
      </c>
      <c r="N20" s="45">
        <f t="shared" si="2"/>
        <v>-0.11315802851813703</v>
      </c>
      <c r="O20" s="44"/>
      <c r="P20" s="76">
        <f>'Inflation Rate'!C27</f>
        <v>5.8479999999999999E-3</v>
      </c>
      <c r="Q20" s="8">
        <f t="shared" si="3"/>
        <v>-8.8311023255100762E-2</v>
      </c>
      <c r="R20" s="8">
        <f t="shared" si="4"/>
        <v>2.5602277878963742E-2</v>
      </c>
      <c r="S20" s="8">
        <f t="shared" si="5"/>
        <v>3.5979632671342188E-2</v>
      </c>
      <c r="T20" s="8">
        <f t="shared" si="6"/>
        <v>2.4189104515831783E-2</v>
      </c>
      <c r="U20" s="8">
        <f t="shared" si="7"/>
        <v>-2.6262487492244357E-2</v>
      </c>
    </row>
    <row r="21" spans="1:23">
      <c r="A21" s="29">
        <v>1930</v>
      </c>
      <c r="B21" s="30">
        <f>('S&amp;P 500 &amp; Raw Data'!B6-'S&amp;P 500 &amp; Raw Data'!B5+'S&amp;P 500 &amp; Raw Data'!C6)/'S&amp;P 500 &amp; Raw Data'!B5</f>
        <v>-0.25123636363636365</v>
      </c>
      <c r="C21" s="30">
        <v>4.5499999999999999E-2</v>
      </c>
      <c r="D21" s="30">
        <f>'S&amp;P 500 &amp; Raw Data'!F6</f>
        <v>4.5409314348970366E-2</v>
      </c>
      <c r="E21" s="30">
        <f>'S&amp;P 500 &amp; Raw Data'!J6</f>
        <v>5.3978094648238287E-3</v>
      </c>
      <c r="F21" s="79">
        <f>'Home Prices'!B6/'Home Prices'!B5-1</f>
        <v>-4.2999999999999927E-2</v>
      </c>
      <c r="G21" s="43">
        <f t="shared" si="8"/>
        <v>98.745287812797272</v>
      </c>
      <c r="H21" s="43">
        <f t="shared" si="9"/>
        <v>111.17567642400002</v>
      </c>
      <c r="I21" s="43">
        <f t="shared" si="10"/>
        <v>109.84575287805193</v>
      </c>
      <c r="J21" s="43">
        <f t="shared" si="11"/>
        <v>106.90854288884708</v>
      </c>
      <c r="K21" s="80">
        <f t="shared" si="10"/>
        <v>95.129224652087487</v>
      </c>
      <c r="L21" s="30">
        <f t="shared" si="0"/>
        <v>-0.29673636363636363</v>
      </c>
      <c r="M21" s="30">
        <f t="shared" si="1"/>
        <v>-0.29664567798533403</v>
      </c>
      <c r="N21" s="45">
        <f t="shared" si="2"/>
        <v>-0.25663417310118747</v>
      </c>
      <c r="O21" s="44"/>
      <c r="P21" s="76">
        <f>'Inflation Rate'!C28</f>
        <v>-6.3953499999999996E-2</v>
      </c>
      <c r="Q21" s="8">
        <f t="shared" si="3"/>
        <v>-0.20007858972429649</v>
      </c>
      <c r="R21" s="8">
        <f t="shared" si="4"/>
        <v>0.11693169089356137</v>
      </c>
      <c r="S21" s="8">
        <f t="shared" si="5"/>
        <v>0.11683480932728285</v>
      </c>
      <c r="T21" s="8">
        <f t="shared" si="6"/>
        <v>7.4089598609496266E-2</v>
      </c>
      <c r="U21" s="8">
        <f t="shared" si="7"/>
        <v>2.2385105868138133E-2</v>
      </c>
    </row>
    <row r="22" spans="1:23">
      <c r="A22" s="29">
        <v>1931</v>
      </c>
      <c r="B22" s="30">
        <f>('S&amp;P 500 &amp; Raw Data'!B7-'S&amp;P 500 &amp; Raw Data'!B6+'S&amp;P 500 &amp; Raw Data'!C7)/'S&amp;P 500 &amp; Raw Data'!B6</f>
        <v>-0.43837548891786188</v>
      </c>
      <c r="C22" s="30">
        <v>2.3099999999999999E-2</v>
      </c>
      <c r="D22" s="30">
        <f>'S&amp;P 500 &amp; Raw Data'!F7</f>
        <v>-2.5588559619422531E-2</v>
      </c>
      <c r="E22" s="30">
        <f>'S&amp;P 500 &amp; Raw Data'!J7</f>
        <v>-0.15680775082667592</v>
      </c>
      <c r="F22" s="79">
        <f>'Home Prices'!B7/'Home Prices'!B6-1</f>
        <v>-8.1504702194357348E-2</v>
      </c>
      <c r="G22" s="43">
        <f t="shared" si="8"/>
        <v>55.457773989527276</v>
      </c>
      <c r="H22" s="43">
        <f t="shared" si="9"/>
        <v>113.74383454939441</v>
      </c>
      <c r="I22" s="43">
        <f t="shared" si="10"/>
        <v>107.03495828159154</v>
      </c>
      <c r="J22" s="43">
        <f t="shared" si="11"/>
        <v>90.144454734289752</v>
      </c>
      <c r="K22" s="80">
        <f t="shared" si="10"/>
        <v>87.375745526838983</v>
      </c>
      <c r="L22" s="30">
        <f t="shared" si="0"/>
        <v>-0.46147548891786189</v>
      </c>
      <c r="M22" s="30">
        <f t="shared" si="1"/>
        <v>-0.41278692929843935</v>
      </c>
      <c r="N22" s="45">
        <f t="shared" si="2"/>
        <v>-0.28156773809118596</v>
      </c>
      <c r="O22" s="44"/>
      <c r="P22" s="76">
        <f>'Inflation Rate'!C29</f>
        <v>-9.3167700000000006E-2</v>
      </c>
      <c r="Q22" s="8">
        <f t="shared" si="3"/>
        <v>-0.38067434179159909</v>
      </c>
      <c r="R22" s="8">
        <f t="shared" si="4"/>
        <v>0.1282130113803841</v>
      </c>
      <c r="S22" s="8">
        <f t="shared" si="5"/>
        <v>7.4522202595317166E-2</v>
      </c>
      <c r="T22" s="8">
        <f t="shared" si="6"/>
        <v>-7.0178412068775953E-2</v>
      </c>
      <c r="U22" s="8">
        <f t="shared" si="7"/>
        <v>1.2861250978425165E-2</v>
      </c>
    </row>
    <row r="23" spans="1:23">
      <c r="A23" s="29">
        <v>1932</v>
      </c>
      <c r="B23" s="30">
        <f>('S&amp;P 500 &amp; Raw Data'!B8-'S&amp;P 500 &amp; Raw Data'!B7+'S&amp;P 500 &amp; Raw Data'!C8)/'S&amp;P 500 &amp; Raw Data'!B7</f>
        <v>-8.642364532019696E-2</v>
      </c>
      <c r="C23" s="30">
        <v>1.0699999999999999E-2</v>
      </c>
      <c r="D23" s="30">
        <f>'S&amp;P 500 &amp; Raw Data'!F8</f>
        <v>8.7903069904773257E-2</v>
      </c>
      <c r="E23" s="30">
        <f>'S&amp;P 500 &amp; Raw Data'!J8</f>
        <v>0.23589601675740196</v>
      </c>
      <c r="F23" s="79">
        <f>'Home Prices'!B8/'Home Prices'!B7-1</f>
        <v>-0.10466439135381123</v>
      </c>
      <c r="G23" s="43">
        <f t="shared" si="8"/>
        <v>50.664911000008722</v>
      </c>
      <c r="H23" s="43">
        <f t="shared" si="9"/>
        <v>114.96089357907292</v>
      </c>
      <c r="I23" s="43">
        <f t="shared" si="10"/>
        <v>116.44365970167279</v>
      </c>
      <c r="J23" s="43">
        <f t="shared" si="11"/>
        <v>111.40917253887663</v>
      </c>
      <c r="K23" s="80">
        <f t="shared" si="10"/>
        <v>78.230616302186888</v>
      </c>
      <c r="L23" s="30">
        <f t="shared" si="0"/>
        <v>-9.7123645320196961E-2</v>
      </c>
      <c r="M23" s="30">
        <f t="shared" si="1"/>
        <v>-0.17432671522497023</v>
      </c>
      <c r="N23" s="45">
        <f t="shared" si="2"/>
        <v>-0.32231966207759893</v>
      </c>
      <c r="O23" s="44"/>
      <c r="P23" s="76">
        <f>'Inflation Rate'!C30</f>
        <v>-0.1027397</v>
      </c>
      <c r="Q23" s="8">
        <f t="shared" si="3"/>
        <v>1.8184304688174668E-2</v>
      </c>
      <c r="R23" s="8">
        <f t="shared" si="4"/>
        <v>0.12642897495854877</v>
      </c>
      <c r="S23" s="8">
        <f t="shared" si="5"/>
        <v>0.21247208853971733</v>
      </c>
      <c r="T23" s="8">
        <f t="shared" si="6"/>
        <v>0.37741078788106641</v>
      </c>
      <c r="U23" s="8">
        <f t="shared" si="7"/>
        <v>-2.1450757977492518E-3</v>
      </c>
    </row>
    <row r="24" spans="1:23">
      <c r="A24" s="29">
        <v>1933</v>
      </c>
      <c r="B24" s="30">
        <f>('S&amp;P 500 &amp; Raw Data'!B9-'S&amp;P 500 &amp; Raw Data'!B8+'S&amp;P 500 &amp; Raw Data'!C9)/'S&amp;P 500 &amp; Raw Data'!B8</f>
        <v>0.49982225433526023</v>
      </c>
      <c r="C24" s="30">
        <v>9.5999999999999992E-3</v>
      </c>
      <c r="D24" s="30">
        <f>'S&amp;P 500 &amp; Raw Data'!F9</f>
        <v>1.8552720891857361E-2</v>
      </c>
      <c r="E24" s="30">
        <f>'S&amp;P 500 &amp; Raw Data'!J9</f>
        <v>0.1296689369754826</v>
      </c>
      <c r="F24" s="79">
        <f>'Home Prices'!B9/'Home Prices'!B8-1</f>
        <v>-3.811944091486652E-2</v>
      </c>
      <c r="G24" s="43">
        <f t="shared" si="8"/>
        <v>75.988361031728402</v>
      </c>
      <c r="H24" s="43">
        <f t="shared" si="9"/>
        <v>116.06451815743202</v>
      </c>
      <c r="I24" s="43">
        <f t="shared" si="10"/>
        <v>118.60400641974435</v>
      </c>
      <c r="J24" s="43">
        <f t="shared" si="11"/>
        <v>125.8554815113109</v>
      </c>
      <c r="K24" s="80">
        <f t="shared" si="10"/>
        <v>75.248508946322076</v>
      </c>
      <c r="L24" s="30">
        <f t="shared" si="0"/>
        <v>0.49022225433526023</v>
      </c>
      <c r="M24" s="30">
        <f t="shared" si="1"/>
        <v>0.48126953344340284</v>
      </c>
      <c r="N24" s="45">
        <f t="shared" si="2"/>
        <v>0.37015331735977763</v>
      </c>
      <c r="O24" s="44"/>
      <c r="P24" s="76">
        <f>'Inflation Rate'!C31</f>
        <v>7.6336000000000008E-3</v>
      </c>
      <c r="Q24" s="8">
        <f t="shared" si="3"/>
        <v>0.48845994648775148</v>
      </c>
      <c r="R24" s="8">
        <f t="shared" si="4"/>
        <v>1.9515030066485917E-3</v>
      </c>
      <c r="S24" s="8">
        <f t="shared" si="5"/>
        <v>1.0836400147690162E-2</v>
      </c>
      <c r="T24" s="8">
        <f t="shared" si="6"/>
        <v>0.12111082537887063</v>
      </c>
      <c r="U24" s="8">
        <f t="shared" si="7"/>
        <v>-4.5406426418160728E-2</v>
      </c>
    </row>
    <row r="25" spans="1:23">
      <c r="A25" s="29">
        <v>1934</v>
      </c>
      <c r="B25" s="30">
        <f>('S&amp;P 500 &amp; Raw Data'!B10-'S&amp;P 500 &amp; Raw Data'!B9+'S&amp;P 500 &amp; Raw Data'!C10)/'S&amp;P 500 &amp; Raw Data'!B9</f>
        <v>-1.1885656970912803E-2</v>
      </c>
      <c r="C25" s="30">
        <f>'T. Bill rates'!C12</f>
        <v>2.7833333333333334E-3</v>
      </c>
      <c r="D25" s="30">
        <f>'S&amp;P 500 &amp; Raw Data'!F10</f>
        <v>7.9634426179656104E-2</v>
      </c>
      <c r="E25" s="30">
        <f>'S&amp;P 500 &amp; Raw Data'!J10</f>
        <v>0.18816429268482648</v>
      </c>
      <c r="F25" s="79">
        <f>'Home Prices'!B10/'Home Prices'!B9-1</f>
        <v>2.9062087186261465E-2</v>
      </c>
      <c r="G25" s="43">
        <f t="shared" si="8"/>
        <v>75.085189438723404</v>
      </c>
      <c r="H25" s="43">
        <f t="shared" si="9"/>
        <v>116.38756439963687</v>
      </c>
      <c r="I25" s="43">
        <f t="shared" si="10"/>
        <v>128.04896841358894</v>
      </c>
      <c r="J25" s="43">
        <f t="shared" si="11"/>
        <v>149.53698917039497</v>
      </c>
      <c r="K25" s="80">
        <f t="shared" si="10"/>
        <v>77.435387673956271</v>
      </c>
      <c r="L25" s="30">
        <f t="shared" si="0"/>
        <v>-1.4668990304246137E-2</v>
      </c>
      <c r="M25" s="30">
        <f t="shared" si="1"/>
        <v>-9.1520083150568907E-2</v>
      </c>
      <c r="N25" s="45">
        <f t="shared" si="2"/>
        <v>-0.2000499496557393</v>
      </c>
      <c r="O25" s="44"/>
      <c r="P25" s="76">
        <f>'Inflation Rate'!C32</f>
        <v>1.51515E-2</v>
      </c>
      <c r="Q25" s="8">
        <f t="shared" si="3"/>
        <v>-2.6633617712147228E-2</v>
      </c>
      <c r="R25" s="8">
        <f t="shared" si="4"/>
        <v>-1.2183567346023327E-2</v>
      </c>
      <c r="S25" s="8">
        <f t="shared" si="5"/>
        <v>6.3520495393698306E-2</v>
      </c>
      <c r="T25" s="8">
        <f t="shared" si="6"/>
        <v>0.17043051474073234</v>
      </c>
      <c r="U25" s="8">
        <f t="shared" si="7"/>
        <v>1.370296668651072E-2</v>
      </c>
    </row>
    <row r="26" spans="1:23">
      <c r="A26" s="29">
        <v>1935</v>
      </c>
      <c r="B26" s="30">
        <f>('S&amp;P 500 &amp; Raw Data'!B11-'S&amp;P 500 &amp; Raw Data'!B10+'S&amp;P 500 &amp; Raw Data'!C11)/'S&amp;P 500 &amp; Raw Data'!B10</f>
        <v>0.46740421052631581</v>
      </c>
      <c r="C26" s="30">
        <f>'T. Bill rates'!C13</f>
        <v>1.6750000000000001E-3</v>
      </c>
      <c r="D26" s="30">
        <f>'S&amp;P 500 &amp; Raw Data'!F11</f>
        <v>4.4720477296566127E-2</v>
      </c>
      <c r="E26" s="30">
        <f>'S&amp;P 500 &amp; Raw Data'!J11</f>
        <v>0.1330773186567917</v>
      </c>
      <c r="F26" s="79">
        <f>'Home Prices'!B11/'Home Prices'!B10-1</f>
        <v>9.7658337262297445E-2</v>
      </c>
      <c r="G26" s="43">
        <f t="shared" si="8"/>
        <v>110.18032313054879</v>
      </c>
      <c r="H26" s="43">
        <f t="shared" si="9"/>
        <v>116.58251357000627</v>
      </c>
      <c r="I26" s="43">
        <f t="shared" si="10"/>
        <v>133.77537939837757</v>
      </c>
      <c r="J26" s="43">
        <f t="shared" si="11"/>
        <v>169.43697072920085</v>
      </c>
      <c r="K26" s="80">
        <f t="shared" si="10"/>
        <v>84.997598879456248</v>
      </c>
      <c r="L26" s="30">
        <f t="shared" si="0"/>
        <v>0.46572921052631583</v>
      </c>
      <c r="M26" s="30">
        <f t="shared" si="1"/>
        <v>0.42268373322974967</v>
      </c>
      <c r="N26" s="45">
        <f t="shared" si="2"/>
        <v>0.33432689186952413</v>
      </c>
      <c r="O26" s="44"/>
      <c r="P26" s="76">
        <f>'Inflation Rate'!C33</f>
        <v>2.9850699999999997E-2</v>
      </c>
      <c r="Q26" s="8">
        <f t="shared" si="3"/>
        <v>0.42487081916467706</v>
      </c>
      <c r="R26" s="8">
        <f t="shared" si="4"/>
        <v>-2.7359014272651194E-2</v>
      </c>
      <c r="S26" s="8">
        <f t="shared" si="5"/>
        <v>1.4438769907682891E-2</v>
      </c>
      <c r="T26" s="8">
        <f t="shared" si="6"/>
        <v>0.10023454725698766</v>
      </c>
      <c r="U26" s="8">
        <f t="shared" si="7"/>
        <v>6.5842201459199501E-2</v>
      </c>
    </row>
    <row r="27" spans="1:23">
      <c r="A27" s="29">
        <v>1936</v>
      </c>
      <c r="B27" s="30">
        <f>('S&amp;P 500 &amp; Raw Data'!B12-'S&amp;P 500 &amp; Raw Data'!B11+'S&amp;P 500 &amp; Raw Data'!C12)/'S&amp;P 500 &amp; Raw Data'!B11</f>
        <v>0.31943410275502609</v>
      </c>
      <c r="C27" s="30">
        <f>'T. Bill rates'!C14</f>
        <v>1.725E-3</v>
      </c>
      <c r="D27" s="30">
        <f>'S&amp;P 500 &amp; Raw Data'!F12</f>
        <v>5.0178754045450601E-2</v>
      </c>
      <c r="E27" s="30">
        <f>'S&amp;P 500 &amp; Raw Data'!J12</f>
        <v>0.11383815871922703</v>
      </c>
      <c r="F27" s="79">
        <f>'Home Prices'!B12/'Home Prices'!B11-1</f>
        <v>3.2186014546704111E-2</v>
      </c>
      <c r="G27" s="43">
        <f t="shared" si="8"/>
        <v>145.37567579101449</v>
      </c>
      <c r="H27" s="43">
        <f t="shared" si="9"/>
        <v>116.78361840591452</v>
      </c>
      <c r="I27" s="43">
        <f t="shared" si="10"/>
        <v>140.4880612585456</v>
      </c>
      <c r="J27" s="43">
        <f t="shared" si="11"/>
        <v>188.72536349597664</v>
      </c>
      <c r="K27" s="80">
        <f t="shared" si="10"/>
        <v>87.733332833425351</v>
      </c>
      <c r="L27" s="30">
        <f t="shared" si="0"/>
        <v>0.31770910275502612</v>
      </c>
      <c r="M27" s="30">
        <f t="shared" si="1"/>
        <v>0.26925534870957551</v>
      </c>
      <c r="N27" s="45">
        <f t="shared" si="2"/>
        <v>0.20559594403579906</v>
      </c>
      <c r="O27" s="44"/>
      <c r="P27" s="76">
        <f>'Inflation Rate'!C34</f>
        <v>1.4492799999999998E-2</v>
      </c>
      <c r="Q27" s="8">
        <f t="shared" si="3"/>
        <v>0.30058498468892636</v>
      </c>
      <c r="R27" s="8">
        <f t="shared" si="4"/>
        <v>-1.2585402281810154E-2</v>
      </c>
      <c r="S27" s="8">
        <f t="shared" si="5"/>
        <v>3.5176153093891438E-2</v>
      </c>
      <c r="T27" s="8">
        <f t="shared" si="6"/>
        <v>9.7926134832329037E-2</v>
      </c>
      <c r="U27" s="8">
        <f t="shared" si="7"/>
        <v>1.7440453541616163E-2</v>
      </c>
    </row>
    <row r="28" spans="1:23">
      <c r="A28" s="29">
        <v>1937</v>
      </c>
      <c r="B28" s="30">
        <f>('S&amp;P 500 &amp; Raw Data'!B13-'S&amp;P 500 &amp; Raw Data'!B12+'S&amp;P 500 &amp; Raw Data'!C13)/'S&amp;P 500 &amp; Raw Data'!B12</f>
        <v>-0.35336728754365537</v>
      </c>
      <c r="C28" s="30">
        <f>'T. Bill rates'!C15</f>
        <v>2.7583333333333331E-3</v>
      </c>
      <c r="D28" s="30">
        <f>'S&amp;P 500 &amp; Raw Data'!F13</f>
        <v>1.379146059646038E-2</v>
      </c>
      <c r="E28" s="30">
        <f>'S&amp;P 500 &amp; Raw Data'!J13</f>
        <v>-4.4161916839982614E-2</v>
      </c>
      <c r="F28" s="79">
        <f>'Home Prices'!B13/'Home Prices'!B12-1</f>
        <v>2.5633912223270494E-2</v>
      </c>
      <c r="G28" s="43">
        <f t="shared" si="8"/>
        <v>94.004667561917856</v>
      </c>
      <c r="H28" s="43">
        <f t="shared" si="9"/>
        <v>117.10574655335085</v>
      </c>
      <c r="I28" s="43">
        <f t="shared" si="10"/>
        <v>142.42559681966594</v>
      </c>
      <c r="J28" s="43">
        <f t="shared" si="11"/>
        <v>180.39088968767183</v>
      </c>
      <c r="K28" s="80">
        <f t="shared" si="10"/>
        <v>89.982281386332346</v>
      </c>
      <c r="L28" s="30">
        <f t="shared" si="0"/>
        <v>-0.35612562087698868</v>
      </c>
      <c r="M28" s="30">
        <f t="shared" si="1"/>
        <v>-0.36715874814011573</v>
      </c>
      <c r="N28" s="45">
        <f t="shared" si="2"/>
        <v>-0.30920537070367277</v>
      </c>
      <c r="O28" s="44"/>
      <c r="P28" s="76">
        <f>'Inflation Rate'!C35</f>
        <v>2.8571399999999997E-2</v>
      </c>
      <c r="Q28" s="8">
        <f t="shared" si="3"/>
        <v>-0.37132928987103397</v>
      </c>
      <c r="R28" s="8">
        <f t="shared" si="4"/>
        <v>-2.5096037734149035E-2</v>
      </c>
      <c r="S28" s="8">
        <f t="shared" si="5"/>
        <v>-1.4369385930368517E-2</v>
      </c>
      <c r="T28" s="8">
        <f t="shared" si="6"/>
        <v>-7.0712948892009408E-2</v>
      </c>
      <c r="U28" s="8">
        <f t="shared" si="7"/>
        <v>-2.8558909733727988E-3</v>
      </c>
    </row>
    <row r="29" spans="1:23">
      <c r="A29" s="29">
        <v>1938</v>
      </c>
      <c r="B29" s="30">
        <f>('S&amp;P 500 &amp; Raw Data'!B14-'S&amp;P 500 &amp; Raw Data'!B13+'S&amp;P 500 &amp; Raw Data'!C14)/'S&amp;P 500 &amp; Raw Data'!B13</f>
        <v>0.29282654028436017</v>
      </c>
      <c r="C29" s="30">
        <f>'T. Bill rates'!C16</f>
        <v>6.4999999999999997E-4</v>
      </c>
      <c r="D29" s="30">
        <f>'S&amp;P 500 &amp; Raw Data'!F14</f>
        <v>4.2132485322046068E-2</v>
      </c>
      <c r="E29" s="30">
        <f>'S&amp;P 500 &amp; Raw Data'!J14</f>
        <v>9.2358817136874202E-2</v>
      </c>
      <c r="F29" s="79">
        <f>'Home Prices'!B14/'Home Prices'!B13-1</f>
        <v>-8.7368136326751999E-3</v>
      </c>
      <c r="G29" s="43">
        <f t="shared" si="8"/>
        <v>121.53172913465568</v>
      </c>
      <c r="H29" s="43">
        <f t="shared" si="9"/>
        <v>117.18186528861054</v>
      </c>
      <c r="I29" s="43">
        <f t="shared" si="10"/>
        <v>148.42634118715418</v>
      </c>
      <c r="J29" s="43">
        <f t="shared" si="11"/>
        <v>197.05157888149355</v>
      </c>
      <c r="K29" s="80">
        <f t="shared" si="10"/>
        <v>89.196122963617029</v>
      </c>
      <c r="L29" s="30">
        <f t="shared" si="0"/>
        <v>0.29217654028436019</v>
      </c>
      <c r="M29" s="30">
        <f t="shared" si="1"/>
        <v>0.25069405496231412</v>
      </c>
      <c r="N29" s="45">
        <f t="shared" si="2"/>
        <v>0.20046772314748595</v>
      </c>
      <c r="O29" s="44"/>
      <c r="P29" s="76">
        <f>'Inflation Rate'!C36</f>
        <v>-2.7777799999999998E-2</v>
      </c>
      <c r="Q29" s="8">
        <f t="shared" si="3"/>
        <v>0.32976447182995838</v>
      </c>
      <c r="R29" s="8">
        <f t="shared" si="4"/>
        <v>2.9240023525486158E-2</v>
      </c>
      <c r="S29" s="8">
        <f t="shared" si="5"/>
        <v>7.1907723689138336E-2</v>
      </c>
      <c r="T29" s="8">
        <f t="shared" si="6"/>
        <v>0.12356909473664968</v>
      </c>
      <c r="U29" s="8">
        <f t="shared" si="7"/>
        <v>1.9585014996905903E-2</v>
      </c>
    </row>
    <row r="30" spans="1:23">
      <c r="A30" s="29">
        <v>1939</v>
      </c>
      <c r="B30" s="30">
        <f>('S&amp;P 500 &amp; Raw Data'!B15-'S&amp;P 500 &amp; Raw Data'!B14+'S&amp;P 500 &amp; Raw Data'!C15)/'S&amp;P 500 &amp; Raw Data'!B14</f>
        <v>-1.0975646879756443E-2</v>
      </c>
      <c r="C30" s="30">
        <f>'T. Bill rates'!C17</f>
        <v>4.5833333333333332E-4</v>
      </c>
      <c r="D30" s="30">
        <f>'S&amp;P 500 &amp; Raw Data'!F15</f>
        <v>4.4122613942060671E-2</v>
      </c>
      <c r="E30" s="30">
        <f>'S&amp;P 500 &amp; Raw Data'!J15</f>
        <v>7.9831377653461405E-2</v>
      </c>
      <c r="F30" s="79">
        <f>'Home Prices'!B15/'Home Prices'!B14-1</f>
        <v>-1.3016072256937905E-2</v>
      </c>
      <c r="G30" s="43">
        <f t="shared" si="8"/>
        <v>120.19783979098749</v>
      </c>
      <c r="H30" s="43">
        <f t="shared" si="9"/>
        <v>117.23557364353447</v>
      </c>
      <c r="I30" s="43">
        <f t="shared" si="10"/>
        <v>154.97529933818757</v>
      </c>
      <c r="J30" s="43">
        <f t="shared" si="11"/>
        <v>212.7824778923929</v>
      </c>
      <c r="K30" s="80">
        <f t="shared" si="10"/>
        <v>88.035139782083874</v>
      </c>
      <c r="L30" s="30">
        <f t="shared" si="0"/>
        <v>-1.1433980213089777E-2</v>
      </c>
      <c r="M30" s="30">
        <f t="shared" si="1"/>
        <v>-5.509826082181711E-2</v>
      </c>
      <c r="N30" s="45">
        <f t="shared" si="2"/>
        <v>-9.0807024533217845E-2</v>
      </c>
      <c r="O30" s="44"/>
      <c r="P30" s="76">
        <f>'Inflation Rate'!C37</f>
        <v>0</v>
      </c>
      <c r="Q30" s="8">
        <f t="shared" si="3"/>
        <v>-1.0975646879756495E-2</v>
      </c>
      <c r="R30" s="8">
        <f t="shared" si="4"/>
        <v>4.5833333333322734E-4</v>
      </c>
      <c r="S30" s="8">
        <f t="shared" si="5"/>
        <v>4.412261394206074E-2</v>
      </c>
      <c r="T30" s="8">
        <f t="shared" si="6"/>
        <v>7.9831377653461377E-2</v>
      </c>
      <c r="U30" s="8">
        <f t="shared" si="7"/>
        <v>-1.3016072256937905E-2</v>
      </c>
    </row>
    <row r="31" spans="1:23">
      <c r="A31" s="29">
        <v>1940</v>
      </c>
      <c r="B31" s="30">
        <f>('S&amp;P 500 &amp; Raw Data'!B16-'S&amp;P 500 &amp; Raw Data'!B15+'S&amp;P 500 &amp; Raw Data'!C16)/'S&amp;P 500 &amp; Raw Data'!B15</f>
        <v>-0.10672873194221515</v>
      </c>
      <c r="C31" s="30">
        <f>'T. Bill rates'!C18</f>
        <v>3.5833333333333333E-4</v>
      </c>
      <c r="D31" s="30">
        <f>'S&amp;P 500 &amp; Raw Data'!F16</f>
        <v>5.4024815962845509E-2</v>
      </c>
      <c r="E31" s="30">
        <f>'S&amp;P 500 &amp; Raw Data'!J16</f>
        <v>8.6481371775829569E-2</v>
      </c>
      <c r="F31" s="79">
        <f>'Home Prices'!B16/'Home Prices'!B15-1</f>
        <v>3.306607685927565E-2</v>
      </c>
      <c r="G31" s="43">
        <f t="shared" si="8"/>
        <v>107.36927676790187</v>
      </c>
      <c r="H31" s="43">
        <f t="shared" si="9"/>
        <v>117.27758305742339</v>
      </c>
      <c r="I31" s="43">
        <f t="shared" si="10"/>
        <v>163.34781136372007</v>
      </c>
      <c r="J31" s="43">
        <f t="shared" si="11"/>
        <v>231.18419847038714</v>
      </c>
      <c r="K31" s="80">
        <f t="shared" si="10"/>
        <v>90.946116480435336</v>
      </c>
      <c r="L31" s="30">
        <f t="shared" si="0"/>
        <v>-0.10708706527554848</v>
      </c>
      <c r="M31" s="30">
        <f t="shared" si="1"/>
        <v>-0.16075354790506066</v>
      </c>
      <c r="N31" s="45">
        <f t="shared" si="2"/>
        <v>-0.1932101037180447</v>
      </c>
      <c r="O31" s="44"/>
      <c r="P31" s="76">
        <f>'Inflation Rate'!C38</f>
        <v>7.1428999999999998E-3</v>
      </c>
      <c r="Q31" s="8">
        <f t="shared" si="3"/>
        <v>-0.1130640269044394</v>
      </c>
      <c r="R31" s="8">
        <f t="shared" si="4"/>
        <v>-6.7364488859196214E-3</v>
      </c>
      <c r="S31" s="8">
        <f t="shared" si="5"/>
        <v>4.6549418124126607E-2</v>
      </c>
      <c r="T31" s="8">
        <f t="shared" si="6"/>
        <v>7.8775784226676748E-2</v>
      </c>
      <c r="U31" s="8">
        <f t="shared" si="7"/>
        <v>2.5739323445834295E-2</v>
      </c>
    </row>
    <row r="32" spans="1:23">
      <c r="A32" s="29">
        <v>1941</v>
      </c>
      <c r="B32" s="30">
        <f>('S&amp;P 500 &amp; Raw Data'!B17-'S&amp;P 500 &amp; Raw Data'!B16+'S&amp;P 500 &amp; Raw Data'!C17)/'S&amp;P 500 &amp; Raw Data'!B16</f>
        <v>-0.12771455576559551</v>
      </c>
      <c r="C32" s="30">
        <f>'T. Bill rates'!C19</f>
        <v>1.2916666666666669E-3</v>
      </c>
      <c r="D32" s="30">
        <f>'S&amp;P 500 &amp; Raw Data'!F17</f>
        <v>-2.0221975848580105E-2</v>
      </c>
      <c r="E32" s="30">
        <f>'S&amp;P 500 &amp; Raw Data'!J17</f>
        <v>5.0071728572759232E-2</v>
      </c>
      <c r="F32" s="79">
        <f>'Home Prices'!B17/'Home Prices'!B16-1</f>
        <v>-8.384627736444894E-2</v>
      </c>
      <c r="G32" s="43">
        <f t="shared" si="8"/>
        <v>93.656657282615996</v>
      </c>
      <c r="H32" s="43">
        <f t="shared" si="9"/>
        <v>117.42906660220589</v>
      </c>
      <c r="I32" s="43">
        <f t="shared" si="10"/>
        <v>160.0445958674045</v>
      </c>
      <c r="J32" s="43">
        <f t="shared" si="11"/>
        <v>242.75999090650726</v>
      </c>
      <c r="K32" s="80">
        <f t="shared" si="10"/>
        <v>83.320623172797269</v>
      </c>
      <c r="L32" s="30">
        <f t="shared" si="0"/>
        <v>-0.12900622243226217</v>
      </c>
      <c r="M32" s="30">
        <f t="shared" si="1"/>
        <v>-0.10749257991701541</v>
      </c>
      <c r="N32" s="45">
        <f t="shared" si="2"/>
        <v>-0.17778628433835475</v>
      </c>
      <c r="O32" s="44"/>
      <c r="P32" s="76">
        <f>'Inflation Rate'!C39</f>
        <v>9.9290800000000012E-2</v>
      </c>
      <c r="Q32" s="8">
        <f t="shared" si="3"/>
        <v>-0.20650164248222169</v>
      </c>
      <c r="R32" s="8">
        <f t="shared" si="4"/>
        <v>-8.9147597099269116E-2</v>
      </c>
      <c r="S32" s="8">
        <f t="shared" si="5"/>
        <v>-0.10871807154993018</v>
      </c>
      <c r="T32" s="8">
        <f t="shared" si="6"/>
        <v>-4.4773477070162548E-2</v>
      </c>
      <c r="U32" s="8">
        <f t="shared" si="7"/>
        <v>-0.16659566091560929</v>
      </c>
    </row>
    <row r="33" spans="1:21">
      <c r="A33" s="29">
        <v>1942</v>
      </c>
      <c r="B33" s="30">
        <f>('S&amp;P 500 &amp; Raw Data'!B18-'S&amp;P 500 &amp; Raw Data'!B17+'S&amp;P 500 &amp; Raw Data'!C18)/'S&amp;P 500 &amp; Raw Data'!B17</f>
        <v>0.19173762945914843</v>
      </c>
      <c r="C33" s="30">
        <f>'T. Bill rates'!C20</f>
        <v>3.4250000000000001E-3</v>
      </c>
      <c r="D33" s="30">
        <f>'S&amp;P 500 &amp; Raw Data'!F18</f>
        <v>2.2948682374484164E-2</v>
      </c>
      <c r="E33" s="30">
        <f>'S&amp;P 500 &amp; Raw Data'!J18</f>
        <v>5.1799010426587015E-2</v>
      </c>
      <c r="F33" s="79">
        <f>'Home Prices'!B18/'Home Prices'!B17-1</f>
        <v>3.3330412175386348E-2</v>
      </c>
      <c r="G33" s="43">
        <f t="shared" si="8"/>
        <v>111.61416273305268</v>
      </c>
      <c r="H33" s="43">
        <f t="shared" si="9"/>
        <v>117.83126115531844</v>
      </c>
      <c r="I33" s="43">
        <f t="shared" si="10"/>
        <v>163.71740846371824</v>
      </c>
      <c r="J33" s="43">
        <f t="shared" si="11"/>
        <v>255.33471820663161</v>
      </c>
      <c r="K33" s="80">
        <f t="shared" si="10"/>
        <v>86.097733885856655</v>
      </c>
      <c r="L33" s="30">
        <f t="shared" si="0"/>
        <v>0.18831262945914842</v>
      </c>
      <c r="M33" s="30">
        <f t="shared" si="1"/>
        <v>0.16878894708466427</v>
      </c>
      <c r="N33" s="45">
        <f t="shared" si="2"/>
        <v>0.13993861903256141</v>
      </c>
      <c r="O33" s="44"/>
      <c r="P33" s="76">
        <f>'Inflation Rate'!C40</f>
        <v>9.0322600000000003E-2</v>
      </c>
      <c r="Q33" s="8">
        <f t="shared" si="3"/>
        <v>9.3013782764063135E-2</v>
      </c>
      <c r="R33" s="8">
        <f t="shared" si="4"/>
        <v>-7.9698980833745825E-2</v>
      </c>
      <c r="S33" s="8">
        <f t="shared" si="5"/>
        <v>-6.1792645246017797E-2</v>
      </c>
      <c r="T33" s="8">
        <f t="shared" si="6"/>
        <v>-3.5332285667941665E-2</v>
      </c>
      <c r="U33" s="8">
        <f t="shared" si="7"/>
        <v>-5.2270940568060809E-2</v>
      </c>
    </row>
    <row r="34" spans="1:21">
      <c r="A34" s="29">
        <v>1943</v>
      </c>
      <c r="B34" s="30">
        <f>('S&amp;P 500 &amp; Raw Data'!B19-'S&amp;P 500 &amp; Raw Data'!B18+'S&amp;P 500 &amp; Raw Data'!C19)/'S&amp;P 500 &amp; Raw Data'!B18</f>
        <v>0.25061310133060394</v>
      </c>
      <c r="C34" s="30">
        <f>'T. Bill rates'!C21</f>
        <v>3.8E-3</v>
      </c>
      <c r="D34" s="30">
        <f>'S&amp;P 500 &amp; Raw Data'!F19</f>
        <v>2.4899999999999999E-2</v>
      </c>
      <c r="E34" s="30">
        <f>'S&amp;P 500 &amp; Raw Data'!J19</f>
        <v>8.044670060105924E-2</v>
      </c>
      <c r="F34" s="79">
        <f>'Home Prices'!B19/'Home Prices'!B18-1</f>
        <v>0.11446259964945993</v>
      </c>
      <c r="G34" s="43">
        <f t="shared" si="8"/>
        <v>139.58613420800171</v>
      </c>
      <c r="H34" s="43">
        <f t="shared" si="9"/>
        <v>118.27901994770866</v>
      </c>
      <c r="I34" s="43">
        <f t="shared" si="10"/>
        <v>167.79397193446482</v>
      </c>
      <c r="J34" s="43">
        <f t="shared" si="11"/>
        <v>275.87555383525631</v>
      </c>
      <c r="K34" s="80">
        <f t="shared" si="10"/>
        <v>95.952704330359211</v>
      </c>
      <c r="L34" s="30">
        <f t="shared" si="0"/>
        <v>0.24681310133060394</v>
      </c>
      <c r="M34" s="30">
        <f t="shared" si="1"/>
        <v>0.22571310133060393</v>
      </c>
      <c r="N34" s="45">
        <f t="shared" si="2"/>
        <v>0.1701664007295447</v>
      </c>
      <c r="O34" s="44"/>
      <c r="P34" s="76">
        <f>'Inflation Rate'!C41</f>
        <v>2.9585799999999999E-2</v>
      </c>
      <c r="Q34" s="8">
        <f t="shared" si="3"/>
        <v>0.21467594185021199</v>
      </c>
      <c r="R34" s="8">
        <f t="shared" si="4"/>
        <v>-2.504482870684499E-2</v>
      </c>
      <c r="S34" s="8">
        <f t="shared" si="5"/>
        <v>-4.5511505694815213E-3</v>
      </c>
      <c r="T34" s="8">
        <f t="shared" si="6"/>
        <v>4.9399380412064042E-2</v>
      </c>
      <c r="U34" s="8">
        <f t="shared" si="7"/>
        <v>8.2437811059029587E-2</v>
      </c>
    </row>
    <row r="35" spans="1:21">
      <c r="A35" s="29">
        <v>1944</v>
      </c>
      <c r="B35" s="30">
        <f>('S&amp;P 500 &amp; Raw Data'!B20-'S&amp;P 500 &amp; Raw Data'!B19+'S&amp;P 500 &amp; Raw Data'!C20)/'S&amp;P 500 &amp; Raw Data'!B19</f>
        <v>0.19030676949443009</v>
      </c>
      <c r="C35" s="30">
        <f>'T. Bill rates'!C22</f>
        <v>3.8E-3</v>
      </c>
      <c r="D35" s="30">
        <f>'S&amp;P 500 &amp; Raw Data'!F20</f>
        <v>2.5776111579070303E-2</v>
      </c>
      <c r="E35" s="30">
        <f>'S&amp;P 500 &amp; Raw Data'!J20</f>
        <v>6.5658635882561697E-2</v>
      </c>
      <c r="F35" s="79">
        <f>'Home Prices'!B20/'Home Prices'!B19-1</f>
        <v>0.16584227481419478</v>
      </c>
      <c r="G35" s="43">
        <f t="shared" si="8"/>
        <v>166.15032047534245</v>
      </c>
      <c r="H35" s="43">
        <f t="shared" si="9"/>
        <v>118.72848022350996</v>
      </c>
      <c r="I35" s="43">
        <f t="shared" si="10"/>
        <v>172.11904807734297</v>
      </c>
      <c r="J35" s="43">
        <f t="shared" si="11"/>
        <v>293.98916637342546</v>
      </c>
      <c r="K35" s="80">
        <f t="shared" si="10"/>
        <v>111.86571909107982</v>
      </c>
      <c r="L35" s="30">
        <f t="shared" si="0"/>
        <v>0.1865067694944301</v>
      </c>
      <c r="M35" s="30">
        <f t="shared" si="1"/>
        <v>0.16453065791535978</v>
      </c>
      <c r="N35" s="45">
        <f t="shared" si="2"/>
        <v>0.1246481336118684</v>
      </c>
      <c r="O35" s="44"/>
      <c r="P35" s="76">
        <f>'Inflation Rate'!C42</f>
        <v>2.2988499999999999E-2</v>
      </c>
      <c r="Q35" s="8">
        <f t="shared" si="3"/>
        <v>0.16355830930106241</v>
      </c>
      <c r="R35" s="8">
        <f t="shared" si="4"/>
        <v>-1.8757297858187139E-2</v>
      </c>
      <c r="S35" s="8">
        <f t="shared" si="5"/>
        <v>2.7249686375458992E-3</v>
      </c>
      <c r="T35" s="8">
        <f t="shared" si="6"/>
        <v>4.171125665885933E-2</v>
      </c>
      <c r="U35" s="8">
        <f t="shared" si="7"/>
        <v>0.13964357841187325</v>
      </c>
    </row>
    <row r="36" spans="1:21">
      <c r="A36" s="29">
        <v>1945</v>
      </c>
      <c r="B36" s="30">
        <f>('S&amp;P 500 &amp; Raw Data'!B21-'S&amp;P 500 &amp; Raw Data'!B20+'S&amp;P 500 &amp; Raw Data'!C21)/'S&amp;P 500 &amp; Raw Data'!B20</f>
        <v>0.35821084337349401</v>
      </c>
      <c r="C36" s="30">
        <f>'T. Bill rates'!C23</f>
        <v>3.8E-3</v>
      </c>
      <c r="D36" s="30">
        <f>'S&amp;P 500 &amp; Raw Data'!F21</f>
        <v>3.8044173419237229E-2</v>
      </c>
      <c r="E36" s="30">
        <f>'S&amp;P 500 &amp; Raw Data'!J21</f>
        <v>6.799865477817886E-2</v>
      </c>
      <c r="F36" s="79">
        <f>'Home Prices'!B21/'Home Prices'!B20-1</f>
        <v>0.11777376471356127</v>
      </c>
      <c r="G36" s="43">
        <f t="shared" si="8"/>
        <v>225.66716689959119</v>
      </c>
      <c r="H36" s="43">
        <f t="shared" si="9"/>
        <v>119.1796484483593</v>
      </c>
      <c r="I36" s="43">
        <f t="shared" si="10"/>
        <v>178.66717499115143</v>
      </c>
      <c r="J36" s="43">
        <f t="shared" si="11"/>
        <v>313.98003420617658</v>
      </c>
      <c r="K36" s="80">
        <f t="shared" si="10"/>
        <v>125.04056597082599</v>
      </c>
      <c r="L36" s="30">
        <f t="shared" si="0"/>
        <v>0.35441084337349399</v>
      </c>
      <c r="M36" s="30">
        <f t="shared" si="1"/>
        <v>0.3201666699542568</v>
      </c>
      <c r="N36" s="45">
        <f t="shared" si="2"/>
        <v>0.29021218859531517</v>
      </c>
      <c r="O36" s="44"/>
      <c r="P36" s="76">
        <f>'Inflation Rate'!C43</f>
        <v>2.24719E-2</v>
      </c>
      <c r="Q36" s="8">
        <f t="shared" si="3"/>
        <v>0.32836006874467061</v>
      </c>
      <c r="R36" s="8">
        <f t="shared" si="4"/>
        <v>-1.8261528752037015E-2</v>
      </c>
      <c r="S36" s="8">
        <f t="shared" si="5"/>
        <v>1.5230025802408065E-2</v>
      </c>
      <c r="T36" s="8">
        <f t="shared" si="6"/>
        <v>4.4526167201444755E-2</v>
      </c>
      <c r="U36" s="8">
        <f t="shared" si="7"/>
        <v>9.320731915817082E-2</v>
      </c>
    </row>
    <row r="37" spans="1:21">
      <c r="A37" s="29">
        <v>1946</v>
      </c>
      <c r="B37" s="30">
        <f>('S&amp;P 500 &amp; Raw Data'!B22-'S&amp;P 500 &amp; Raw Data'!B21+'S&amp;P 500 &amp; Raw Data'!C22)/'S&amp;P 500 &amp; Raw Data'!B21</f>
        <v>-8.4291474654377807E-2</v>
      </c>
      <c r="C37" s="30">
        <f>'T. Bill rates'!C24</f>
        <v>3.8E-3</v>
      </c>
      <c r="D37" s="30">
        <f>'S&amp;P 500 &amp; Raw Data'!F22</f>
        <v>3.1283745375695685E-2</v>
      </c>
      <c r="E37" s="30">
        <f>'S&amp;P 500 &amp; Raw Data'!J22</f>
        <v>2.5080329773195936E-2</v>
      </c>
      <c r="F37" s="79">
        <f>'Home Prices'!B22/'Home Prices'!B21-1</f>
        <v>0.24101685677580131</v>
      </c>
      <c r="G37" s="43">
        <f t="shared" si="8"/>
        <v>206.64534862054904</v>
      </c>
      <c r="H37" s="43">
        <f t="shared" si="9"/>
        <v>119.63253111246307</v>
      </c>
      <c r="I37" s="43">
        <f t="shared" si="10"/>
        <v>184.25655340056949</v>
      </c>
      <c r="J37" s="43">
        <f t="shared" si="11"/>
        <v>321.85475700626682</v>
      </c>
      <c r="K37" s="80">
        <f t="shared" si="10"/>
        <v>155.17745015058171</v>
      </c>
      <c r="L37" s="30">
        <f t="shared" si="0"/>
        <v>-8.8091474654377805E-2</v>
      </c>
      <c r="M37" s="30">
        <f t="shared" si="1"/>
        <v>-0.11557522003007349</v>
      </c>
      <c r="N37" s="45">
        <f t="shared" si="2"/>
        <v>-0.10937180442757374</v>
      </c>
      <c r="O37" s="44"/>
      <c r="P37" s="76">
        <f>'Inflation Rate'!C44</f>
        <v>0.1813187</v>
      </c>
      <c r="Q37" s="8">
        <f t="shared" si="3"/>
        <v>-0.22484209777969133</v>
      </c>
      <c r="R37" s="8">
        <f t="shared" si="4"/>
        <v>-0.15027164134454152</v>
      </c>
      <c r="S37" s="8">
        <f t="shared" si="5"/>
        <v>-0.12700633167349695</v>
      </c>
      <c r="T37" s="8">
        <f t="shared" si="6"/>
        <v>-0.13225759503070944</v>
      </c>
      <c r="U37" s="8">
        <f t="shared" si="7"/>
        <v>5.0535183076168444E-2</v>
      </c>
    </row>
    <row r="38" spans="1:21">
      <c r="A38" s="29">
        <v>1947</v>
      </c>
      <c r="B38" s="30">
        <f>('S&amp;P 500 &amp; Raw Data'!B23-'S&amp;P 500 &amp; Raw Data'!B22+'S&amp;P 500 &amp; Raw Data'!C23)/'S&amp;P 500 &amp; Raw Data'!B22</f>
        <v>5.1999999999999998E-2</v>
      </c>
      <c r="C38" s="30">
        <f>'T. Bill rates'!C25</f>
        <v>6.0083333333333334E-3</v>
      </c>
      <c r="D38" s="30">
        <f>'S&amp;P 500 &amp; Raw Data'!F23</f>
        <v>9.1969680628322358E-3</v>
      </c>
      <c r="E38" s="30">
        <f>'S&amp;P 500 &amp; Raw Data'!J23</f>
        <v>2.6212022665691934E-3</v>
      </c>
      <c r="F38" s="79">
        <f>'Home Prices'!B23/'Home Prices'!B22-1</f>
        <v>0.2126388104648973</v>
      </c>
      <c r="G38" s="43">
        <f t="shared" si="8"/>
        <v>217.3909067488176</v>
      </c>
      <c r="H38" s="43">
        <f t="shared" si="9"/>
        <v>120.35132323689713</v>
      </c>
      <c r="I38" s="43">
        <f t="shared" si="10"/>
        <v>185.95115503756207</v>
      </c>
      <c r="J38" s="43">
        <f t="shared" si="11"/>
        <v>322.69840342483775</v>
      </c>
      <c r="K38" s="80">
        <f t="shared" si="10"/>
        <v>188.1741985615773</v>
      </c>
      <c r="L38" s="30">
        <f t="shared" si="0"/>
        <v>4.5991666666666667E-2</v>
      </c>
      <c r="M38" s="30">
        <f t="shared" si="1"/>
        <v>4.2803031937167765E-2</v>
      </c>
      <c r="N38" s="45">
        <f t="shared" si="2"/>
        <v>4.9378797733430804E-2</v>
      </c>
      <c r="O38" s="44"/>
      <c r="P38" s="76">
        <f>'Inflation Rate'!C45</f>
        <v>8.8372100000000009E-2</v>
      </c>
      <c r="Q38" s="8">
        <f t="shared" si="3"/>
        <v>-3.3418809614836564E-2</v>
      </c>
      <c r="R38" s="8">
        <f t="shared" si="4"/>
        <v>-7.5676109913757061E-2</v>
      </c>
      <c r="S38" s="8">
        <f t="shared" si="5"/>
        <v>-7.2746381441758379E-2</v>
      </c>
      <c r="T38" s="8">
        <f t="shared" si="6"/>
        <v>-7.8788217497885782E-2</v>
      </c>
      <c r="U38" s="8">
        <f t="shared" si="7"/>
        <v>0.11417667768670059</v>
      </c>
    </row>
    <row r="39" spans="1:21">
      <c r="A39" s="29">
        <v>1948</v>
      </c>
      <c r="B39" s="30">
        <f>('S&amp;P 500 &amp; Raw Data'!B24-'S&amp;P 500 &amp; Raw Data'!B23+'S&amp;P 500 &amp; Raw Data'!C24)/'S&amp;P 500 &amp; Raw Data'!B23</f>
        <v>5.7045751633986834E-2</v>
      </c>
      <c r="C39" s="30">
        <f>'T. Bill rates'!C26</f>
        <v>1.0449999999999999E-2</v>
      </c>
      <c r="D39" s="30">
        <f>'S&amp;P 500 &amp; Raw Data'!F24</f>
        <v>1.9510369413175046E-2</v>
      </c>
      <c r="E39" s="30">
        <f>'S&amp;P 500 &amp; Raw Data'!J24</f>
        <v>3.4369595605103213E-2</v>
      </c>
      <c r="F39" s="79">
        <f>'Home Prices'!B24/'Home Prices'!B23-1</f>
        <v>2.0585153855108507E-2</v>
      </c>
      <c r="G39" s="43">
        <f t="shared" si="8"/>
        <v>229.79213442269784</v>
      </c>
      <c r="H39" s="43">
        <f t="shared" si="9"/>
        <v>121.60899456472271</v>
      </c>
      <c r="I39" s="43">
        <f t="shared" si="10"/>
        <v>189.57913076515149</v>
      </c>
      <c r="J39" s="43">
        <f t="shared" si="11"/>
        <v>333.78941705296182</v>
      </c>
      <c r="K39" s="80">
        <f t="shared" si="10"/>
        <v>192.04779339052911</v>
      </c>
      <c r="L39" s="30">
        <f t="shared" si="0"/>
        <v>4.6595751633986833E-2</v>
      </c>
      <c r="M39" s="30">
        <f t="shared" si="1"/>
        <v>3.7535382220811792E-2</v>
      </c>
      <c r="N39" s="45">
        <f t="shared" si="2"/>
        <v>2.2676156028883621E-2</v>
      </c>
      <c r="O39" s="44"/>
      <c r="P39" s="76">
        <f>'Inflation Rate'!C46</f>
        <v>2.99145E-2</v>
      </c>
      <c r="Q39" s="8">
        <f t="shared" si="3"/>
        <v>2.6343207745872954E-2</v>
      </c>
      <c r="R39" s="8">
        <f t="shared" si="4"/>
        <v>-1.889914162777584E-2</v>
      </c>
      <c r="S39" s="8">
        <f t="shared" si="5"/>
        <v>-1.0101936215894614E-2</v>
      </c>
      <c r="T39" s="8">
        <f t="shared" si="6"/>
        <v>4.3256946135850072E-3</v>
      </c>
      <c r="U39" s="8">
        <f t="shared" si="7"/>
        <v>-9.0583695490175087E-3</v>
      </c>
    </row>
    <row r="40" spans="1:21">
      <c r="A40" s="29">
        <v>1949</v>
      </c>
      <c r="B40" s="30">
        <f>('S&amp;P 500 &amp; Raw Data'!B25-'S&amp;P 500 &amp; Raw Data'!B24+'S&amp;P 500 &amp; Raw Data'!C25)/'S&amp;P 500 &amp; Raw Data'!B24</f>
        <v>0.18303223684210526</v>
      </c>
      <c r="C40" s="30">
        <f>'T. Bill rates'!C27</f>
        <v>1.115E-2</v>
      </c>
      <c r="D40" s="30">
        <f>'S&amp;P 500 &amp; Raw Data'!F25</f>
        <v>4.6634851827973139E-2</v>
      </c>
      <c r="E40" s="30">
        <f>'S&amp;P 500 &amp; Raw Data'!J25</f>
        <v>5.3773011179658936E-2</v>
      </c>
      <c r="F40" s="79">
        <f>'Home Prices'!B25/'Home Prices'!B24-1</f>
        <v>8.9348516244314169E-4</v>
      </c>
      <c r="G40" s="43">
        <f t="shared" si="8"/>
        <v>271.85150279480598</v>
      </c>
      <c r="H40" s="43">
        <f t="shared" si="9"/>
        <v>122.96493485411936</v>
      </c>
      <c r="I40" s="43">
        <f t="shared" si="10"/>
        <v>198.42012543806027</v>
      </c>
      <c r="J40" s="43">
        <f t="shared" si="11"/>
        <v>351.73827910780261</v>
      </c>
      <c r="K40" s="80">
        <f t="shared" si="10"/>
        <v>192.2193852444035</v>
      </c>
      <c r="L40" s="30">
        <f t="shared" si="0"/>
        <v>0.17188223684210527</v>
      </c>
      <c r="M40" s="30">
        <f t="shared" si="1"/>
        <v>0.13639738501413212</v>
      </c>
      <c r="N40" s="45">
        <f t="shared" si="2"/>
        <v>0.12925922566244633</v>
      </c>
      <c r="O40" s="44"/>
      <c r="P40" s="76">
        <f>'Inflation Rate'!C47</f>
        <v>-2.0746899999999999E-2</v>
      </c>
      <c r="Q40" s="8">
        <f t="shared" si="3"/>
        <v>0.20809649399333563</v>
      </c>
      <c r="R40" s="8">
        <f t="shared" si="4"/>
        <v>3.2572682179918599E-2</v>
      </c>
      <c r="S40" s="8">
        <f t="shared" si="5"/>
        <v>6.8809332161392289E-2</v>
      </c>
      <c r="T40" s="8">
        <f t="shared" si="6"/>
        <v>7.6098723792305645E-2</v>
      </c>
      <c r="U40" s="8">
        <f t="shared" si="7"/>
        <v>2.209886817048945E-2</v>
      </c>
    </row>
    <row r="41" spans="1:21">
      <c r="A41" s="29">
        <v>1950</v>
      </c>
      <c r="B41" s="30">
        <f>('S&amp;P 500 &amp; Raw Data'!B26-'S&amp;P 500 &amp; Raw Data'!B25+'S&amp;P 500 &amp; Raw Data'!C26)/'S&amp;P 500 &amp; Raw Data'!B25</f>
        <v>0.30805539011316263</v>
      </c>
      <c r="C41" s="30">
        <f>'T. Bill rates'!C28</f>
        <v>1.2033333333333333E-2</v>
      </c>
      <c r="D41" s="30">
        <f>'S&amp;P 500 &amp; Raw Data'!F26</f>
        <v>4.2959574171096103E-3</v>
      </c>
      <c r="E41" s="30">
        <f>'S&amp;P 500 &amp; Raw Data'!J26</f>
        <v>4.2388173056720914E-2</v>
      </c>
      <c r="F41" s="79">
        <f>'Home Prices'!B26/'Home Prices'!B25-1</f>
        <v>3.6403925292814332E-2</v>
      </c>
      <c r="G41" s="43">
        <f t="shared" si="8"/>
        <v>355.59682354110947</v>
      </c>
      <c r="H41" s="43">
        <f t="shared" si="9"/>
        <v>124.4446129035306</v>
      </c>
      <c r="I41" s="43">
        <f t="shared" si="10"/>
        <v>199.2725298476397</v>
      </c>
      <c r="J41" s="43">
        <f t="shared" si="11"/>
        <v>366.64782215329734</v>
      </c>
      <c r="K41" s="80">
        <f t="shared" si="10"/>
        <v>199.21692538467147</v>
      </c>
      <c r="L41" s="30">
        <f t="shared" si="0"/>
        <v>0.29602205677982929</v>
      </c>
      <c r="M41" s="30">
        <f t="shared" si="1"/>
        <v>0.30375943269605304</v>
      </c>
      <c r="N41" s="45">
        <f t="shared" si="2"/>
        <v>0.2656672170564417</v>
      </c>
      <c r="O41" s="44"/>
      <c r="P41" s="76">
        <f>'Inflation Rate'!C48</f>
        <v>5.9322E-2</v>
      </c>
      <c r="Q41" s="8">
        <f t="shared" si="3"/>
        <v>0.23480432778056382</v>
      </c>
      <c r="R41" s="8">
        <f t="shared" si="4"/>
        <v>-4.4640502761829515E-2</v>
      </c>
      <c r="S41" s="8">
        <f t="shared" si="5"/>
        <v>-5.1944585860475456E-2</v>
      </c>
      <c r="T41" s="8">
        <f t="shared" si="6"/>
        <v>-1.5985533145992714E-2</v>
      </c>
      <c r="U41" s="8">
        <f t="shared" si="7"/>
        <v>-2.163466321589258E-2</v>
      </c>
    </row>
    <row r="42" spans="1:21">
      <c r="A42" s="29">
        <v>1951</v>
      </c>
      <c r="B42" s="30">
        <f>('S&amp;P 500 &amp; Raw Data'!B27-'S&amp;P 500 &amp; Raw Data'!B26+'S&amp;P 500 &amp; Raw Data'!C27)/'S&amp;P 500 &amp; Raw Data'!B26</f>
        <v>0.23678463044542339</v>
      </c>
      <c r="C42" s="30">
        <f>'T. Bill rates'!C29</f>
        <v>1.5175000000000001E-2</v>
      </c>
      <c r="D42" s="30">
        <f>'S&amp;P 500 &amp; Raw Data'!F27</f>
        <v>-2.9531392208319886E-3</v>
      </c>
      <c r="E42" s="30">
        <f>'S&amp;P 500 &amp; Raw Data'!J27</f>
        <v>-1.9098091301369691E-3</v>
      </c>
      <c r="F42" s="79">
        <f>'Home Prices'!B27/'Home Prices'!B26-1</f>
        <v>6.0476481368356705E-2</v>
      </c>
      <c r="G42" s="43">
        <f t="shared" si="8"/>
        <v>439.7966859908575</v>
      </c>
      <c r="H42" s="43">
        <f t="shared" si="9"/>
        <v>126.33305990434167</v>
      </c>
      <c r="I42" s="43">
        <f t="shared" si="10"/>
        <v>198.68405032411223</v>
      </c>
      <c r="J42" s="43">
        <f t="shared" si="11"/>
        <v>365.94759479500414</v>
      </c>
      <c r="K42" s="80">
        <f t="shared" si="10"/>
        <v>211.26486406095887</v>
      </c>
      <c r="L42" s="30">
        <f t="shared" si="0"/>
        <v>0.22160963044542339</v>
      </c>
      <c r="M42" s="30">
        <f t="shared" si="1"/>
        <v>0.23973776966625537</v>
      </c>
      <c r="N42" s="45">
        <f t="shared" si="2"/>
        <v>0.23869443957556036</v>
      </c>
      <c r="O42" s="44"/>
      <c r="P42" s="76">
        <f>'Inflation Rate'!C49</f>
        <v>0.06</v>
      </c>
      <c r="Q42" s="8">
        <f t="shared" si="3"/>
        <v>0.16677795325039924</v>
      </c>
      <c r="R42" s="8">
        <f t="shared" si="4"/>
        <v>-4.2287735849056762E-2</v>
      </c>
      <c r="S42" s="8">
        <f t="shared" si="5"/>
        <v>-5.9389753981917037E-2</v>
      </c>
      <c r="T42" s="8">
        <f t="shared" si="6"/>
        <v>-5.8405480311449987E-2</v>
      </c>
      <c r="U42" s="8">
        <f t="shared" si="7"/>
        <v>4.4951072486476562E-4</v>
      </c>
    </row>
    <row r="43" spans="1:21">
      <c r="A43" s="29">
        <v>1952</v>
      </c>
      <c r="B43" s="30">
        <f>('S&amp;P 500 &amp; Raw Data'!B28-'S&amp;P 500 &amp; Raw Data'!B27+'S&amp;P 500 &amp; Raw Data'!C28)/'S&amp;P 500 &amp; Raw Data'!B27</f>
        <v>0.18150988641144306</v>
      </c>
      <c r="C43" s="30">
        <f>'T. Bill rates'!C30</f>
        <v>1.7225000000000001E-2</v>
      </c>
      <c r="D43" s="30">
        <f>'S&amp;P 500 &amp; Raw Data'!F28</f>
        <v>2.2679961918305656E-2</v>
      </c>
      <c r="E43" s="30">
        <f>'S&amp;P 500 &amp; Raw Data'!J28</f>
        <v>4.4412415047400768E-2</v>
      </c>
      <c r="F43" s="79">
        <f>'Home Prices'!B28/'Home Prices'!B27-1</f>
        <v>4.4066820276497776E-2</v>
      </c>
      <c r="G43" s="43">
        <f t="shared" si="8"/>
        <v>519.62413250918712</v>
      </c>
      <c r="H43" s="43">
        <f t="shared" si="9"/>
        <v>128.50914686119395</v>
      </c>
      <c r="I43" s="43">
        <f t="shared" si="10"/>
        <v>203.19019701923781</v>
      </c>
      <c r="J43" s="43">
        <f t="shared" si="11"/>
        <v>382.2002112606379</v>
      </c>
      <c r="K43" s="80">
        <f t="shared" si="10"/>
        <v>220.57463485627187</v>
      </c>
      <c r="L43" s="30">
        <f t="shared" si="0"/>
        <v>0.16428488641144307</v>
      </c>
      <c r="M43" s="30">
        <f t="shared" si="1"/>
        <v>0.1588299244931374</v>
      </c>
      <c r="N43" s="45">
        <f t="shared" si="2"/>
        <v>0.13709747136404229</v>
      </c>
      <c r="O43" s="44"/>
      <c r="P43" s="76">
        <f>'Inflation Rate'!C50</f>
        <v>7.5471999999999996E-3</v>
      </c>
      <c r="Q43" s="8">
        <f t="shared" si="3"/>
        <v>0.17265958995414099</v>
      </c>
      <c r="R43" s="8">
        <f t="shared" si="4"/>
        <v>9.6053068283052934E-3</v>
      </c>
      <c r="S43" s="8">
        <f t="shared" si="5"/>
        <v>1.5019407446425825E-2</v>
      </c>
      <c r="T43" s="8">
        <f t="shared" si="6"/>
        <v>3.6589070018159697E-2</v>
      </c>
      <c r="U43" s="8">
        <f t="shared" si="7"/>
        <v>3.6246063982409593E-2</v>
      </c>
    </row>
    <row r="44" spans="1:21">
      <c r="A44" s="29">
        <v>1953</v>
      </c>
      <c r="B44" s="30">
        <f>('S&amp;P 500 &amp; Raw Data'!B29-'S&amp;P 500 &amp; Raw Data'!B28+'S&amp;P 500 &amp; Raw Data'!C29)/'S&amp;P 500 &amp; Raw Data'!B28</f>
        <v>-1.2082047421904465E-2</v>
      </c>
      <c r="C44" s="30">
        <f>'T. Bill rates'!C31</f>
        <v>1.8908333333333333E-2</v>
      </c>
      <c r="D44" s="30">
        <f>'S&amp;P 500 &amp; Raw Data'!F29</f>
        <v>4.1438402589088513E-2</v>
      </c>
      <c r="E44" s="30">
        <f>'S&amp;P 500 &amp; Raw Data'!J29</f>
        <v>1.6201123818443276E-2</v>
      </c>
      <c r="F44" s="79">
        <f>'Home Prices'!B29/'Home Prices'!B28-1</f>
        <v>0.11516568544995809</v>
      </c>
      <c r="G44" s="43">
        <f t="shared" si="8"/>
        <v>513.34600909864514</v>
      </c>
      <c r="H44" s="43">
        <f t="shared" si="9"/>
        <v>130.93904064642769</v>
      </c>
      <c r="I44" s="43">
        <f t="shared" si="10"/>
        <v>211.61007420547722</v>
      </c>
      <c r="J44" s="43">
        <f t="shared" si="11"/>
        <v>388.39228420670662</v>
      </c>
      <c r="K44" s="80">
        <f t="shared" si="10"/>
        <v>245.97726387236864</v>
      </c>
      <c r="L44" s="30">
        <f t="shared" si="0"/>
        <v>-3.0990380755237797E-2</v>
      </c>
      <c r="M44" s="30">
        <f t="shared" si="1"/>
        <v>-5.3520450010992981E-2</v>
      </c>
      <c r="N44" s="45">
        <f t="shared" si="2"/>
        <v>-2.8283171240347741E-2</v>
      </c>
      <c r="O44" s="44"/>
      <c r="P44" s="76">
        <f>'Inflation Rate'!C51</f>
        <v>7.4905999999999992E-3</v>
      </c>
      <c r="Q44" s="8">
        <f t="shared" si="3"/>
        <v>-1.942712658748813E-2</v>
      </c>
      <c r="R44" s="8">
        <f t="shared" si="4"/>
        <v>1.1332843535545978E-2</v>
      </c>
      <c r="S44" s="8">
        <f t="shared" si="5"/>
        <v>3.3695403797403767E-2</v>
      </c>
      <c r="T44" s="8">
        <f t="shared" si="6"/>
        <v>8.6457618745459097E-3</v>
      </c>
      <c r="U44" s="8">
        <f t="shared" si="7"/>
        <v>0.10687453108739486</v>
      </c>
    </row>
    <row r="45" spans="1:21">
      <c r="A45" s="29">
        <v>1954</v>
      </c>
      <c r="B45" s="30">
        <f>('S&amp;P 500 &amp; Raw Data'!B30-'S&amp;P 500 &amp; Raw Data'!B29+'S&amp;P 500 &amp; Raw Data'!C30)/'S&amp;P 500 &amp; Raw Data'!B29</f>
        <v>0.52563321241434902</v>
      </c>
      <c r="C45" s="30">
        <f>'T. Bill rates'!C32</f>
        <v>9.3833333333333338E-3</v>
      </c>
      <c r="D45" s="30">
        <f>'S&amp;P 500 &amp; Raw Data'!F30</f>
        <v>3.2898034558095555E-2</v>
      </c>
      <c r="E45" s="30">
        <f>'S&amp;P 500 &amp; Raw Data'!J30</f>
        <v>6.1579051817707856E-2</v>
      </c>
      <c r="F45" s="79">
        <f>'Home Prices'!B30/'Home Prices'!B29-1</f>
        <v>9.2272202998846531E-3</v>
      </c>
      <c r="G45" s="43">
        <f t="shared" si="8"/>
        <v>783.17772094125166</v>
      </c>
      <c r="H45" s="43">
        <f t="shared" si="9"/>
        <v>132.16768531116</v>
      </c>
      <c r="I45" s="43">
        <f t="shared" si="10"/>
        <v>218.57162973953018</v>
      </c>
      <c r="J45" s="43">
        <f t="shared" si="11"/>
        <v>412.30911280146938</v>
      </c>
      <c r="K45" s="80">
        <f t="shared" si="10"/>
        <v>248.24695027488184</v>
      </c>
      <c r="L45" s="30">
        <f t="shared" si="0"/>
        <v>0.51624987908101572</v>
      </c>
      <c r="M45" s="30">
        <f t="shared" si="1"/>
        <v>0.49273517785625348</v>
      </c>
      <c r="N45" s="45">
        <f t="shared" si="2"/>
        <v>0.46405416059664117</v>
      </c>
      <c r="O45" s="44"/>
      <c r="P45" s="76">
        <f>'Inflation Rate'!C52</f>
        <v>-7.4348999999999995E-3</v>
      </c>
      <c r="Q45" s="8">
        <f t="shared" si="3"/>
        <v>0.53706110804656437</v>
      </c>
      <c r="R45" s="8">
        <f t="shared" si="4"/>
        <v>1.6944211854047042E-2</v>
      </c>
      <c r="S45" s="8">
        <f t="shared" si="5"/>
        <v>4.063505210700602E-2</v>
      </c>
      <c r="T45" s="8">
        <f t="shared" si="6"/>
        <v>6.9530907159347066E-2</v>
      </c>
      <c r="U45" s="8">
        <f t="shared" si="7"/>
        <v>1.6786929441589882E-2</v>
      </c>
    </row>
    <row r="46" spans="1:21">
      <c r="A46" s="29">
        <v>1955</v>
      </c>
      <c r="B46" s="30">
        <f>('S&amp;P 500 &amp; Raw Data'!B31-'S&amp;P 500 &amp; Raw Data'!B30+'S&amp;P 500 &amp; Raw Data'!C31)/'S&amp;P 500 &amp; Raw Data'!B30</f>
        <v>0.32597331851028349</v>
      </c>
      <c r="C46" s="30">
        <f>'T. Bill rates'!C33</f>
        <v>1.7250000000000001E-2</v>
      </c>
      <c r="D46" s="30">
        <f>'S&amp;P 500 &amp; Raw Data'!F31</f>
        <v>-1.3364391288618781E-2</v>
      </c>
      <c r="E46" s="30">
        <f>'S&amp;P 500 &amp; Raw Data'!J31</f>
        <v>2.044690004344954E-2</v>
      </c>
      <c r="F46" s="79">
        <f>'Home Prices'!B31/'Home Prices'!B30-1</f>
        <v>0</v>
      </c>
      <c r="G46" s="43">
        <f t="shared" si="8"/>
        <v>1038.4727616197922</v>
      </c>
      <c r="H46" s="43">
        <f t="shared" si="9"/>
        <v>134.44757788277749</v>
      </c>
      <c r="I46" s="43">
        <f t="shared" si="10"/>
        <v>215.65055295509998</v>
      </c>
      <c r="J46" s="43">
        <f t="shared" si="11"/>
        <v>420.73955601792437</v>
      </c>
      <c r="K46" s="80">
        <f t="shared" si="10"/>
        <v>248.24695027488184</v>
      </c>
      <c r="L46" s="30">
        <f t="shared" si="0"/>
        <v>0.30872331851028351</v>
      </c>
      <c r="M46" s="30">
        <f t="shared" si="1"/>
        <v>0.33933770979890227</v>
      </c>
      <c r="N46" s="45">
        <f t="shared" si="2"/>
        <v>0.30552641846683393</v>
      </c>
      <c r="O46" s="44"/>
      <c r="P46" s="76">
        <f>'Inflation Rate'!C53</f>
        <v>3.7452999999999996E-3</v>
      </c>
      <c r="Q46" s="8">
        <f t="shared" si="3"/>
        <v>0.32102568102713258</v>
      </c>
      <c r="R46" s="8">
        <f t="shared" si="4"/>
        <v>1.345430957435112E-2</v>
      </c>
      <c r="S46" s="8">
        <f t="shared" si="5"/>
        <v>-1.7045849468604102E-2</v>
      </c>
      <c r="T46" s="8">
        <f t="shared" si="6"/>
        <v>1.6639280944527934E-2</v>
      </c>
      <c r="U46" s="8">
        <f t="shared" si="7"/>
        <v>-3.7313250682220467E-3</v>
      </c>
    </row>
    <row r="47" spans="1:21">
      <c r="A47" s="29">
        <v>1956</v>
      </c>
      <c r="B47" s="30">
        <f>('S&amp;P 500 &amp; Raw Data'!B32-'S&amp;P 500 &amp; Raw Data'!B31+'S&amp;P 500 &amp; Raw Data'!C32)/'S&amp;P 500 &amp; Raw Data'!B31</f>
        <v>7.4395118733509347E-2</v>
      </c>
      <c r="C47" s="30">
        <f>'T. Bill rates'!C34</f>
        <v>2.6275E-2</v>
      </c>
      <c r="D47" s="30">
        <f>'S&amp;P 500 &amp; Raw Data'!F32</f>
        <v>-2.2557738173154165E-2</v>
      </c>
      <c r="E47" s="30">
        <f>'S&amp;P 500 &amp; Raw Data'!J32</f>
        <v>-2.3526541979620903E-2</v>
      </c>
      <c r="F47" s="79">
        <f>'Home Prices'!B32/'Home Prices'!B31-1</f>
        <v>9.1428571428571193E-3</v>
      </c>
      <c r="G47" s="43">
        <f t="shared" si="8"/>
        <v>1115.7300660220119</v>
      </c>
      <c r="H47" s="43">
        <f t="shared" si="9"/>
        <v>137.98018799164748</v>
      </c>
      <c r="I47" s="43">
        <f t="shared" si="10"/>
        <v>210.78596424464291</v>
      </c>
      <c r="J47" s="43">
        <f t="shared" si="11"/>
        <v>410.84100919078162</v>
      </c>
      <c r="K47" s="80">
        <f t="shared" si="10"/>
        <v>250.51663667739504</v>
      </c>
      <c r="L47" s="30">
        <f t="shared" si="0"/>
        <v>4.8120118733509347E-2</v>
      </c>
      <c r="M47" s="30">
        <f t="shared" si="1"/>
        <v>9.6952856906663512E-2</v>
      </c>
      <c r="N47" s="45">
        <f t="shared" si="2"/>
        <v>9.7921660713130243E-2</v>
      </c>
      <c r="O47" s="44"/>
      <c r="P47" s="76">
        <f>'Inflation Rate'!C54</f>
        <v>2.9850699999999997E-2</v>
      </c>
      <c r="Q47" s="8">
        <f t="shared" si="3"/>
        <v>4.3253278104786741E-2</v>
      </c>
      <c r="R47" s="8">
        <f t="shared" si="4"/>
        <v>-3.4720566777299844E-3</v>
      </c>
      <c r="S47" s="8">
        <f t="shared" si="5"/>
        <v>-5.0889355295048233E-2</v>
      </c>
      <c r="T47" s="8">
        <f t="shared" si="6"/>
        <v>-5.1830077874026603E-2</v>
      </c>
      <c r="U47" s="8">
        <f t="shared" si="7"/>
        <v>-2.0107616431335851E-2</v>
      </c>
    </row>
    <row r="48" spans="1:21">
      <c r="A48" s="29">
        <v>1957</v>
      </c>
      <c r="B48" s="30">
        <f>('S&amp;P 500 &amp; Raw Data'!B33-'S&amp;P 500 &amp; Raw Data'!B32+'S&amp;P 500 &amp; Raw Data'!C33)/'S&amp;P 500 &amp; Raw Data'!B32</f>
        <v>-0.1045736018855796</v>
      </c>
      <c r="C48" s="30">
        <f>'T. Bill rates'!C35</f>
        <v>3.2250000000000001E-2</v>
      </c>
      <c r="D48" s="30">
        <f>'S&amp;P 500 &amp; Raw Data'!F33</f>
        <v>6.7970128466249904E-2</v>
      </c>
      <c r="E48" s="30">
        <f>'S&amp;P 500 &amp; Raw Data'!J33</f>
        <v>-7.1892844025423647E-3</v>
      </c>
      <c r="F48" s="79">
        <f>'Home Prices'!B33/'Home Prices'!B32-1</f>
        <v>2.7180067950169917E-2</v>
      </c>
      <c r="G48" s="43">
        <f t="shared" si="8"/>
        <v>999.05415428605454</v>
      </c>
      <c r="H48" s="43">
        <f t="shared" si="9"/>
        <v>142.43004905437809</v>
      </c>
      <c r="I48" s="43">
        <f t="shared" si="10"/>
        <v>225.11311331323367</v>
      </c>
      <c r="J48" s="43">
        <f t="shared" si="11"/>
        <v>407.88735633148156</v>
      </c>
      <c r="K48" s="80">
        <f t="shared" si="10"/>
        <v>257.32569588493465</v>
      </c>
      <c r="L48" s="30">
        <f t="shared" si="0"/>
        <v>-0.1368236018855796</v>
      </c>
      <c r="M48" s="30">
        <f t="shared" si="1"/>
        <v>-0.17254373035182952</v>
      </c>
      <c r="N48" s="45">
        <f t="shared" si="2"/>
        <v>-9.7384317483037233E-2</v>
      </c>
      <c r="O48" s="44"/>
      <c r="P48" s="76">
        <f>'Inflation Rate'!C55</f>
        <v>2.8985500000000001E-2</v>
      </c>
      <c r="Q48" s="8">
        <f t="shared" si="3"/>
        <v>-0.12979687457751321</v>
      </c>
      <c r="R48" s="8">
        <f t="shared" si="4"/>
        <v>3.172542275862833E-3</v>
      </c>
      <c r="S48" s="8">
        <f t="shared" si="5"/>
        <v>3.7886470184710808E-2</v>
      </c>
      <c r="T48" s="8">
        <f t="shared" si="6"/>
        <v>-3.5155776638779224E-2</v>
      </c>
      <c r="U48" s="8">
        <f t="shared" si="7"/>
        <v>-1.754574821346111E-3</v>
      </c>
    </row>
    <row r="49" spans="1:21">
      <c r="A49" s="29">
        <v>1958</v>
      </c>
      <c r="B49" s="30">
        <f>('S&amp;P 500 &amp; Raw Data'!B34-'S&amp;P 500 &amp; Raw Data'!B33+'S&amp;P 500 &amp; Raw Data'!C34)/'S&amp;P 500 &amp; Raw Data'!B33</f>
        <v>0.43719954988747184</v>
      </c>
      <c r="C49" s="30">
        <f>'T. Bill rates'!C36</f>
        <v>1.7708333333333333E-2</v>
      </c>
      <c r="D49" s="30">
        <f>'S&amp;P 500 &amp; Raw Data'!F34</f>
        <v>-2.0990181755274694E-2</v>
      </c>
      <c r="E49" s="30">
        <f>'S&amp;P 500 &amp; Raw Data'!J34</f>
        <v>6.4300928973360261E-2</v>
      </c>
      <c r="F49" s="79">
        <f>'Home Prices'!B34/'Home Prices'!B33-1</f>
        <v>6.6152149944873617E-3</v>
      </c>
      <c r="G49" s="43">
        <f t="shared" si="8"/>
        <v>1435.8401808531264</v>
      </c>
      <c r="H49" s="43">
        <f t="shared" si="9"/>
        <v>144.95224783971605</v>
      </c>
      <c r="I49" s="43">
        <f t="shared" si="10"/>
        <v>220.38794814929315</v>
      </c>
      <c r="J49" s="43">
        <f t="shared" si="11"/>
        <v>434.11489226008382</v>
      </c>
      <c r="K49" s="80">
        <f t="shared" si="10"/>
        <v>259.02796068681954</v>
      </c>
      <c r="L49" s="30">
        <f t="shared" si="0"/>
        <v>0.41949121655413851</v>
      </c>
      <c r="M49" s="30">
        <f t="shared" si="1"/>
        <v>0.45818973164274651</v>
      </c>
      <c r="N49" s="45">
        <f t="shared" si="2"/>
        <v>0.37289862091411158</v>
      </c>
      <c r="O49" s="44"/>
      <c r="P49" s="76">
        <f>'Inflation Rate'!C56</f>
        <v>1.7605599999999999E-2</v>
      </c>
      <c r="Q49" s="8">
        <f t="shared" si="3"/>
        <v>0.41233455268669106</v>
      </c>
      <c r="R49" s="8">
        <f t="shared" si="4"/>
        <v>1.0095594337666824E-4</v>
      </c>
      <c r="S49" s="8">
        <f t="shared" si="5"/>
        <v>-3.7928035925976267E-2</v>
      </c>
      <c r="T49" s="8">
        <f t="shared" si="6"/>
        <v>4.5887452833750286E-2</v>
      </c>
      <c r="U49" s="8">
        <f t="shared" si="7"/>
        <v>-1.0800240294975394E-2</v>
      </c>
    </row>
    <row r="50" spans="1:21">
      <c r="A50" s="29">
        <v>1959</v>
      </c>
      <c r="B50" s="30">
        <f>('S&amp;P 500 &amp; Raw Data'!B35-'S&amp;P 500 &amp; Raw Data'!B34+'S&amp;P 500 &amp; Raw Data'!C35)/'S&amp;P 500 &amp; Raw Data'!B34</f>
        <v>0.12056457163557326</v>
      </c>
      <c r="C50" s="30">
        <f>'T. Bill rates'!C37</f>
        <v>3.3858333333333331E-2</v>
      </c>
      <c r="D50" s="30">
        <f>'S&amp;P 500 &amp; Raw Data'!F35</f>
        <v>-2.6466312591385065E-2</v>
      </c>
      <c r="E50" s="30">
        <f>'S&amp;P 500 &amp; Raw Data'!J35</f>
        <v>1.5743430895022732E-2</v>
      </c>
      <c r="F50" s="79">
        <f>'Home Prices'!B35/'Home Prices'!B34-1</f>
        <v>1.0952902519167917E-3</v>
      </c>
      <c r="G50" s="43">
        <f t="shared" si="8"/>
        <v>1608.9516371948275</v>
      </c>
      <c r="H50" s="43">
        <f t="shared" si="9"/>
        <v>149.86008936448911</v>
      </c>
      <c r="I50" s="43">
        <f t="shared" si="10"/>
        <v>214.55509182219998</v>
      </c>
      <c r="J50" s="43">
        <f t="shared" si="11"/>
        <v>440.94935006688075</v>
      </c>
      <c r="K50" s="80">
        <f t="shared" si="10"/>
        <v>259.31167148713371</v>
      </c>
      <c r="L50" s="30">
        <f t="shared" si="0"/>
        <v>8.6706238302239919E-2</v>
      </c>
      <c r="M50" s="30">
        <f t="shared" si="1"/>
        <v>0.14703088422695831</v>
      </c>
      <c r="N50" s="45">
        <f t="shared" si="2"/>
        <v>0.10482114074055052</v>
      </c>
      <c r="O50" s="44"/>
      <c r="P50" s="76">
        <f>'Inflation Rate'!C57</f>
        <v>1.7301E-2</v>
      </c>
      <c r="Q50" s="8">
        <f t="shared" si="3"/>
        <v>0.1015073922423877</v>
      </c>
      <c r="R50" s="8">
        <f t="shared" si="4"/>
        <v>1.6275746640702415E-2</v>
      </c>
      <c r="S50" s="8">
        <f t="shared" si="5"/>
        <v>-4.3022972150214223E-2</v>
      </c>
      <c r="T50" s="8">
        <f t="shared" si="6"/>
        <v>-1.5310798917697044E-3</v>
      </c>
      <c r="U50" s="8">
        <f t="shared" si="7"/>
        <v>-1.5930103035466603E-2</v>
      </c>
    </row>
    <row r="51" spans="1:21">
      <c r="A51" s="29">
        <v>1960</v>
      </c>
      <c r="B51" s="30">
        <f>('S&amp;P 500 &amp; Raw Data'!B36-'S&amp;P 500 &amp; Raw Data'!B35+'S&amp;P 500 &amp; Raw Data'!C36)/'S&amp;P 500 &amp; Raw Data'!B35</f>
        <v>3.36535314743695E-3</v>
      </c>
      <c r="C51" s="30">
        <f>'T. Bill rates'!C38</f>
        <v>2.8833333333333332E-2</v>
      </c>
      <c r="D51" s="30">
        <f>'S&amp;P 500 &amp; Raw Data'!F36</f>
        <v>0.11639503690963365</v>
      </c>
      <c r="E51" s="30">
        <f>'S&amp;P 500 &amp; Raw Data'!J36</f>
        <v>6.6631871633034342E-2</v>
      </c>
      <c r="F51" s="79">
        <f>'Home Prices'!B36/'Home Prices'!B35-1</f>
        <v>7.6586433260392717E-3</v>
      </c>
      <c r="G51" s="43">
        <f t="shared" si="8"/>
        <v>1614.366327651135</v>
      </c>
      <c r="H51" s="43">
        <f t="shared" si="9"/>
        <v>154.18105527449853</v>
      </c>
      <c r="I51" s="43">
        <f t="shared" si="10"/>
        <v>239.52823965399477</v>
      </c>
      <c r="J51" s="43">
        <f t="shared" si="11"/>
        <v>470.33063055720703</v>
      </c>
      <c r="K51" s="80">
        <f t="shared" si="10"/>
        <v>261.29764708933271</v>
      </c>
      <c r="L51" s="30">
        <f t="shared" ref="L51:L82" si="12">B51-C51</f>
        <v>-2.5467980185896383E-2</v>
      </c>
      <c r="M51" s="30">
        <f t="shared" ref="M51:M82" si="13">B51-D51</f>
        <v>-0.1130296837621967</v>
      </c>
      <c r="N51" s="45">
        <f t="shared" ref="N51:N82" si="14">B51-E51</f>
        <v>-6.3266518485597389E-2</v>
      </c>
      <c r="O51" s="45">
        <f t="shared" ref="O51:O82" si="15">((G51/100)^(1/(A51-$A$19+1)))-((I51/100)^(1/(A51-$A$19+1)))</f>
        <v>6.1119788031217315E-2</v>
      </c>
      <c r="P51" s="76">
        <f>'Inflation Rate'!C58</f>
        <v>1.36054E-2</v>
      </c>
      <c r="Q51" s="8">
        <f t="shared" ref="Q51:Q82" si="16">(1+B51)/(1+$P51)-1</f>
        <v>-1.0102596979616685E-2</v>
      </c>
      <c r="R51" s="8">
        <f t="shared" ref="R51:R82" si="17">(1+C51)/(1+$P51)-1</f>
        <v>1.5023532168764175E-2</v>
      </c>
      <c r="S51" s="8">
        <f t="shared" ref="S51:S82" si="18">(1+D51)/(1+$P51)-1</f>
        <v>0.10140991445944691</v>
      </c>
      <c r="T51" s="8">
        <f t="shared" ref="T51:T82" si="19">(1+E51)/(1+$P51)-1</f>
        <v>5.231470908998137E-2</v>
      </c>
      <c r="U51" s="8">
        <f t="shared" ref="U51:U82" si="20">(1+F51)/(1+$P51)-1</f>
        <v>-5.8669346808539746E-3</v>
      </c>
    </row>
    <row r="52" spans="1:21">
      <c r="A52" s="29">
        <v>1961</v>
      </c>
      <c r="B52" s="30">
        <f>('S&amp;P 500 &amp; Raw Data'!B37-'S&amp;P 500 &amp; Raw Data'!B36+'S&amp;P 500 &amp; Raw Data'!C37)/'S&amp;P 500 &amp; Raw Data'!B36</f>
        <v>0.26637712958182752</v>
      </c>
      <c r="C52" s="30">
        <f>'T. Bill rates'!C39</f>
        <v>2.3541666666666666E-2</v>
      </c>
      <c r="D52" s="30">
        <f>'S&amp;P 500 &amp; Raw Data'!F37</f>
        <v>2.0609208076323167E-2</v>
      </c>
      <c r="E52" s="30">
        <f>'S&amp;P 500 &amp; Raw Data'!J37</f>
        <v>5.0999999999999997E-2</v>
      </c>
      <c r="F52" s="79">
        <f>'Home Prices'!B37/'Home Prices'!B36-1</f>
        <v>9.7719869706840434E-3</v>
      </c>
      <c r="G52" s="43">
        <f t="shared" ref="G52:G83" si="21">G51*(1+B52)</f>
        <v>2044.3965961044005</v>
      </c>
      <c r="H52" s="43">
        <f t="shared" ref="H52:H83" si="22">H51*(1+C52)</f>
        <v>157.81073428408567</v>
      </c>
      <c r="I52" s="43">
        <f t="shared" ref="I52:I83" si="23">I51*(1+D52)</f>
        <v>244.46472698517934</v>
      </c>
      <c r="J52" s="43">
        <f t="shared" ref="J52:K83" si="24">J51*(1+E52)</f>
        <v>494.31749271562455</v>
      </c>
      <c r="K52" s="80">
        <f t="shared" si="24"/>
        <v>263.85104429216005</v>
      </c>
      <c r="L52" s="30">
        <f t="shared" si="12"/>
        <v>0.24283546291516087</v>
      </c>
      <c r="M52" s="30">
        <f t="shared" si="13"/>
        <v>0.24576792150550436</v>
      </c>
      <c r="N52" s="45">
        <f t="shared" si="14"/>
        <v>0.21537712958182753</v>
      </c>
      <c r="O52" s="45">
        <f t="shared" si="15"/>
        <v>6.6173591829972622E-2</v>
      </c>
      <c r="P52" s="76">
        <f>'Inflation Rate'!C59</f>
        <v>6.7113999999999993E-3</v>
      </c>
      <c r="Q52" s="8">
        <f t="shared" si="16"/>
        <v>0.25793462712533866</v>
      </c>
      <c r="R52" s="8">
        <f t="shared" si="17"/>
        <v>1.6718065044924124E-2</v>
      </c>
      <c r="S52" s="8">
        <f t="shared" si="18"/>
        <v>1.3805156151329268E-2</v>
      </c>
      <c r="T52" s="8">
        <f t="shared" si="19"/>
        <v>4.3993343077271208E-2</v>
      </c>
      <c r="U52" s="8">
        <f t="shared" si="20"/>
        <v>3.0401830859212442E-3</v>
      </c>
    </row>
    <row r="53" spans="1:21">
      <c r="A53" s="29">
        <v>1962</v>
      </c>
      <c r="B53" s="30">
        <f>('S&amp;P 500 &amp; Raw Data'!B38-'S&amp;P 500 &amp; Raw Data'!B37+'S&amp;P 500 &amp; Raw Data'!C38)/'S&amp;P 500 &amp; Raw Data'!B37</f>
        <v>-8.8114605171208879E-2</v>
      </c>
      <c r="C53" s="30">
        <f>'T. Bill rates'!C40</f>
        <v>2.7733333333333336E-2</v>
      </c>
      <c r="D53" s="30">
        <f>'S&amp;P 500 &amp; Raw Data'!F38</f>
        <v>5.693544054008462E-2</v>
      </c>
      <c r="E53" s="30">
        <f>'S&amp;P 500 &amp; Raw Data'!J38</f>
        <v>6.4953279936065755E-2</v>
      </c>
      <c r="F53" s="79">
        <f>'Home Prices'!B38/'Home Prices'!B37-1</f>
        <v>3.2258064516126339E-3</v>
      </c>
      <c r="G53" s="43">
        <f t="shared" si="21"/>
        <v>1864.2553972252979</v>
      </c>
      <c r="H53" s="43">
        <f t="shared" si="22"/>
        <v>162.18735198156432</v>
      </c>
      <c r="I53" s="43">
        <f t="shared" si="23"/>
        <v>258.38343391259201</v>
      </c>
      <c r="J53" s="43">
        <f t="shared" si="24"/>
        <v>526.42503519727666</v>
      </c>
      <c r="K53" s="80">
        <f t="shared" si="24"/>
        <v>264.70217669310244</v>
      </c>
      <c r="L53" s="30">
        <f t="shared" si="12"/>
        <v>-0.11584793850454221</v>
      </c>
      <c r="M53" s="30">
        <f t="shared" si="13"/>
        <v>-0.14505004571129348</v>
      </c>
      <c r="N53" s="45">
        <f t="shared" si="14"/>
        <v>-0.15306788510727465</v>
      </c>
      <c r="O53" s="45">
        <f t="shared" si="15"/>
        <v>5.9683465378989942E-2</v>
      </c>
      <c r="P53" s="76">
        <f>'Inflation Rate'!C60</f>
        <v>1.3333299999999999E-2</v>
      </c>
      <c r="Q53" s="8">
        <f t="shared" si="16"/>
        <v>-0.10011306760688599</v>
      </c>
      <c r="R53" s="8">
        <f t="shared" si="17"/>
        <v>1.4210559677978907E-2</v>
      </c>
      <c r="S53" s="8">
        <f t="shared" si="18"/>
        <v>4.302842957996611E-2</v>
      </c>
      <c r="T53" s="8">
        <f t="shared" si="19"/>
        <v>5.0940771349432312E-2</v>
      </c>
      <c r="U53" s="8">
        <f t="shared" si="20"/>
        <v>-9.9745005403328868E-3</v>
      </c>
    </row>
    <row r="54" spans="1:21">
      <c r="A54" s="29">
        <v>1963</v>
      </c>
      <c r="B54" s="30">
        <f>('S&amp;P 500 &amp; Raw Data'!B39-'S&amp;P 500 &amp; Raw Data'!B38+'S&amp;P 500 &amp; Raw Data'!C39)/'S&amp;P 500 &amp; Raw Data'!B38</f>
        <v>0.22611927099841514</v>
      </c>
      <c r="C54" s="30">
        <f>'T. Bill rates'!C41</f>
        <v>3.1591666666666664E-2</v>
      </c>
      <c r="D54" s="30">
        <f>'S&amp;P 500 &amp; Raw Data'!F39</f>
        <v>1.6841620739546127E-2</v>
      </c>
      <c r="E54" s="30">
        <f>'S&amp;P 500 &amp; Raw Data'!J39</f>
        <v>5.4644805711862345E-2</v>
      </c>
      <c r="F54" s="79">
        <f>'Home Prices'!B39/'Home Prices'!B38-1</f>
        <v>2.143622722400873E-2</v>
      </c>
      <c r="G54" s="43">
        <f t="shared" si="21"/>
        <v>2285.7994686007432</v>
      </c>
      <c r="H54" s="43">
        <f t="shared" si="22"/>
        <v>167.31112074291525</v>
      </c>
      <c r="I54" s="43">
        <f t="shared" si="23"/>
        <v>262.73502971192949</v>
      </c>
      <c r="J54" s="43">
        <f t="shared" si="24"/>
        <v>555.19142896749213</v>
      </c>
      <c r="K54" s="80">
        <f t="shared" si="24"/>
        <v>270.37639269938552</v>
      </c>
      <c r="L54" s="30">
        <f t="shared" si="12"/>
        <v>0.19452760433174848</v>
      </c>
      <c r="M54" s="30">
        <f t="shared" si="13"/>
        <v>0.20927765025886902</v>
      </c>
      <c r="N54" s="45">
        <f t="shared" si="14"/>
        <v>0.1714744652865528</v>
      </c>
      <c r="O54" s="45">
        <f t="shared" si="15"/>
        <v>6.3618993911514821E-2</v>
      </c>
      <c r="P54" s="76">
        <f>'Inflation Rate'!C61</f>
        <v>1.6447400000000001E-2</v>
      </c>
      <c r="Q54" s="8">
        <f t="shared" si="16"/>
        <v>0.20627911586808634</v>
      </c>
      <c r="R54" s="8">
        <f t="shared" si="17"/>
        <v>1.4899213345094475E-2</v>
      </c>
      <c r="S54" s="8">
        <f t="shared" si="18"/>
        <v>3.8784175112849262E-4</v>
      </c>
      <c r="T54" s="8">
        <f t="shared" si="19"/>
        <v>3.7579323545775312E-2</v>
      </c>
      <c r="U54" s="8">
        <f t="shared" si="20"/>
        <v>4.9081017119121384E-3</v>
      </c>
    </row>
    <row r="55" spans="1:21">
      <c r="A55" s="29">
        <v>1964</v>
      </c>
      <c r="B55" s="30">
        <f>('S&amp;P 500 &amp; Raw Data'!B40-'S&amp;P 500 &amp; Raw Data'!B39+'S&amp;P 500 &amp; Raw Data'!C40)/'S&amp;P 500 &amp; Raw Data'!B39</f>
        <v>0.16415455878432425</v>
      </c>
      <c r="C55" s="30">
        <f>'T. Bill rates'!C42</f>
        <v>3.5466666666666667E-2</v>
      </c>
      <c r="D55" s="30">
        <f>'S&amp;P 500 &amp; Raw Data'!F40</f>
        <v>3.7280648911540815E-2</v>
      </c>
      <c r="E55" s="30">
        <f>'S&amp;P 500 &amp; Raw Data'!J40</f>
        <v>5.1617392722850271E-2</v>
      </c>
      <c r="F55" s="79">
        <f>'Home Prices'!B40/'Home Prices'!B39-1</f>
        <v>1.2591815320041944E-2</v>
      </c>
      <c r="G55" s="43">
        <f t="shared" si="21"/>
        <v>2661.0238718383412</v>
      </c>
      <c r="H55" s="43">
        <f t="shared" si="22"/>
        <v>173.24508849193066</v>
      </c>
      <c r="I55" s="43">
        <f t="shared" si="23"/>
        <v>272.52996211138321</v>
      </c>
      <c r="J55" s="43">
        <f t="shared" si="24"/>
        <v>583.84896299286754</v>
      </c>
      <c r="K55" s="80">
        <f t="shared" si="24"/>
        <v>273.78092230315531</v>
      </c>
      <c r="L55" s="30">
        <f t="shared" si="12"/>
        <v>0.12868789211765758</v>
      </c>
      <c r="M55" s="30">
        <f t="shared" si="13"/>
        <v>0.12687390987278344</v>
      </c>
      <c r="N55" s="45">
        <f t="shared" si="14"/>
        <v>0.11253716606147399</v>
      </c>
      <c r="O55" s="45">
        <f t="shared" si="15"/>
        <v>6.5267777442658215E-2</v>
      </c>
      <c r="P55" s="76">
        <f>'Inflation Rate'!C62</f>
        <v>9.7087000000000007E-3</v>
      </c>
      <c r="Q55" s="8">
        <f t="shared" si="16"/>
        <v>0.15296080818588997</v>
      </c>
      <c r="R55" s="8">
        <f t="shared" si="17"/>
        <v>2.5510294866892602E-2</v>
      </c>
      <c r="S55" s="8">
        <f t="shared" si="18"/>
        <v>2.7306835042167021E-2</v>
      </c>
      <c r="T55" s="8">
        <f t="shared" si="19"/>
        <v>4.1505726080056871E-2</v>
      </c>
      <c r="U55" s="8">
        <f t="shared" si="20"/>
        <v>2.8553931644264008E-3</v>
      </c>
    </row>
    <row r="56" spans="1:21">
      <c r="A56" s="29">
        <v>1965</v>
      </c>
      <c r="B56" s="30">
        <f>('S&amp;P 500 &amp; Raw Data'!B41-'S&amp;P 500 &amp; Raw Data'!B40+'S&amp;P 500 &amp; Raw Data'!C41)/'S&amp;P 500 &amp; Raw Data'!B40</f>
        <v>0.12399242477876114</v>
      </c>
      <c r="C56" s="30">
        <f>'T. Bill rates'!C43</f>
        <v>3.9491666666666668E-2</v>
      </c>
      <c r="D56" s="30">
        <f>'S&amp;P 500 &amp; Raw Data'!F41</f>
        <v>7.1885509359262342E-3</v>
      </c>
      <c r="E56" s="30">
        <f>'S&amp;P 500 &amp; Raw Data'!J41</f>
        <v>3.1900094622538809E-2</v>
      </c>
      <c r="F56" s="79">
        <f>'Home Prices'!B41/'Home Prices'!B40-1</f>
        <v>1.6580310880829119E-2</v>
      </c>
      <c r="G56" s="43">
        <f t="shared" si="21"/>
        <v>2990.9706741017444</v>
      </c>
      <c r="H56" s="43">
        <f t="shared" si="22"/>
        <v>180.08682577829117</v>
      </c>
      <c r="I56" s="43">
        <f t="shared" si="23"/>
        <v>274.48905762558695</v>
      </c>
      <c r="J56" s="43">
        <f t="shared" si="24"/>
        <v>602.47380015761109</v>
      </c>
      <c r="K56" s="80">
        <f t="shared" si="24"/>
        <v>278.32029510818177</v>
      </c>
      <c r="L56" s="30">
        <f t="shared" si="12"/>
        <v>8.4500758112094482E-2</v>
      </c>
      <c r="M56" s="30">
        <f t="shared" si="13"/>
        <v>0.11680387384283492</v>
      </c>
      <c r="N56" s="45">
        <f t="shared" si="14"/>
        <v>9.2092330156222341E-2</v>
      </c>
      <c r="O56" s="45">
        <f t="shared" si="15"/>
        <v>6.6617941689874449E-2</v>
      </c>
      <c r="P56" s="76">
        <f>'Inflation Rate'!C63</f>
        <v>1.9230799999999999E-2</v>
      </c>
      <c r="Q56" s="8">
        <f t="shared" si="16"/>
        <v>0.10278498724603002</v>
      </c>
      <c r="R56" s="8">
        <f t="shared" si="17"/>
        <v>1.9878585563413598E-2</v>
      </c>
      <c r="S56" s="8">
        <f t="shared" si="18"/>
        <v>-1.1815036460901651E-2</v>
      </c>
      <c r="T56" s="8">
        <f t="shared" si="19"/>
        <v>1.2430250952520927E-2</v>
      </c>
      <c r="U56" s="8">
        <f t="shared" si="20"/>
        <v>-2.6004798120022876E-3</v>
      </c>
    </row>
    <row r="57" spans="1:21">
      <c r="A57" s="29">
        <v>1966</v>
      </c>
      <c r="B57" s="30">
        <f>('S&amp;P 500 &amp; Raw Data'!B42-'S&amp;P 500 &amp; Raw Data'!B41+'S&amp;P 500 &amp; Raw Data'!C42)/'S&amp;P 500 &amp; Raw Data'!B41</f>
        <v>-9.9709542356377898E-2</v>
      </c>
      <c r="C57" s="30">
        <f>'T. Bill rates'!C44</f>
        <v>4.8625000000000002E-2</v>
      </c>
      <c r="D57" s="30">
        <f>'S&amp;P 500 &amp; Raw Data'!F42</f>
        <v>2.9079409324299622E-2</v>
      </c>
      <c r="E57" s="30">
        <f>'S&amp;P 500 &amp; Raw Data'!J42</f>
        <v>-3.4453615975776369E-2</v>
      </c>
      <c r="F57" s="79">
        <f>'Home Prices'!B42/'Home Prices'!B41-1</f>
        <v>1.2232415902140525E-2</v>
      </c>
      <c r="G57" s="43">
        <f t="shared" si="21"/>
        <v>2692.7423569857124</v>
      </c>
      <c r="H57" s="43">
        <f t="shared" si="22"/>
        <v>188.84354768176055</v>
      </c>
      <c r="I57" s="43">
        <f t="shared" si="23"/>
        <v>282.47103728732264</v>
      </c>
      <c r="J57" s="43">
        <f t="shared" si="24"/>
        <v>581.71639921151416</v>
      </c>
      <c r="K57" s="80">
        <f t="shared" si="24"/>
        <v>281.72482471195156</v>
      </c>
      <c r="L57" s="30">
        <f t="shared" si="12"/>
        <v>-0.14833454235637789</v>
      </c>
      <c r="M57" s="30">
        <f t="shared" si="13"/>
        <v>-0.12878895168067753</v>
      </c>
      <c r="N57" s="45">
        <f t="shared" si="14"/>
        <v>-6.5255926380601528E-2</v>
      </c>
      <c r="O57" s="45">
        <f t="shared" si="15"/>
        <v>6.1123719679815336E-2</v>
      </c>
      <c r="P57" s="76">
        <f>'Inflation Rate'!C64</f>
        <v>3.4591200000000003E-2</v>
      </c>
      <c r="Q57" s="8">
        <f t="shared" si="16"/>
        <v>-0.12981044334842384</v>
      </c>
      <c r="R57" s="8">
        <f t="shared" si="17"/>
        <v>1.3564584736464047E-2</v>
      </c>
      <c r="S57" s="8">
        <f t="shared" si="18"/>
        <v>-5.3275058551631727E-3</v>
      </c>
      <c r="T57" s="8">
        <f t="shared" si="19"/>
        <v>-6.6736326363278864E-2</v>
      </c>
      <c r="U57" s="8">
        <f t="shared" si="20"/>
        <v>-2.1611225861827732E-2</v>
      </c>
    </row>
    <row r="58" spans="1:21">
      <c r="A58" s="29">
        <v>1967</v>
      </c>
      <c r="B58" s="30">
        <f>('S&amp;P 500 &amp; Raw Data'!B43-'S&amp;P 500 &amp; Raw Data'!B42+'S&amp;P 500 &amp; Raw Data'!C43)/'S&amp;P 500 &amp; Raw Data'!B42</f>
        <v>0.23802966513133328</v>
      </c>
      <c r="C58" s="30">
        <f>'T. Bill rates'!C45</f>
        <v>4.306666666666667E-2</v>
      </c>
      <c r="D58" s="30">
        <f>'S&amp;P 500 &amp; Raw Data'!F43</f>
        <v>-1.5806209932824666E-2</v>
      </c>
      <c r="E58" s="30">
        <f>'S&amp;P 500 &amp; Raw Data'!J43</f>
        <v>8.9522661484468247E-3</v>
      </c>
      <c r="F58" s="79">
        <f>'Home Prices'!B43/'Home Prices'!B42-1</f>
        <v>2.3162134944612278E-2</v>
      </c>
      <c r="G58" s="43">
        <f t="shared" si="21"/>
        <v>3333.6949185039784</v>
      </c>
      <c r="H58" s="43">
        <f t="shared" si="22"/>
        <v>196.9764098019217</v>
      </c>
      <c r="I58" s="43">
        <f t="shared" si="23"/>
        <v>278.0062407720165</v>
      </c>
      <c r="J58" s="43">
        <f t="shared" si="24"/>
        <v>586.92407924017186</v>
      </c>
      <c r="K58" s="80">
        <f t="shared" si="24"/>
        <v>288.25017311917702</v>
      </c>
      <c r="L58" s="30">
        <f t="shared" si="12"/>
        <v>0.19496299846466661</v>
      </c>
      <c r="M58" s="30">
        <f t="shared" si="13"/>
        <v>0.25383587506415795</v>
      </c>
      <c r="N58" s="45">
        <f t="shared" si="14"/>
        <v>0.22907739898288645</v>
      </c>
      <c r="O58" s="45">
        <f t="shared" si="15"/>
        <v>6.5732838776739522E-2</v>
      </c>
      <c r="P58" s="76">
        <f>'Inflation Rate'!C65</f>
        <v>3.0395099999999998E-2</v>
      </c>
      <c r="Q58" s="8">
        <f t="shared" si="16"/>
        <v>0.20150965889815775</v>
      </c>
      <c r="R58" s="8">
        <f t="shared" si="17"/>
        <v>1.2297774578573284E-2</v>
      </c>
      <c r="S58" s="8">
        <f t="shared" si="18"/>
        <v>-4.4838441033759446E-2</v>
      </c>
      <c r="T58" s="8">
        <f t="shared" si="19"/>
        <v>-2.0810302622317534E-2</v>
      </c>
      <c r="U58" s="8">
        <f t="shared" si="20"/>
        <v>-7.0196035048960548E-3</v>
      </c>
    </row>
    <row r="59" spans="1:21">
      <c r="A59" s="29">
        <v>1968</v>
      </c>
      <c r="B59" s="30">
        <f>('S&amp;P 500 &amp; Raw Data'!B44-'S&amp;P 500 &amp; Raw Data'!B43+'S&amp;P 500 &amp; Raw Data'!C44)/'S&amp;P 500 &amp; Raw Data'!B43</f>
        <v>0.10814862651601535</v>
      </c>
      <c r="C59" s="30">
        <f>'T. Bill rates'!C46</f>
        <v>5.3383333333333331E-2</v>
      </c>
      <c r="D59" s="30">
        <f>'S&amp;P 500 &amp; Raw Data'!F44</f>
        <v>3.2746196950768365E-2</v>
      </c>
      <c r="E59" s="30">
        <f>'S&amp;P 500 &amp; Raw Data'!J44</f>
        <v>4.845146224309746E-2</v>
      </c>
      <c r="F59" s="79">
        <f>'Home Prices'!B44/'Home Prices'!B43-1</f>
        <v>4.1338582677165281E-2</v>
      </c>
      <c r="G59" s="43">
        <f t="shared" si="21"/>
        <v>3694.2294451636035</v>
      </c>
      <c r="H59" s="43">
        <f t="shared" si="22"/>
        <v>207.49166714518097</v>
      </c>
      <c r="I59" s="43">
        <f t="shared" si="23"/>
        <v>287.10988788587969</v>
      </c>
      <c r="J59" s="43">
        <f t="shared" si="24"/>
        <v>615.36140910504173</v>
      </c>
      <c r="K59" s="80">
        <f t="shared" si="24"/>
        <v>300.16602673237134</v>
      </c>
      <c r="L59" s="30">
        <f t="shared" si="12"/>
        <v>5.4765293182682022E-2</v>
      </c>
      <c r="M59" s="30">
        <f t="shared" si="13"/>
        <v>7.5402429565246981E-2</v>
      </c>
      <c r="N59" s="45">
        <f t="shared" si="14"/>
        <v>5.9697164272917894E-2</v>
      </c>
      <c r="O59" s="45">
        <f t="shared" si="15"/>
        <v>6.596627828748769E-2</v>
      </c>
      <c r="P59" s="76">
        <f>'Inflation Rate'!C66</f>
        <v>4.7197599999999999E-2</v>
      </c>
      <c r="Q59" s="8">
        <f t="shared" si="16"/>
        <v>5.8203940226768447E-2</v>
      </c>
      <c r="R59" s="8">
        <f t="shared" si="17"/>
        <v>5.906939944603895E-3</v>
      </c>
      <c r="S59" s="8">
        <f t="shared" si="18"/>
        <v>-1.3800072736255053E-2</v>
      </c>
      <c r="T59" s="8">
        <f t="shared" si="19"/>
        <v>1.1973501878703718E-3</v>
      </c>
      <c r="U59" s="8">
        <f t="shared" si="20"/>
        <v>-5.5949491507951699E-3</v>
      </c>
    </row>
    <row r="60" spans="1:21">
      <c r="A60" s="29">
        <v>1969</v>
      </c>
      <c r="B60" s="30">
        <f>('S&amp;P 500 &amp; Raw Data'!B45-'S&amp;P 500 &amp; Raw Data'!B44+'S&amp;P 500 &amp; Raw Data'!C45)/'S&amp;P 500 &amp; Raw Data'!B44</f>
        <v>-8.2413710764490639E-2</v>
      </c>
      <c r="C60" s="30">
        <f>'T. Bill rates'!C47</f>
        <v>6.6666666666666666E-2</v>
      </c>
      <c r="D60" s="30">
        <f>'S&amp;P 500 &amp; Raw Data'!F45</f>
        <v>-5.0140493209926106E-2</v>
      </c>
      <c r="E60" s="30">
        <f>'S&amp;P 500 &amp; Raw Data'!J45</f>
        <v>-2.0251642507921469E-2</v>
      </c>
      <c r="F60" s="79">
        <f>'Home Prices'!B45/'Home Prices'!B44-1</f>
        <v>6.9943289224952743E-2</v>
      </c>
      <c r="G60" s="43">
        <f t="shared" si="21"/>
        <v>3389.7742881722256</v>
      </c>
      <c r="H60" s="43">
        <f t="shared" si="22"/>
        <v>221.3244449548597</v>
      </c>
      <c r="I60" s="43">
        <f t="shared" si="23"/>
        <v>272.7140565018351</v>
      </c>
      <c r="J60" s="43">
        <f t="shared" si="24"/>
        <v>602.89932983467565</v>
      </c>
      <c r="K60" s="80">
        <f t="shared" si="24"/>
        <v>321.16062595561846</v>
      </c>
      <c r="L60" s="30">
        <f t="shared" si="12"/>
        <v>-0.14908037743115732</v>
      </c>
      <c r="M60" s="30">
        <f t="shared" si="13"/>
        <v>-3.2273217554564533E-2</v>
      </c>
      <c r="N60" s="45">
        <f t="shared" si="14"/>
        <v>-6.216206825656917E-2</v>
      </c>
      <c r="O60" s="45">
        <f t="shared" si="15"/>
        <v>6.3333872734198771E-2</v>
      </c>
      <c r="P60" s="76">
        <f>'Inflation Rate'!C67</f>
        <v>6.19718E-2</v>
      </c>
      <c r="Q60" s="8">
        <f t="shared" si="16"/>
        <v>-0.13595983505822917</v>
      </c>
      <c r="R60" s="8">
        <f t="shared" si="17"/>
        <v>4.4208957965423679E-3</v>
      </c>
      <c r="S60" s="8">
        <f t="shared" si="18"/>
        <v>-0.10556993435223616</v>
      </c>
      <c r="T60" s="8">
        <f t="shared" si="19"/>
        <v>-7.7425259793076906E-2</v>
      </c>
      <c r="U60" s="8">
        <f t="shared" si="20"/>
        <v>7.5063097013994273E-3</v>
      </c>
    </row>
    <row r="61" spans="1:21">
      <c r="A61" s="29">
        <v>1970</v>
      </c>
      <c r="B61" s="30">
        <f>('S&amp;P 500 &amp; Raw Data'!B46-'S&amp;P 500 &amp; Raw Data'!B45+'S&amp;P 500 &amp; Raw Data'!C46)/'S&amp;P 500 &amp; Raw Data'!B45</f>
        <v>3.5611449054964189E-2</v>
      </c>
      <c r="C61" s="30">
        <f>'T. Bill rates'!C48</f>
        <v>6.3916666666666663E-2</v>
      </c>
      <c r="D61" s="30">
        <f>'S&amp;P 500 &amp; Raw Data'!F46</f>
        <v>0.16754737183412338</v>
      </c>
      <c r="E61" s="30">
        <f>'S&amp;P 500 &amp; Raw Data'!J46</f>
        <v>5.6495676569888728E-2</v>
      </c>
      <c r="F61" s="79">
        <f>'Home Prices'!B46/'Home Prices'!B45-1</f>
        <v>8.2155477031802038E-2</v>
      </c>
      <c r="G61" s="43">
        <f t="shared" si="21"/>
        <v>3510.4890625432981</v>
      </c>
      <c r="H61" s="43">
        <f t="shared" si="22"/>
        <v>235.47076572822448</v>
      </c>
      <c r="I61" s="43">
        <f t="shared" si="23"/>
        <v>318.40657993094021</v>
      </c>
      <c r="J61" s="43">
        <f t="shared" si="24"/>
        <v>636.96053537721821</v>
      </c>
      <c r="K61" s="80">
        <f t="shared" si="24"/>
        <v>347.54573038483443</v>
      </c>
      <c r="L61" s="30">
        <f t="shared" si="12"/>
        <v>-2.8305217611702474E-2</v>
      </c>
      <c r="M61" s="30">
        <f t="shared" si="13"/>
        <v>-0.13193592277915919</v>
      </c>
      <c r="N61" s="45">
        <f t="shared" si="14"/>
        <v>-2.0884227514924539E-2</v>
      </c>
      <c r="O61" s="45">
        <f t="shared" si="15"/>
        <v>5.8972566666315007E-2</v>
      </c>
      <c r="P61" s="76">
        <f>'Inflation Rate'!C68</f>
        <v>5.57029E-2</v>
      </c>
      <c r="Q61" s="8">
        <f t="shared" si="16"/>
        <v>-1.9031349582383283E-2</v>
      </c>
      <c r="R61" s="8">
        <f t="shared" si="17"/>
        <v>7.7803770991502486E-3</v>
      </c>
      <c r="S61" s="8">
        <f t="shared" si="18"/>
        <v>0.10594313213890327</v>
      </c>
      <c r="T61" s="8">
        <f t="shared" si="19"/>
        <v>7.5094666301356305E-4</v>
      </c>
      <c r="U61" s="8">
        <f t="shared" si="20"/>
        <v>2.5056838464498021E-2</v>
      </c>
    </row>
    <row r="62" spans="1:21">
      <c r="A62" s="29">
        <v>1971</v>
      </c>
      <c r="B62" s="30">
        <f>('S&amp;P 500 &amp; Raw Data'!B47-'S&amp;P 500 &amp; Raw Data'!B46+'S&amp;P 500 &amp; Raw Data'!C47)/'S&amp;P 500 &amp; Raw Data'!B46</f>
        <v>0.14221150298426474</v>
      </c>
      <c r="C62" s="30">
        <f>'T. Bill rates'!C49</f>
        <v>4.3324999999999995E-2</v>
      </c>
      <c r="D62" s="30">
        <f>'S&amp;P 500 &amp; Raw Data'!F47</f>
        <v>9.7868966197122972E-2</v>
      </c>
      <c r="E62" s="30">
        <f>'S&amp;P 500 &amp; Raw Data'!J47</f>
        <v>0.1400146617421994</v>
      </c>
      <c r="F62" s="79">
        <f>'Home Prices'!B47/'Home Prices'!B46-1</f>
        <v>4.24489795918368E-2</v>
      </c>
      <c r="G62" s="43">
        <f t="shared" si="21"/>
        <v>4009.720988337403</v>
      </c>
      <c r="H62" s="43">
        <f t="shared" si="22"/>
        <v>245.67253665339982</v>
      </c>
      <c r="I62" s="43">
        <f t="shared" si="23"/>
        <v>349.56870273914296</v>
      </c>
      <c r="J62" s="43">
        <f t="shared" si="24"/>
        <v>726.14434928118965</v>
      </c>
      <c r="K62" s="80">
        <f t="shared" si="24"/>
        <v>362.29869200117025</v>
      </c>
      <c r="L62" s="30">
        <f t="shared" si="12"/>
        <v>9.888650298426474E-2</v>
      </c>
      <c r="M62" s="30">
        <f t="shared" si="13"/>
        <v>4.434253678714177E-2</v>
      </c>
      <c r="N62" s="45">
        <f t="shared" si="14"/>
        <v>2.1968412420653449E-3</v>
      </c>
      <c r="O62" s="45">
        <f t="shared" si="15"/>
        <v>5.8660636809878541E-2</v>
      </c>
      <c r="P62" s="76">
        <f>'Inflation Rate'!C69</f>
        <v>3.2663299999999999E-2</v>
      </c>
      <c r="Q62" s="8">
        <f t="shared" si="16"/>
        <v>0.10608317636955311</v>
      </c>
      <c r="R62" s="8">
        <f t="shared" si="17"/>
        <v>1.0324468778933005E-2</v>
      </c>
      <c r="S62" s="8">
        <f t="shared" si="18"/>
        <v>6.3143200883698514E-2</v>
      </c>
      <c r="T62" s="8">
        <f t="shared" si="19"/>
        <v>0.10395582155597016</v>
      </c>
      <c r="U62" s="8">
        <f t="shared" si="20"/>
        <v>9.4761570318580013E-3</v>
      </c>
    </row>
    <row r="63" spans="1:21">
      <c r="A63" s="29">
        <v>1972</v>
      </c>
      <c r="B63" s="30">
        <f>('S&amp;P 500 &amp; Raw Data'!B48-'S&amp;P 500 &amp; Raw Data'!B47+'S&amp;P 500 &amp; Raw Data'!C48)/'S&amp;P 500 &amp; Raw Data'!B47</f>
        <v>0.18755362915074925</v>
      </c>
      <c r="C63" s="30">
        <f>'T. Bill rates'!C50</f>
        <v>4.0724999999999997E-2</v>
      </c>
      <c r="D63" s="30">
        <f>'S&amp;P 500 &amp; Raw Data'!F48</f>
        <v>2.818449050444969E-2</v>
      </c>
      <c r="E63" s="30">
        <f>'S&amp;P 500 &amp; Raw Data'!J48</f>
        <v>0.11409093579389698</v>
      </c>
      <c r="F63" s="79">
        <f>'Home Prices'!B48/'Home Prices'!B47-1</f>
        <v>2.9757243539545897E-2</v>
      </c>
      <c r="G63" s="43">
        <f t="shared" si="21"/>
        <v>4761.7587115820115</v>
      </c>
      <c r="H63" s="43">
        <f t="shared" si="22"/>
        <v>255.67755070860949</v>
      </c>
      <c r="I63" s="43">
        <f t="shared" si="23"/>
        <v>359.42111852214714</v>
      </c>
      <c r="J63" s="43">
        <f t="shared" si="24"/>
        <v>808.99083761213103</v>
      </c>
      <c r="K63" s="80">
        <f t="shared" si="24"/>
        <v>373.07970241310801</v>
      </c>
      <c r="L63" s="30">
        <f t="shared" si="12"/>
        <v>0.14682862915074923</v>
      </c>
      <c r="M63" s="30">
        <f t="shared" si="13"/>
        <v>0.15936913864629956</v>
      </c>
      <c r="N63" s="45">
        <f t="shared" si="14"/>
        <v>7.3462693356852266E-2</v>
      </c>
      <c r="O63" s="45">
        <f t="shared" si="15"/>
        <v>6.0804303728189568E-2</v>
      </c>
      <c r="P63" s="76">
        <f>'Inflation Rate'!C70</f>
        <v>3.4063299999999998E-2</v>
      </c>
      <c r="Q63" s="8">
        <f t="shared" si="16"/>
        <v>0.14843417143877868</v>
      </c>
      <c r="R63" s="8">
        <f t="shared" si="17"/>
        <v>6.4422555176264495E-3</v>
      </c>
      <c r="S63" s="8">
        <f t="shared" si="18"/>
        <v>-5.6851543764778745E-3</v>
      </c>
      <c r="T63" s="8">
        <f t="shared" si="19"/>
        <v>7.739142835249746E-2</v>
      </c>
      <c r="U63" s="8">
        <f t="shared" si="20"/>
        <v>-4.1642097349882112E-3</v>
      </c>
    </row>
    <row r="64" spans="1:21">
      <c r="A64" s="29">
        <v>1973</v>
      </c>
      <c r="B64" s="30">
        <f>('S&amp;P 500 &amp; Raw Data'!B49-'S&amp;P 500 &amp; Raw Data'!B48+'S&amp;P 500 &amp; Raw Data'!C49)/'S&amp;P 500 &amp; Raw Data'!B48</f>
        <v>-0.14308047437526472</v>
      </c>
      <c r="C64" s="30">
        <f>'T. Bill rates'!C51</f>
        <v>7.0316666666666666E-2</v>
      </c>
      <c r="D64" s="30">
        <f>'S&amp;P 500 &amp; Raw Data'!F49</f>
        <v>3.6586646024150085E-2</v>
      </c>
      <c r="E64" s="30">
        <f>'S&amp;P 500 &amp; Raw Data'!J49</f>
        <v>4.3180404854323576E-2</v>
      </c>
      <c r="F64" s="79">
        <f>'Home Prices'!B49/'Home Prices'!B48-1</f>
        <v>3.4220532319391594E-2</v>
      </c>
      <c r="G64" s="43">
        <f t="shared" si="21"/>
        <v>4080.4440162683081</v>
      </c>
      <c r="H64" s="43">
        <f t="shared" si="22"/>
        <v>273.6559438159365</v>
      </c>
      <c r="I64" s="43">
        <f t="shared" si="23"/>
        <v>372.57113175912104</v>
      </c>
      <c r="J64" s="43">
        <f t="shared" si="24"/>
        <v>843.92338950366127</v>
      </c>
      <c r="K64" s="80">
        <f t="shared" si="24"/>
        <v>385.84668842724477</v>
      </c>
      <c r="L64" s="30">
        <f t="shared" si="12"/>
        <v>-0.21339714104193139</v>
      </c>
      <c r="M64" s="30">
        <f t="shared" si="13"/>
        <v>-0.17966712039941479</v>
      </c>
      <c r="N64" s="45">
        <f t="shared" si="14"/>
        <v>-0.18626087922958828</v>
      </c>
      <c r="O64" s="45">
        <f t="shared" si="15"/>
        <v>5.4960045718843054E-2</v>
      </c>
      <c r="P64" s="76">
        <f>'Inflation Rate'!C71</f>
        <v>8.7058800000000006E-2</v>
      </c>
      <c r="Q64" s="8">
        <f t="shared" si="16"/>
        <v>-0.21170821152937158</v>
      </c>
      <c r="R64" s="8">
        <f t="shared" si="17"/>
        <v>-1.5401313464675104E-2</v>
      </c>
      <c r="S64" s="8">
        <f t="shared" si="18"/>
        <v>-4.6430012779299479E-2</v>
      </c>
      <c r="T64" s="8">
        <f t="shared" si="19"/>
        <v>-4.0364325412458379E-2</v>
      </c>
      <c r="U64" s="8">
        <f t="shared" si="20"/>
        <v>-4.8606632576460918E-2</v>
      </c>
    </row>
    <row r="65" spans="1:21">
      <c r="A65" s="29">
        <v>1974</v>
      </c>
      <c r="B65" s="30">
        <f>('S&amp;P 500 &amp; Raw Data'!B50-'S&amp;P 500 &amp; Raw Data'!B49+'S&amp;P 500 &amp; Raw Data'!C50)/'S&amp;P 500 &amp; Raw Data'!B49</f>
        <v>-0.25901785750896972</v>
      </c>
      <c r="C65" s="30">
        <f>'T. Bill rates'!C52</f>
        <v>7.8299999999999995E-2</v>
      </c>
      <c r="D65" s="30">
        <f>'S&amp;P 500 &amp; Raw Data'!F50</f>
        <v>1.9886086932378574E-2</v>
      </c>
      <c r="E65" s="30">
        <f>'S&amp;P 500 &amp; Raw Data'!J50</f>
        <v>-4.3807197977191667E-2</v>
      </c>
      <c r="F65" s="79">
        <f>'Home Prices'!B50/'Home Prices'!B49-1</f>
        <v>0.10073529411764692</v>
      </c>
      <c r="G65" s="43">
        <f t="shared" si="21"/>
        <v>3023.5361494891954</v>
      </c>
      <c r="H65" s="43">
        <f t="shared" si="22"/>
        <v>295.08320421672431</v>
      </c>
      <c r="I65" s="43">
        <f t="shared" si="23"/>
        <v>379.98011367377757</v>
      </c>
      <c r="J65" s="43">
        <f t="shared" si="24"/>
        <v>806.9534705020917</v>
      </c>
      <c r="K65" s="80">
        <f t="shared" si="24"/>
        <v>424.71506807028334</v>
      </c>
      <c r="L65" s="30">
        <f t="shared" si="12"/>
        <v>-0.3373178575089697</v>
      </c>
      <c r="M65" s="30">
        <f t="shared" si="13"/>
        <v>-0.27890394444134831</v>
      </c>
      <c r="N65" s="45">
        <f t="shared" si="14"/>
        <v>-0.21521065953177804</v>
      </c>
      <c r="O65" s="45">
        <f t="shared" si="15"/>
        <v>4.6417018581159875E-2</v>
      </c>
      <c r="P65" s="76">
        <f>'Inflation Rate'!C72</f>
        <v>0.1233766</v>
      </c>
      <c r="Q65" s="8">
        <f t="shared" si="16"/>
        <v>-0.34039738544399956</v>
      </c>
      <c r="R65" s="8">
        <f t="shared" si="17"/>
        <v>-4.0125991586436816E-2</v>
      </c>
      <c r="S65" s="8">
        <f t="shared" si="18"/>
        <v>-9.2124504878970725E-2</v>
      </c>
      <c r="T65" s="8">
        <f t="shared" si="19"/>
        <v>-0.1488225747066404</v>
      </c>
      <c r="U65" s="8">
        <f t="shared" si="20"/>
        <v>-2.0154688892712547E-2</v>
      </c>
    </row>
    <row r="66" spans="1:21">
      <c r="A66" s="29">
        <v>1975</v>
      </c>
      <c r="B66" s="30">
        <f>('S&amp;P 500 &amp; Raw Data'!B51-'S&amp;P 500 &amp; Raw Data'!B50+'S&amp;P 500 &amp; Raw Data'!C51)/'S&amp;P 500 &amp; Raw Data'!B50</f>
        <v>0.36995137106184356</v>
      </c>
      <c r="C66" s="30">
        <f>'T. Bill rates'!C53</f>
        <v>5.7750000000000003E-2</v>
      </c>
      <c r="D66" s="30">
        <f>'S&amp;P 500 &amp; Raw Data'!F51</f>
        <v>3.6052536026033838E-2</v>
      </c>
      <c r="E66" s="30">
        <f>'S&amp;P 500 &amp; Raw Data'!J51</f>
        <v>0.11049964074144952</v>
      </c>
      <c r="F66" s="79">
        <f>'Home Prices'!B51/'Home Prices'!B50-1</f>
        <v>6.7737093749264288E-2</v>
      </c>
      <c r="G66" s="43">
        <f t="shared" si="21"/>
        <v>4142.0974934477708</v>
      </c>
      <c r="H66" s="43">
        <f t="shared" si="22"/>
        <v>312.12425926024014</v>
      </c>
      <c r="I66" s="43">
        <f t="shared" si="23"/>
        <v>393.67936041117781</v>
      </c>
      <c r="J66" s="43">
        <f t="shared" si="24"/>
        <v>896.12153908763878</v>
      </c>
      <c r="K66" s="80">
        <f t="shared" si="24"/>
        <v>453.48403245288529</v>
      </c>
      <c r="L66" s="30">
        <f t="shared" si="12"/>
        <v>0.31220137106184354</v>
      </c>
      <c r="M66" s="30">
        <f t="shared" si="13"/>
        <v>0.33389883503580975</v>
      </c>
      <c r="N66" s="45">
        <f t="shared" si="14"/>
        <v>0.25945173032039404</v>
      </c>
      <c r="O66" s="45">
        <f t="shared" si="15"/>
        <v>5.1706756781676244E-2</v>
      </c>
      <c r="P66" s="76">
        <f>'Inflation Rate'!C73</f>
        <v>6.9364200000000001E-2</v>
      </c>
      <c r="Q66" s="8">
        <f t="shared" si="16"/>
        <v>0.28108961480274308</v>
      </c>
      <c r="R66" s="8">
        <f t="shared" si="17"/>
        <v>-1.0860846099018606E-2</v>
      </c>
      <c r="S66" s="8">
        <f t="shared" si="18"/>
        <v>-3.1150906280541624E-2</v>
      </c>
      <c r="T66" s="8">
        <f t="shared" si="19"/>
        <v>3.8467194564255625E-2</v>
      </c>
      <c r="U66" s="8">
        <f t="shared" si="20"/>
        <v>-1.5215641693782089E-3</v>
      </c>
    </row>
    <row r="67" spans="1:21">
      <c r="A67" s="29">
        <v>1976</v>
      </c>
      <c r="B67" s="30">
        <f>('S&amp;P 500 &amp; Raw Data'!B52-'S&amp;P 500 &amp; Raw Data'!B51+'S&amp;P 500 &amp; Raw Data'!C52)/'S&amp;P 500 &amp; Raw Data'!B51</f>
        <v>0.23830999002106662</v>
      </c>
      <c r="C67" s="30">
        <f>'T. Bill rates'!C54</f>
        <v>4.974166666666667E-2</v>
      </c>
      <c r="D67" s="30">
        <f>'S&amp;P 500 &amp; Raw Data'!F52</f>
        <v>0.1598456074290921</v>
      </c>
      <c r="E67" s="30">
        <f>'S&amp;P 500 &amp; Raw Data'!J52</f>
        <v>0.19752813987098014</v>
      </c>
      <c r="F67" s="79">
        <f>'Home Prices'!B52/'Home Prices'!B51-1</f>
        <v>8.1778348568406711E-2</v>
      </c>
      <c r="G67" s="43">
        <f t="shared" si="21"/>
        <v>5129.2007057775936</v>
      </c>
      <c r="H67" s="43">
        <f t="shared" si="22"/>
        <v>327.6498401229432</v>
      </c>
      <c r="I67" s="43">
        <f t="shared" si="23"/>
        <v>456.607276908399</v>
      </c>
      <c r="J67" s="43">
        <f t="shared" si="24"/>
        <v>1073.1307598019398</v>
      </c>
      <c r="K67" s="80">
        <f t="shared" si="24"/>
        <v>490.56920772902401</v>
      </c>
      <c r="L67" s="30">
        <f t="shared" si="12"/>
        <v>0.18856832335439994</v>
      </c>
      <c r="M67" s="30">
        <f t="shared" si="13"/>
        <v>7.8464382591974524E-2</v>
      </c>
      <c r="N67" s="45">
        <f t="shared" si="14"/>
        <v>4.0781850150086479E-2</v>
      </c>
      <c r="O67" s="45">
        <f t="shared" si="15"/>
        <v>5.2196588038950109E-2</v>
      </c>
      <c r="P67" s="76">
        <f>'Inflation Rate'!C74</f>
        <v>4.86486E-2</v>
      </c>
      <c r="Q67" s="8">
        <f t="shared" si="16"/>
        <v>0.18086267413227519</v>
      </c>
      <c r="R67" s="8">
        <f t="shared" si="17"/>
        <v>1.0423574366729138E-3</v>
      </c>
      <c r="S67" s="8">
        <f t="shared" si="18"/>
        <v>0.10603838829241008</v>
      </c>
      <c r="T67" s="8">
        <f t="shared" si="19"/>
        <v>0.14197276367982581</v>
      </c>
      <c r="U67" s="8">
        <f t="shared" si="20"/>
        <v>3.1592802935517916E-2</v>
      </c>
    </row>
    <row r="68" spans="1:21">
      <c r="A68" s="29">
        <v>1977</v>
      </c>
      <c r="B68" s="30">
        <f>('S&amp;P 500 &amp; Raw Data'!B53-'S&amp;P 500 &amp; Raw Data'!B52+'S&amp;P 500 &amp; Raw Data'!C53)/'S&amp;P 500 &amp; Raw Data'!B52</f>
        <v>-6.9797040759352322E-2</v>
      </c>
      <c r="C68" s="30">
        <f>'T. Bill rates'!C55</f>
        <v>5.2691666666666671E-2</v>
      </c>
      <c r="D68" s="30">
        <f>'S&amp;P 500 &amp; Raw Data'!F53</f>
        <v>1.2899606071070449E-2</v>
      </c>
      <c r="E68" s="30">
        <f>'S&amp;P 500 &amp; Raw Data'!J53</f>
        <v>9.9546628520906386E-2</v>
      </c>
      <c r="F68" s="79">
        <f>'Home Prices'!B53/'Home Prices'!B52-1</f>
        <v>0.14654841300324728</v>
      </c>
      <c r="G68" s="43">
        <f t="shared" si="21"/>
        <v>4771.1976750535359</v>
      </c>
      <c r="H68" s="43">
        <f t="shared" si="22"/>
        <v>344.91425628208793</v>
      </c>
      <c r="I68" s="43">
        <f t="shared" si="23"/>
        <v>462.49733090970153</v>
      </c>
      <c r="J68" s="43">
        <f t="shared" si="24"/>
        <v>1179.9573089023015</v>
      </c>
      <c r="K68" s="80">
        <f t="shared" si="24"/>
        <v>562.46134658997278</v>
      </c>
      <c r="L68" s="30">
        <f t="shared" si="12"/>
        <v>-0.122488707426019</v>
      </c>
      <c r="M68" s="30">
        <f t="shared" si="13"/>
        <v>-8.2696646830422771E-2</v>
      </c>
      <c r="N68" s="45">
        <f t="shared" si="14"/>
        <v>-0.16934366928025871</v>
      </c>
      <c r="O68" s="45">
        <f t="shared" si="15"/>
        <v>4.9266761357046551E-2</v>
      </c>
      <c r="P68" s="76">
        <f>'Inflation Rate'!C75</f>
        <v>6.7010300000000009E-2</v>
      </c>
      <c r="Q68" s="8">
        <f t="shared" si="16"/>
        <v>-0.12821557651257187</v>
      </c>
      <c r="R68" s="8">
        <f t="shared" si="17"/>
        <v>-1.3419395607833784E-2</v>
      </c>
      <c r="S68" s="8">
        <f t="shared" si="18"/>
        <v>-5.0712438229443046E-2</v>
      </c>
      <c r="T68" s="8">
        <f t="shared" si="19"/>
        <v>3.0492984482817453E-2</v>
      </c>
      <c r="U68" s="8">
        <f t="shared" si="20"/>
        <v>7.4542966458006399E-2</v>
      </c>
    </row>
    <row r="69" spans="1:21">
      <c r="A69" s="29">
        <v>1978</v>
      </c>
      <c r="B69" s="30">
        <f>('S&amp;P 500 &amp; Raw Data'!B54-'S&amp;P 500 &amp; Raw Data'!B53+'S&amp;P 500 &amp; Raw Data'!C54)/'S&amp;P 500 &amp; Raw Data'!B53</f>
        <v>6.50928391167193E-2</v>
      </c>
      <c r="C69" s="30">
        <f>'T. Bill rates'!C56</f>
        <v>7.1883333333333341E-2</v>
      </c>
      <c r="D69" s="30">
        <f>'S&amp;P 500 &amp; Raw Data'!F54</f>
        <v>-7.7758069075086478E-3</v>
      </c>
      <c r="E69" s="30">
        <f>'S&amp;P 500 &amp; Raw Data'!J54</f>
        <v>3.1375849771690861E-2</v>
      </c>
      <c r="F69" s="79">
        <f>'Home Prices'!B54/'Home Prices'!B53-1</f>
        <v>0.15723596053112443</v>
      </c>
      <c r="G69" s="43">
        <f t="shared" si="21"/>
        <v>5081.7684777098611</v>
      </c>
      <c r="H69" s="43">
        <f t="shared" si="22"/>
        <v>369.70784273783198</v>
      </c>
      <c r="I69" s="43">
        <f t="shared" si="23"/>
        <v>458.90104096930958</v>
      </c>
      <c r="J69" s="43">
        <f t="shared" si="24"/>
        <v>1216.9794721634289</v>
      </c>
      <c r="K69" s="80">
        <f t="shared" si="24"/>
        <v>650.90049668267682</v>
      </c>
      <c r="L69" s="30">
        <f t="shared" si="12"/>
        <v>-6.7904942166140403E-3</v>
      </c>
      <c r="M69" s="30">
        <f t="shared" si="13"/>
        <v>7.2868646024227948E-2</v>
      </c>
      <c r="N69" s="45">
        <f t="shared" si="14"/>
        <v>3.3716989345028439E-2</v>
      </c>
      <c r="O69" s="45">
        <f t="shared" si="15"/>
        <v>4.9741898913203242E-2</v>
      </c>
      <c r="P69" s="76">
        <f>'Inflation Rate'!C76</f>
        <v>9.0177099999999996E-2</v>
      </c>
      <c r="Q69" s="8">
        <f t="shared" si="16"/>
        <v>-2.3009344888349492E-2</v>
      </c>
      <c r="R69" s="8">
        <f t="shared" si="17"/>
        <v>-1.6780545717449691E-2</v>
      </c>
      <c r="S69" s="8">
        <f t="shared" si="18"/>
        <v>-8.9850453570808564E-2</v>
      </c>
      <c r="T69" s="8">
        <f t="shared" si="19"/>
        <v>-5.3937337546632658E-2</v>
      </c>
      <c r="U69" s="8">
        <f t="shared" si="20"/>
        <v>6.1511896123230381E-2</v>
      </c>
    </row>
    <row r="70" spans="1:21">
      <c r="A70" s="29">
        <v>1979</v>
      </c>
      <c r="B70" s="30">
        <f>('S&amp;P 500 &amp; Raw Data'!B55-'S&amp;P 500 &amp; Raw Data'!B54+'S&amp;P 500 &amp; Raw Data'!C55)/'S&amp;P 500 &amp; Raw Data'!B54</f>
        <v>0.18519490167516386</v>
      </c>
      <c r="C70" s="30">
        <f>'T. Bill rates'!C57</f>
        <v>0.10069166666666667</v>
      </c>
      <c r="D70" s="30">
        <f>'S&amp;P 500 &amp; Raw Data'!F55</f>
        <v>6.7072031247235459E-3</v>
      </c>
      <c r="E70" s="30">
        <f>'S&amp;P 500 &amp; Raw Data'!J55</f>
        <v>-2.0091101436615355E-2</v>
      </c>
      <c r="F70" s="79">
        <f>'Home Prices'!B55/'Home Prices'!B54-1</f>
        <v>0.13742466907023854</v>
      </c>
      <c r="G70" s="43">
        <f t="shared" si="21"/>
        <v>6022.8860912752862</v>
      </c>
      <c r="H70" s="43">
        <f t="shared" si="22"/>
        <v>406.93434160284215</v>
      </c>
      <c r="I70" s="43">
        <f t="shared" si="23"/>
        <v>461.97898346523777</v>
      </c>
      <c r="J70" s="43">
        <f t="shared" si="24"/>
        <v>1192.5290141419148</v>
      </c>
      <c r="K70" s="80">
        <f t="shared" si="24"/>
        <v>740.35028203694753</v>
      </c>
      <c r="L70" s="30">
        <f t="shared" si="12"/>
        <v>8.4503235008497199E-2</v>
      </c>
      <c r="M70" s="30">
        <f t="shared" si="13"/>
        <v>0.17848769855044033</v>
      </c>
      <c r="N70" s="45">
        <f t="shared" si="14"/>
        <v>0.20528600311177922</v>
      </c>
      <c r="O70" s="45">
        <f t="shared" si="15"/>
        <v>5.2132252828986925E-2</v>
      </c>
      <c r="P70" s="76">
        <f>'Inflation Rate'!C77</f>
        <v>0.13293939999999999</v>
      </c>
      <c r="Q70" s="8">
        <f t="shared" si="16"/>
        <v>4.6123827695606634E-2</v>
      </c>
      <c r="R70" s="8">
        <f t="shared" si="17"/>
        <v>-2.8463776026620091E-2</v>
      </c>
      <c r="S70" s="8">
        <f t="shared" si="18"/>
        <v>-0.111420078492527</v>
      </c>
      <c r="T70" s="8">
        <f t="shared" si="19"/>
        <v>-0.13507386311802316</v>
      </c>
      <c r="U70" s="8">
        <f t="shared" si="20"/>
        <v>3.9589664462535978E-3</v>
      </c>
    </row>
    <row r="71" spans="1:21">
      <c r="A71" s="29">
        <v>1980</v>
      </c>
      <c r="B71" s="30">
        <f>('S&amp;P 500 &amp; Raw Data'!B56-'S&amp;P 500 &amp; Raw Data'!B55+'S&amp;P 500 &amp; Raw Data'!C56)/'S&amp;P 500 &amp; Raw Data'!B55</f>
        <v>0.3173524550676301</v>
      </c>
      <c r="C71" s="30">
        <f>'T. Bill rates'!C58</f>
        <v>0.11434166666666666</v>
      </c>
      <c r="D71" s="30">
        <f>'S&amp;P 500 &amp; Raw Data'!F56</f>
        <v>-2.989744251999403E-2</v>
      </c>
      <c r="E71" s="30">
        <f>'S&amp;P 500 &amp; Raw Data'!J56</f>
        <v>-3.3156783371910456E-2</v>
      </c>
      <c r="F71" s="79">
        <f>'Home Prices'!B56/'Home Prices'!B55-1</f>
        <v>7.3968672635987165E-2</v>
      </c>
      <c r="G71" s="43">
        <f t="shared" si="21"/>
        <v>7934.2637789341807</v>
      </c>
      <c r="H71" s="43">
        <f t="shared" si="22"/>
        <v>453.46389244561374</v>
      </c>
      <c r="I71" s="43">
        <f t="shared" si="23"/>
        <v>448.16699336164055</v>
      </c>
      <c r="J71" s="43">
        <f t="shared" si="24"/>
        <v>1152.9885879552935</v>
      </c>
      <c r="K71" s="80">
        <f t="shared" si="24"/>
        <v>795.11300968489923</v>
      </c>
      <c r="L71" s="30">
        <f t="shared" si="12"/>
        <v>0.20301078840096343</v>
      </c>
      <c r="M71" s="30">
        <f t="shared" si="13"/>
        <v>0.34724989758762415</v>
      </c>
      <c r="N71" s="45">
        <f t="shared" si="14"/>
        <v>0.35050923843954057</v>
      </c>
      <c r="O71" s="45">
        <f t="shared" si="15"/>
        <v>5.7318705257589642E-2</v>
      </c>
      <c r="P71" s="76">
        <f>'Inflation Rate'!C78</f>
        <v>0.125163</v>
      </c>
      <c r="Q71" s="8">
        <f t="shared" si="16"/>
        <v>0.17081032265336682</v>
      </c>
      <c r="R71" s="8">
        <f t="shared" si="17"/>
        <v>-9.6175694840066051E-3</v>
      </c>
      <c r="S71" s="8">
        <f t="shared" si="18"/>
        <v>-0.13781153710173011</v>
      </c>
      <c r="T71" s="8">
        <f t="shared" si="19"/>
        <v>-0.14070830926000089</v>
      </c>
      <c r="U71" s="8">
        <f t="shared" si="20"/>
        <v>-4.5499476399430749E-2</v>
      </c>
    </row>
    <row r="72" spans="1:21">
      <c r="A72" s="29">
        <v>1981</v>
      </c>
      <c r="B72" s="30">
        <f>('S&amp;P 500 &amp; Raw Data'!B57-'S&amp;P 500 &amp; Raw Data'!B56+'S&amp;P 500 &amp; Raw Data'!C57)/'S&amp;P 500 &amp; Raw Data'!B56</f>
        <v>-4.7023902474955762E-2</v>
      </c>
      <c r="C72" s="30">
        <f>'T. Bill rates'!C59</f>
        <v>0.14025000000000001</v>
      </c>
      <c r="D72" s="30">
        <f>'S&amp;P 500 &amp; Raw Data'!F57</f>
        <v>8.1992153358923542E-2</v>
      </c>
      <c r="E72" s="30">
        <f>'S&amp;P 500 &amp; Raw Data'!J57</f>
        <v>8.4623994808912056E-2</v>
      </c>
      <c r="F72" s="79">
        <f>'Home Prices'!B57/'Home Prices'!B56-1</f>
        <v>5.0950062475763724E-2</v>
      </c>
      <c r="G72" s="43">
        <f t="shared" si="21"/>
        <v>7561.1637327830058</v>
      </c>
      <c r="H72" s="43">
        <f t="shared" si="22"/>
        <v>517.06220336111107</v>
      </c>
      <c r="I72" s="43">
        <f t="shared" si="23"/>
        <v>484.91317021175587</v>
      </c>
      <c r="J72" s="43">
        <f t="shared" si="24"/>
        <v>1250.5590882371571</v>
      </c>
      <c r="K72" s="80">
        <f t="shared" si="24"/>
        <v>835.62406720363742</v>
      </c>
      <c r="L72" s="30">
        <f t="shared" si="12"/>
        <v>-0.18727390247495579</v>
      </c>
      <c r="M72" s="30">
        <f t="shared" si="13"/>
        <v>-0.12901605583387932</v>
      </c>
      <c r="N72" s="45">
        <f t="shared" si="14"/>
        <v>-0.13164789728386783</v>
      </c>
      <c r="O72" s="45">
        <f t="shared" si="15"/>
        <v>5.3730990468644491E-2</v>
      </c>
      <c r="P72" s="76">
        <f>'Inflation Rate'!C79</f>
        <v>8.92236E-2</v>
      </c>
      <c r="Q72" s="8">
        <f t="shared" si="16"/>
        <v>-0.12508680722209453</v>
      </c>
      <c r="R72" s="8">
        <f t="shared" si="17"/>
        <v>4.6846579526921728E-2</v>
      </c>
      <c r="S72" s="8">
        <f t="shared" si="18"/>
        <v>-6.63908369326216E-3</v>
      </c>
      <c r="T72" s="8">
        <f t="shared" si="19"/>
        <v>-4.2228291703263476E-3</v>
      </c>
      <c r="U72" s="8">
        <f t="shared" si="20"/>
        <v>-3.513836601064857E-2</v>
      </c>
    </row>
    <row r="73" spans="1:21">
      <c r="A73" s="29">
        <v>1982</v>
      </c>
      <c r="B73" s="30">
        <f>('S&amp;P 500 &amp; Raw Data'!B58-'S&amp;P 500 &amp; Raw Data'!B57+'S&amp;P 500 &amp; Raw Data'!C58)/'S&amp;P 500 &amp; Raw Data'!B57</f>
        <v>0.20419055079559353</v>
      </c>
      <c r="C73" s="30">
        <f>'T. Bill rates'!C60</f>
        <v>0.10614166666666666</v>
      </c>
      <c r="D73" s="30">
        <f>'S&amp;P 500 &amp; Raw Data'!F58</f>
        <v>0.32814549486295586</v>
      </c>
      <c r="E73" s="30">
        <f>'S&amp;P 500 &amp; Raw Data'!J58</f>
        <v>0.2905245565590866</v>
      </c>
      <c r="F73" s="79">
        <f>'Home Prices'!B58/'Home Prices'!B57-1</f>
        <v>5.6372096837011831E-3</v>
      </c>
      <c r="G73" s="43">
        <f t="shared" si="21"/>
        <v>9105.0819200356327</v>
      </c>
      <c r="H73" s="43">
        <f t="shared" si="22"/>
        <v>571.94404739619824</v>
      </c>
      <c r="I73" s="43">
        <f t="shared" si="23"/>
        <v>644.03524241645721</v>
      </c>
      <c r="J73" s="43">
        <f t="shared" si="24"/>
        <v>1613.8772127981929</v>
      </c>
      <c r="K73" s="80">
        <f t="shared" si="24"/>
        <v>840.33465528721149</v>
      </c>
      <c r="L73" s="30">
        <f t="shared" si="12"/>
        <v>9.8048884128926872E-2</v>
      </c>
      <c r="M73" s="30">
        <f t="shared" si="13"/>
        <v>-0.12395494406736232</v>
      </c>
      <c r="N73" s="45">
        <f t="shared" si="14"/>
        <v>-8.6334005763493066E-2</v>
      </c>
      <c r="O73" s="45">
        <f t="shared" si="15"/>
        <v>5.1038688692139678E-2</v>
      </c>
      <c r="P73" s="76">
        <f>'Inflation Rate'!C80</f>
        <v>3.8297900000000003E-2</v>
      </c>
      <c r="Q73" s="8">
        <f t="shared" si="16"/>
        <v>0.15977365532145771</v>
      </c>
      <c r="R73" s="8">
        <f t="shared" si="17"/>
        <v>6.5341330909622908E-2</v>
      </c>
      <c r="S73" s="8">
        <f t="shared" si="18"/>
        <v>0.27915648761589118</v>
      </c>
      <c r="T73" s="8">
        <f t="shared" si="19"/>
        <v>0.24292320783764132</v>
      </c>
      <c r="U73" s="8">
        <f t="shared" si="20"/>
        <v>-3.1455991884697942E-2</v>
      </c>
    </row>
    <row r="74" spans="1:21">
      <c r="A74" s="29">
        <v>1983</v>
      </c>
      <c r="B74" s="30">
        <f>('S&amp;P 500 &amp; Raw Data'!B59-'S&amp;P 500 &amp; Raw Data'!B58+'S&amp;P 500 &amp; Raw Data'!C59)/'S&amp;P 500 &amp; Raw Data'!B58</f>
        <v>0.22337155858930619</v>
      </c>
      <c r="C74" s="30">
        <f>'T. Bill rates'!C61</f>
        <v>8.6108333333333342E-2</v>
      </c>
      <c r="D74" s="30">
        <f>'S&amp;P 500 &amp; Raw Data'!F59</f>
        <v>3.2002094451429264E-2</v>
      </c>
      <c r="E74" s="30">
        <f>'S&amp;P 500 &amp; Raw Data'!J59</f>
        <v>0.16194289622798366</v>
      </c>
      <c r="F74" s="79">
        <f>'Home Prices'!B59/'Home Prices'!B58-1</f>
        <v>4.7494802071017972E-2</v>
      </c>
      <c r="G74" s="43">
        <f t="shared" si="21"/>
        <v>11138.898259597305</v>
      </c>
      <c r="H74" s="43">
        <f t="shared" si="22"/>
        <v>621.19319607740579</v>
      </c>
      <c r="I74" s="43">
        <f t="shared" si="23"/>
        <v>664.64571907431775</v>
      </c>
      <c r="J74" s="43">
        <f t="shared" si="24"/>
        <v>1875.233162795078</v>
      </c>
      <c r="K74" s="80">
        <f t="shared" si="24"/>
        <v>880.24618341349469</v>
      </c>
      <c r="L74" s="30">
        <f t="shared" si="12"/>
        <v>0.13726322525597284</v>
      </c>
      <c r="M74" s="30">
        <f t="shared" si="13"/>
        <v>0.19136946413787692</v>
      </c>
      <c r="N74" s="45">
        <f t="shared" si="14"/>
        <v>6.1428662361322522E-2</v>
      </c>
      <c r="O74" s="45">
        <f t="shared" si="15"/>
        <v>5.3402830654563971E-2</v>
      </c>
      <c r="P74" s="76">
        <f>'Inflation Rate'!C81</f>
        <v>3.79098E-2</v>
      </c>
      <c r="Q74" s="8">
        <f t="shared" si="16"/>
        <v>0.17868774202662507</v>
      </c>
      <c r="R74" s="8">
        <f t="shared" si="17"/>
        <v>4.6438075190477379E-2</v>
      </c>
      <c r="S74" s="8">
        <f t="shared" si="18"/>
        <v>-5.6919257806129497E-3</v>
      </c>
      <c r="T74" s="8">
        <f t="shared" si="19"/>
        <v>0.11950277011353361</v>
      </c>
      <c r="U74" s="8">
        <f t="shared" si="20"/>
        <v>9.2349085354217486E-3</v>
      </c>
    </row>
    <row r="75" spans="1:21">
      <c r="A75" s="29">
        <v>1984</v>
      </c>
      <c r="B75" s="30">
        <f>('S&amp;P 500 &amp; Raw Data'!B60-'S&amp;P 500 &amp; Raw Data'!B59+'S&amp;P 500 &amp; Raw Data'!C60)/'S&amp;P 500 &amp; Raw Data'!B59</f>
        <v>6.14614199963621E-2</v>
      </c>
      <c r="C75" s="30">
        <f>'T. Bill rates'!C62</f>
        <v>9.5225000000000004E-2</v>
      </c>
      <c r="D75" s="30">
        <f>'S&amp;P 500 &amp; Raw Data'!F60</f>
        <v>0.13733364344102345</v>
      </c>
      <c r="E75" s="30">
        <f>'S&amp;P 500 &amp; Raw Data'!J60</f>
        <v>0.15619207332454216</v>
      </c>
      <c r="F75" s="79">
        <f>'Home Prices'!B60/'Home Prices'!B59-1</f>
        <v>4.6781349731454869E-2</v>
      </c>
      <c r="G75" s="43">
        <f t="shared" si="21"/>
        <v>11823.510763827162</v>
      </c>
      <c r="H75" s="43">
        <f t="shared" si="22"/>
        <v>680.34631817387685</v>
      </c>
      <c r="I75" s="43">
        <f t="shared" si="23"/>
        <v>755.92393727227272</v>
      </c>
      <c r="J75" s="43">
        <f t="shared" si="24"/>
        <v>2168.1297184589798</v>
      </c>
      <c r="K75" s="80">
        <f t="shared" si="24"/>
        <v>921.4252879695398</v>
      </c>
      <c r="L75" s="30">
        <f t="shared" si="12"/>
        <v>-3.3763580003637904E-2</v>
      </c>
      <c r="M75" s="30">
        <f t="shared" si="13"/>
        <v>-7.5872223444661352E-2</v>
      </c>
      <c r="N75" s="45">
        <f t="shared" si="14"/>
        <v>-9.4730653328180064E-2</v>
      </c>
      <c r="O75" s="45">
        <f t="shared" si="15"/>
        <v>5.1212126318051387E-2</v>
      </c>
      <c r="P75" s="76">
        <f>'Inflation Rate'!C82</f>
        <v>3.94867E-2</v>
      </c>
      <c r="Q75" s="8">
        <f t="shared" si="16"/>
        <v>2.1139972253961581E-2</v>
      </c>
      <c r="R75" s="8">
        <f t="shared" si="17"/>
        <v>5.3620984280029704E-2</v>
      </c>
      <c r="S75" s="8">
        <f t="shared" si="18"/>
        <v>9.4130058076763667E-2</v>
      </c>
      <c r="T75" s="8">
        <f t="shared" si="19"/>
        <v>0.11227211788716684</v>
      </c>
      <c r="U75" s="8">
        <f t="shared" si="20"/>
        <v>7.0175498459525976E-3</v>
      </c>
    </row>
    <row r="76" spans="1:21">
      <c r="A76" s="29">
        <v>1985</v>
      </c>
      <c r="B76" s="30">
        <f>('S&amp;P 500 &amp; Raw Data'!B61-'S&amp;P 500 &amp; Raw Data'!B60+'S&amp;P 500 &amp; Raw Data'!C61)/'S&amp;P 500 &amp; Raw Data'!B60</f>
        <v>0.31235149485768948</v>
      </c>
      <c r="C76" s="30">
        <f>'T. Bill rates'!C63</f>
        <v>7.4791666666666673E-2</v>
      </c>
      <c r="D76" s="30">
        <f>'S&amp;P 500 &amp; Raw Data'!F61</f>
        <v>0.2571248821260641</v>
      </c>
      <c r="E76" s="30">
        <f>'S&amp;P 500 &amp; Raw Data'!J61</f>
        <v>0.23862641849916477</v>
      </c>
      <c r="F76" s="79">
        <f>'Home Prices'!B61/'Home Prices'!B60-1</f>
        <v>7.4713712076145189E-2</v>
      </c>
      <c r="G76" s="43">
        <f t="shared" si="21"/>
        <v>15516.602025374559</v>
      </c>
      <c r="H76" s="43">
        <f t="shared" si="22"/>
        <v>731.23055322063135</v>
      </c>
      <c r="I76" s="43">
        <f t="shared" si="23"/>
        <v>950.2907905396761</v>
      </c>
      <c r="J76" s="43">
        <f t="shared" si="24"/>
        <v>2685.5027480164485</v>
      </c>
      <c r="K76" s="80">
        <f t="shared" si="24"/>
        <v>990.26839163457521</v>
      </c>
      <c r="L76" s="30">
        <f t="shared" si="12"/>
        <v>0.23755982819102281</v>
      </c>
      <c r="M76" s="30">
        <f t="shared" si="13"/>
        <v>5.522661273162538E-2</v>
      </c>
      <c r="N76" s="45">
        <f t="shared" si="14"/>
        <v>7.372507635852471E-2</v>
      </c>
      <c r="O76" s="45">
        <f t="shared" si="15"/>
        <v>5.1284365102581608E-2</v>
      </c>
      <c r="P76" s="76">
        <f>'Inflation Rate'!C83</f>
        <v>3.7986699999999998E-2</v>
      </c>
      <c r="Q76" s="8">
        <f t="shared" si="16"/>
        <v>0.26432399842665566</v>
      </c>
      <c r="R76" s="8">
        <f t="shared" si="17"/>
        <v>3.5458033004340583E-2</v>
      </c>
      <c r="S76" s="8">
        <f t="shared" si="18"/>
        <v>0.21111848747779138</v>
      </c>
      <c r="T76" s="8">
        <f t="shared" si="19"/>
        <v>0.19329700322669319</v>
      </c>
      <c r="U76" s="8">
        <f t="shared" si="20"/>
        <v>3.5382931280473207E-2</v>
      </c>
    </row>
    <row r="77" spans="1:21">
      <c r="A77" s="29">
        <v>1986</v>
      </c>
      <c r="B77" s="30">
        <f>('S&amp;P 500 &amp; Raw Data'!B62-'S&amp;P 500 &amp; Raw Data'!B61+'S&amp;P 500 &amp; Raw Data'!C62)/'S&amp;P 500 &amp; Raw Data'!B61</f>
        <v>0.18494578758046187</v>
      </c>
      <c r="C77" s="30">
        <f>'T. Bill rates'!C64</f>
        <v>5.9783333333333334E-2</v>
      </c>
      <c r="D77" s="30">
        <f>'S&amp;P 500 &amp; Raw Data'!F62</f>
        <v>0.24284215141767618</v>
      </c>
      <c r="E77" s="30">
        <f>'S&amp;P 500 &amp; Raw Data'!J62</f>
        <v>0.21485515309759495</v>
      </c>
      <c r="F77" s="79">
        <f>'Home Prices'!B62/'Home Prices'!B61-1</f>
        <v>9.6123575098164826E-2</v>
      </c>
      <c r="G77" s="43">
        <f t="shared" si="21"/>
        <v>18386.332207530046</v>
      </c>
      <c r="H77" s="43">
        <f t="shared" si="22"/>
        <v>774.94595312733804</v>
      </c>
      <c r="I77" s="43">
        <f t="shared" si="23"/>
        <v>1181.0614505867354</v>
      </c>
      <c r="J77" s="43">
        <f t="shared" si="24"/>
        <v>3262.496852085535</v>
      </c>
      <c r="K77" s="80">
        <f t="shared" si="24"/>
        <v>1085.4565297452002</v>
      </c>
      <c r="L77" s="30">
        <f t="shared" si="12"/>
        <v>0.12516245424712855</v>
      </c>
      <c r="M77" s="30">
        <f t="shared" si="13"/>
        <v>-5.7896363837214304E-2</v>
      </c>
      <c r="N77" s="45">
        <f t="shared" si="14"/>
        <v>-2.990936551713308E-2</v>
      </c>
      <c r="O77" s="45">
        <f t="shared" si="15"/>
        <v>4.9663565599739057E-2</v>
      </c>
      <c r="P77" s="76">
        <f>'Inflation Rate'!C84</f>
        <v>1.0979000000000001E-2</v>
      </c>
      <c r="Q77" s="8">
        <f t="shared" si="16"/>
        <v>0.17207754817900445</v>
      </c>
      <c r="R77" s="8">
        <f t="shared" si="17"/>
        <v>4.8274329470081145E-2</v>
      </c>
      <c r="S77" s="8">
        <f t="shared" si="18"/>
        <v>0.22934517078759908</v>
      </c>
      <c r="T77" s="8">
        <f t="shared" si="19"/>
        <v>0.2016621048484637</v>
      </c>
      <c r="U77" s="8">
        <f t="shared" si="20"/>
        <v>8.4219924546568015E-2</v>
      </c>
    </row>
    <row r="78" spans="1:21">
      <c r="A78" s="29">
        <v>1987</v>
      </c>
      <c r="B78" s="30">
        <f>('S&amp;P 500 &amp; Raw Data'!B63-'S&amp;P 500 &amp; Raw Data'!B62+'S&amp;P 500 &amp; Raw Data'!C63)/'S&amp;P 500 &amp; Raw Data'!B62</f>
        <v>5.8127216418218712E-2</v>
      </c>
      <c r="C78" s="30">
        <f>'T. Bill rates'!C65</f>
        <v>5.7750000000000003E-2</v>
      </c>
      <c r="D78" s="30">
        <f>'S&amp;P 500 &amp; Raw Data'!F63</f>
        <v>-4.9605089379262279E-2</v>
      </c>
      <c r="E78" s="30">
        <f>'S&amp;P 500 &amp; Raw Data'!J63</f>
        <v>2.289846084276681E-2</v>
      </c>
      <c r="F78" s="79">
        <f>'Home Prices'!B63/'Home Prices'!B62-1</f>
        <v>7.8762151243529699E-2</v>
      </c>
      <c r="G78" s="43">
        <f t="shared" si="21"/>
        <v>19455.07851889441</v>
      </c>
      <c r="H78" s="43">
        <f t="shared" si="22"/>
        <v>819.69908192044181</v>
      </c>
      <c r="I78" s="43">
        <f t="shared" si="23"/>
        <v>1122.4747917679792</v>
      </c>
      <c r="J78" s="43">
        <f t="shared" si="24"/>
        <v>3337.2030085026654</v>
      </c>
      <c r="K78" s="80">
        <f t="shared" si="24"/>
        <v>1170.9494211092685</v>
      </c>
      <c r="L78" s="30">
        <f t="shared" si="12"/>
        <v>3.7721641821870933E-4</v>
      </c>
      <c r="M78" s="30">
        <f t="shared" si="13"/>
        <v>0.107732305797481</v>
      </c>
      <c r="N78" s="45">
        <f t="shared" si="14"/>
        <v>3.5228755575451902E-2</v>
      </c>
      <c r="O78" s="45">
        <f t="shared" si="15"/>
        <v>5.0693590437507208E-2</v>
      </c>
      <c r="P78" s="76">
        <f>'Inflation Rate'!C85</f>
        <v>4.4343899999999999E-2</v>
      </c>
      <c r="Q78" s="8">
        <f t="shared" si="16"/>
        <v>1.3198062839471447E-2</v>
      </c>
      <c r="R78" s="8">
        <f t="shared" si="17"/>
        <v>1.2836863412521327E-2</v>
      </c>
      <c r="S78" s="8">
        <f t="shared" si="18"/>
        <v>-8.9959820112189504E-2</v>
      </c>
      <c r="T78" s="8">
        <f t="shared" si="19"/>
        <v>-2.0534844084629023E-2</v>
      </c>
      <c r="U78" s="8">
        <f t="shared" si="20"/>
        <v>3.2956817427218787E-2</v>
      </c>
    </row>
    <row r="79" spans="1:21">
      <c r="A79" s="29">
        <v>1988</v>
      </c>
      <c r="B79" s="30">
        <f>('S&amp;P 500 &amp; Raw Data'!B64-'S&amp;P 500 &amp; Raw Data'!B63+'S&amp;P 500 &amp; Raw Data'!C64)/'S&amp;P 500 &amp; Raw Data'!B63</f>
        <v>0.16537192812044688</v>
      </c>
      <c r="C79" s="30">
        <f>'T. Bill rates'!C66</f>
        <v>6.6674999999999998E-2</v>
      </c>
      <c r="D79" s="30">
        <f>'S&amp;P 500 &amp; Raw Data'!F64</f>
        <v>8.2235958434841674E-2</v>
      </c>
      <c r="E79" s="30">
        <f>'S&amp;P 500 &amp; Raw Data'!J64</f>
        <v>0.15115070067120029</v>
      </c>
      <c r="F79" s="79">
        <f>'Home Prices'!B64/'Home Prices'!B63-1</f>
        <v>7.210462411679508E-2</v>
      </c>
      <c r="G79" s="43">
        <f t="shared" si="21"/>
        <v>22672.402365298665</v>
      </c>
      <c r="H79" s="43">
        <f t="shared" si="22"/>
        <v>874.35251820748726</v>
      </c>
      <c r="I79" s="43">
        <f t="shared" si="23"/>
        <v>1214.7825820879684</v>
      </c>
      <c r="J79" s="43">
        <f t="shared" si="24"/>
        <v>3841.6235815198806</v>
      </c>
      <c r="K79" s="80">
        <f t="shared" si="24"/>
        <v>1255.3802889781311</v>
      </c>
      <c r="L79" s="30">
        <f t="shared" si="12"/>
        <v>9.8696928120446878E-2</v>
      </c>
      <c r="M79" s="30">
        <f t="shared" si="13"/>
        <v>8.3135969685605202E-2</v>
      </c>
      <c r="N79" s="45">
        <f t="shared" si="14"/>
        <v>1.4221227449246587E-2</v>
      </c>
      <c r="O79" s="45">
        <f t="shared" si="15"/>
        <v>5.1199933578993884E-2</v>
      </c>
      <c r="P79" s="76">
        <f>'Inflation Rate'!C86</f>
        <v>4.41941E-2</v>
      </c>
      <c r="Q79" s="8">
        <f t="shared" si="16"/>
        <v>0.11604914078756723</v>
      </c>
      <c r="R79" s="8">
        <f t="shared" si="17"/>
        <v>2.1529426377720595E-2</v>
      </c>
      <c r="S79" s="8">
        <f t="shared" si="18"/>
        <v>3.6431788337859761E-2</v>
      </c>
      <c r="T79" s="8">
        <f t="shared" si="19"/>
        <v>0.10242980751490594</v>
      </c>
      <c r="U79" s="8">
        <f t="shared" si="20"/>
        <v>2.672924901299023E-2</v>
      </c>
    </row>
    <row r="80" spans="1:21">
      <c r="A80" s="29">
        <v>1989</v>
      </c>
      <c r="B80" s="30">
        <f>('S&amp;P 500 &amp; Raw Data'!B65-'S&amp;P 500 &amp; Raw Data'!B64+'S&amp;P 500 &amp; Raw Data'!C65)/'S&amp;P 500 &amp; Raw Data'!B64</f>
        <v>0.31475183638196724</v>
      </c>
      <c r="C80" s="30">
        <f>'T. Bill rates'!C67</f>
        <v>8.111666666666667E-2</v>
      </c>
      <c r="D80" s="30">
        <f>'S&amp;P 500 &amp; Raw Data'!F65</f>
        <v>0.17693647159446219</v>
      </c>
      <c r="E80" s="30">
        <f>'S&amp;P 500 &amp; Raw Data'!J65</f>
        <v>0.15789666531437313</v>
      </c>
      <c r="F80" s="79">
        <f>'Home Prices'!B65/'Home Prices'!B64-1</f>
        <v>4.3813448313502867E-2</v>
      </c>
      <c r="G80" s="43">
        <f t="shared" si="21"/>
        <v>29808.582644967279</v>
      </c>
      <c r="H80" s="43">
        <f t="shared" si="22"/>
        <v>945.27707997608468</v>
      </c>
      <c r="I80" s="43">
        <f t="shared" si="23"/>
        <v>1429.7219259170236</v>
      </c>
      <c r="J80" s="43">
        <f t="shared" si="24"/>
        <v>4448.2031344349289</v>
      </c>
      <c r="K80" s="80">
        <f t="shared" si="24"/>
        <v>1310.3828283830649</v>
      </c>
      <c r="L80" s="30">
        <f t="shared" si="12"/>
        <v>0.23363516971530057</v>
      </c>
      <c r="M80" s="30">
        <f t="shared" si="13"/>
        <v>0.13781536478750506</v>
      </c>
      <c r="N80" s="45">
        <f t="shared" si="14"/>
        <v>0.15685517106759411</v>
      </c>
      <c r="O80" s="45">
        <f t="shared" si="15"/>
        <v>5.240982169336883E-2</v>
      </c>
      <c r="P80" s="76">
        <f>'Inflation Rate'!C87</f>
        <v>4.6473000000000007E-2</v>
      </c>
      <c r="Q80" s="8">
        <f t="shared" si="16"/>
        <v>0.25636479525221123</v>
      </c>
      <c r="R80" s="8">
        <f t="shared" si="17"/>
        <v>3.310517009675995E-2</v>
      </c>
      <c r="S80" s="8">
        <f t="shared" si="18"/>
        <v>0.12466969677618267</v>
      </c>
      <c r="T80" s="8">
        <f t="shared" si="19"/>
        <v>0.10647543253803327</v>
      </c>
      <c r="U80" s="8">
        <f t="shared" si="20"/>
        <v>-2.5414431968117102E-3</v>
      </c>
    </row>
    <row r="81" spans="1:21">
      <c r="A81" s="29">
        <v>1990</v>
      </c>
      <c r="B81" s="30">
        <f>('S&amp;P 500 &amp; Raw Data'!B66-'S&amp;P 500 &amp; Raw Data'!B65+'S&amp;P 500 &amp; Raw Data'!C66)/'S&amp;P 500 &amp; Raw Data'!B65</f>
        <v>-3.0644516129032118E-2</v>
      </c>
      <c r="C81" s="30">
        <f>'T. Bill rates'!C68</f>
        <v>7.4933333333333338E-2</v>
      </c>
      <c r="D81" s="30">
        <f>'S&amp;P 500 &amp; Raw Data'!F66</f>
        <v>6.2353753335533363E-2</v>
      </c>
      <c r="E81" s="30">
        <f>'S&amp;P 500 &amp; Raw Data'!J66</f>
        <v>6.1400628860817041E-2</v>
      </c>
      <c r="F81" s="79">
        <f>'Home Prices'!B66/'Home Prices'!B65-1</f>
        <v>-6.9151230735041702E-3</v>
      </c>
      <c r="G81" s="43">
        <f t="shared" si="21"/>
        <v>28895.113053319994</v>
      </c>
      <c r="H81" s="43">
        <f t="shared" si="22"/>
        <v>1016.1098425022926</v>
      </c>
      <c r="I81" s="43">
        <f t="shared" si="23"/>
        <v>1518.8704542240573</v>
      </c>
      <c r="J81" s="43">
        <f t="shared" si="24"/>
        <v>4721.3256041898912</v>
      </c>
      <c r="K81" s="80">
        <f t="shared" si="24"/>
        <v>1301.3213698513894</v>
      </c>
      <c r="L81" s="30">
        <f t="shared" si="12"/>
        <v>-0.10557784946236545</v>
      </c>
      <c r="M81" s="30">
        <f t="shared" si="13"/>
        <v>-9.2998269464565478E-2</v>
      </c>
      <c r="N81" s="45">
        <f t="shared" si="14"/>
        <v>-9.2045144989849156E-2</v>
      </c>
      <c r="O81" s="45">
        <f t="shared" si="15"/>
        <v>4.9979953137364364E-2</v>
      </c>
      <c r="P81" s="76">
        <f>'Inflation Rate'!C88</f>
        <v>6.1062599999999995E-2</v>
      </c>
      <c r="Q81" s="8">
        <f t="shared" si="16"/>
        <v>-8.6429505788849892E-2</v>
      </c>
      <c r="R81" s="8">
        <f t="shared" si="17"/>
        <v>1.3072492926744506E-2</v>
      </c>
      <c r="S81" s="8">
        <f t="shared" si="18"/>
        <v>1.2168493503901257E-3</v>
      </c>
      <c r="T81" s="8">
        <f t="shared" si="19"/>
        <v>3.185757945072254E-4</v>
      </c>
      <c r="U81" s="8">
        <f t="shared" si="20"/>
        <v>-6.4065704580958949E-2</v>
      </c>
    </row>
    <row r="82" spans="1:21">
      <c r="A82" s="29">
        <v>1991</v>
      </c>
      <c r="B82" s="30">
        <f>('S&amp;P 500 &amp; Raw Data'!B67-'S&amp;P 500 &amp; Raw Data'!B66+'S&amp;P 500 &amp; Raw Data'!C67)/'S&amp;P 500 &amp; Raw Data'!B66</f>
        <v>0.30234843134879757</v>
      </c>
      <c r="C82" s="30">
        <f>'T. Bill rates'!C69</f>
        <v>5.3749999999999999E-2</v>
      </c>
      <c r="D82" s="30">
        <f>'S&amp;P 500 &amp; Raw Data'!F67</f>
        <v>0.15004510019517303</v>
      </c>
      <c r="E82" s="30">
        <f>'S&amp;P 500 &amp; Raw Data'!J67</f>
        <v>0.17853487146763175</v>
      </c>
      <c r="F82" s="79">
        <f>'Home Prices'!B67/'Home Prices'!B66-1</f>
        <v>-1.579570883243453E-3</v>
      </c>
      <c r="G82" s="43">
        <f t="shared" si="21"/>
        <v>37631.505158637461</v>
      </c>
      <c r="H82" s="43">
        <f t="shared" si="22"/>
        <v>1070.7257465367909</v>
      </c>
      <c r="I82" s="43">
        <f t="shared" si="23"/>
        <v>1746.769523711594</v>
      </c>
      <c r="J82" s="43">
        <f t="shared" si="24"/>
        <v>5564.2468640907728</v>
      </c>
      <c r="K82" s="80">
        <f t="shared" si="24"/>
        <v>1299.2658405058296</v>
      </c>
      <c r="L82" s="30">
        <f t="shared" si="12"/>
        <v>0.24859843134879758</v>
      </c>
      <c r="M82" s="30">
        <f t="shared" si="13"/>
        <v>0.15230333115362454</v>
      </c>
      <c r="N82" s="45">
        <f t="shared" si="14"/>
        <v>0.12381355988116582</v>
      </c>
      <c r="O82" s="45">
        <f t="shared" si="15"/>
        <v>5.13850639844049E-2</v>
      </c>
      <c r="P82" s="76">
        <f>'Inflation Rate'!C89</f>
        <v>3.0642800000000001E-2</v>
      </c>
      <c r="Q82" s="8">
        <f t="shared" si="16"/>
        <v>0.26362735115288971</v>
      </c>
      <c r="R82" s="8">
        <f t="shared" si="17"/>
        <v>2.2420182821827117E-2</v>
      </c>
      <c r="S82" s="8">
        <f t="shared" si="18"/>
        <v>0.11585226248625902</v>
      </c>
      <c r="T82" s="8">
        <f t="shared" si="19"/>
        <v>0.14349498339059052</v>
      </c>
      <c r="U82" s="8">
        <f t="shared" si="20"/>
        <v>-3.1264343847590581E-2</v>
      </c>
    </row>
    <row r="83" spans="1:21">
      <c r="A83" s="29">
        <v>1992</v>
      </c>
      <c r="B83" s="30">
        <f>('S&amp;P 500 &amp; Raw Data'!B68-'S&amp;P 500 &amp; Raw Data'!B67+'S&amp;P 500 &amp; Raw Data'!C68)/'S&amp;P 500 &amp; Raw Data'!B67</f>
        <v>7.493727972380064E-2</v>
      </c>
      <c r="C83" s="30">
        <f>'T. Bill rates'!C70</f>
        <v>3.4316666666666669E-2</v>
      </c>
      <c r="D83" s="30">
        <f>'S&amp;P 500 &amp; Raw Data'!F68</f>
        <v>9.3616373162079422E-2</v>
      </c>
      <c r="E83" s="30">
        <f>'S&amp;P 500 &amp; Raw Data'!J68</f>
        <v>0.12172255869896652</v>
      </c>
      <c r="F83" s="79">
        <f>'Home Prices'!B68/'Home Prices'!B67-1</f>
        <v>8.1740276862227734E-3</v>
      </c>
      <c r="G83" s="43">
        <f t="shared" si="21"/>
        <v>40451.507787137925</v>
      </c>
      <c r="H83" s="43">
        <f t="shared" si="22"/>
        <v>1107.4694850721119</v>
      </c>
      <c r="I83" s="43">
        <f t="shared" si="23"/>
        <v>1910.2957512715263</v>
      </c>
      <c r="J83" s="43">
        <f t="shared" si="24"/>
        <v>6241.5412296206023</v>
      </c>
      <c r="K83" s="80">
        <f t="shared" si="24"/>
        <v>1309.8860754578877</v>
      </c>
      <c r="L83" s="30">
        <f t="shared" ref="L83:L109" si="25">B83-C83</f>
        <v>4.0620613057133971E-2</v>
      </c>
      <c r="M83" s="30">
        <f t="shared" ref="M83:M109" si="26">B83-D83</f>
        <v>-1.8679093438278782E-2</v>
      </c>
      <c r="N83" s="45">
        <f t="shared" ref="N83:N109" si="27">B83-E83</f>
        <v>-4.6785278975165878E-2</v>
      </c>
      <c r="O83" s="45">
        <f t="shared" ref="O83:O112" si="28">((G83/100)^(1/(A83-$A$19+1)))-((I83/100)^(1/(A83-$A$19+1)))</f>
        <v>5.0319857010869606E-2</v>
      </c>
      <c r="P83" s="76">
        <f>'Inflation Rate'!C90</f>
        <v>2.9006500000000001E-2</v>
      </c>
      <c r="Q83" s="8">
        <f t="shared" ref="Q83:Q109" si="29">(1+B83)/(1+$P83)-1</f>
        <v>4.4636044304677158E-2</v>
      </c>
      <c r="R83" s="8">
        <f t="shared" ref="R83:R109" si="30">(1+C83)/(1+$P83)-1</f>
        <v>5.1604792259978272E-3</v>
      </c>
      <c r="S83" s="8">
        <f t="shared" ref="S83:S109" si="31">(1+D83)/(1+$P83)-1</f>
        <v>6.2788595759190491E-2</v>
      </c>
      <c r="T83" s="8">
        <f t="shared" ref="T83:T109" si="32">(1+E83)/(1+$P83)-1</f>
        <v>9.0102500517699857E-2</v>
      </c>
      <c r="U83" s="8">
        <f t="shared" ref="U83:U111" si="33">(1+F83)/(1+$P83)-1</f>
        <v>-2.0245229076567672E-2</v>
      </c>
    </row>
    <row r="84" spans="1:21">
      <c r="A84" s="29">
        <v>1993</v>
      </c>
      <c r="B84" s="30">
        <f>('S&amp;P 500 &amp; Raw Data'!B69-'S&amp;P 500 &amp; Raw Data'!B68+'S&amp;P 500 &amp; Raw Data'!C69)/'S&amp;P 500 &amp; Raw Data'!B68</f>
        <v>9.96705147919488E-2</v>
      </c>
      <c r="C84" s="30">
        <f>'T. Bill rates'!C71</f>
        <v>2.9975000000000002E-2</v>
      </c>
      <c r="D84" s="30">
        <f>'S&amp;P 500 &amp; Raw Data'!F69</f>
        <v>0.14210957589263107</v>
      </c>
      <c r="E84" s="30">
        <f>'S&amp;P 500 &amp; Raw Data'!J69</f>
        <v>0.16431517219561104</v>
      </c>
      <c r="F84" s="79">
        <f>'Home Prices'!B69/'Home Prices'!B68-1</f>
        <v>2.1577089054531262E-2</v>
      </c>
      <c r="G84" s="43">
        <f t="shared" ref="G84:G109" si="34">G83*(1+B84)</f>
        <v>44483.33039239249</v>
      </c>
      <c r="H84" s="43">
        <f t="shared" ref="H84:H109" si="35">H83*(1+C84)</f>
        <v>1140.6658828871484</v>
      </c>
      <c r="I84" s="43">
        <f t="shared" ref="I84:I109" si="36">I83*(1+D84)</f>
        <v>2181.7670703142176</v>
      </c>
      <c r="J84" s="43">
        <f t="shared" ref="J84:K109" si="37">J83*(1+E84)</f>
        <v>7267.1211515317182</v>
      </c>
      <c r="K84" s="80">
        <f t="shared" si="37"/>
        <v>1338.149603959333</v>
      </c>
      <c r="L84" s="30">
        <f t="shared" si="25"/>
        <v>6.9695514791948798E-2</v>
      </c>
      <c r="M84" s="30">
        <f t="shared" si="26"/>
        <v>-4.2439061100682268E-2</v>
      </c>
      <c r="N84" s="45">
        <f t="shared" si="27"/>
        <v>-6.4644657403662237E-2</v>
      </c>
      <c r="O84" s="45">
        <f t="shared" si="28"/>
        <v>4.8975937931758473E-2</v>
      </c>
      <c r="P84" s="76">
        <f>'Inflation Rate'!C91</f>
        <v>2.7484099999999997E-2</v>
      </c>
      <c r="Q84" s="8">
        <f t="shared" si="29"/>
        <v>7.025550545448711E-2</v>
      </c>
      <c r="R84" s="8">
        <f t="shared" si="30"/>
        <v>2.4242710909105902E-3</v>
      </c>
      <c r="S84" s="8">
        <f t="shared" si="31"/>
        <v>0.11155936709155023</v>
      </c>
      <c r="T84" s="8">
        <f t="shared" si="32"/>
        <v>0.13317098745918421</v>
      </c>
      <c r="U84" s="8">
        <f t="shared" si="33"/>
        <v>-5.7490047247140685E-3</v>
      </c>
    </row>
    <row r="85" spans="1:21">
      <c r="A85" s="29">
        <v>1994</v>
      </c>
      <c r="B85" s="30">
        <f>('S&amp;P 500 &amp; Raw Data'!B70-'S&amp;P 500 &amp; Raw Data'!B69+'S&amp;P 500 &amp; Raw Data'!C70)/'S&amp;P 500 &amp; Raw Data'!B69</f>
        <v>1.3259206774573897E-2</v>
      </c>
      <c r="C85" s="30">
        <f>'T. Bill rates'!C72</f>
        <v>4.2466666666666673E-2</v>
      </c>
      <c r="D85" s="30">
        <f>'S&amp;P 500 &amp; Raw Data'!F70</f>
        <v>-8.0366555509985921E-2</v>
      </c>
      <c r="E85" s="30">
        <f>'S&amp;P 500 &amp; Raw Data'!J70</f>
        <v>-1.3192033475710699E-2</v>
      </c>
      <c r="F85" s="79">
        <f>'Home Prices'!B70/'Home Prices'!B69-1</f>
        <v>2.5089605734766929E-2</v>
      </c>
      <c r="G85" s="43">
        <f t="shared" si="34"/>
        <v>45073.144068086905</v>
      </c>
      <c r="H85" s="43">
        <f t="shared" si="35"/>
        <v>1189.106160713756</v>
      </c>
      <c r="I85" s="43">
        <f t="shared" si="36"/>
        <v>2006.4259659479505</v>
      </c>
      <c r="J85" s="43">
        <f t="shared" si="37"/>
        <v>7171.2530460286662</v>
      </c>
      <c r="K85" s="80">
        <f t="shared" si="37"/>
        <v>1371.7232499368072</v>
      </c>
      <c r="L85" s="30">
        <f t="shared" si="25"/>
        <v>-2.9207459892092776E-2</v>
      </c>
      <c r="M85" s="30">
        <f t="shared" si="26"/>
        <v>9.3625762284559821E-2</v>
      </c>
      <c r="N85" s="45">
        <f t="shared" si="27"/>
        <v>2.6451240250284596E-2</v>
      </c>
      <c r="O85" s="45">
        <f t="shared" si="28"/>
        <v>4.9718636171719899E-2</v>
      </c>
      <c r="P85" s="76">
        <f>'Inflation Rate'!C92</f>
        <v>2.6749000000000002E-2</v>
      </c>
      <c r="Q85" s="8">
        <f t="shared" si="29"/>
        <v>-1.3138355357956155E-2</v>
      </c>
      <c r="R85" s="8">
        <f t="shared" si="30"/>
        <v>1.5308187947265406E-2</v>
      </c>
      <c r="S85" s="8">
        <f t="shared" si="31"/>
        <v>-0.10432496696854432</v>
      </c>
      <c r="T85" s="8">
        <f t="shared" si="32"/>
        <v>-3.8900484418013193E-2</v>
      </c>
      <c r="U85" s="8">
        <f t="shared" si="33"/>
        <v>-1.6161635075689906E-3</v>
      </c>
    </row>
    <row r="86" spans="1:21">
      <c r="A86" s="29">
        <v>1995</v>
      </c>
      <c r="B86" s="30">
        <f>('S&amp;P 500 &amp; Raw Data'!B71-'S&amp;P 500 &amp; Raw Data'!B70+'S&amp;P 500 &amp; Raw Data'!C71)/'S&amp;P 500 &amp; Raw Data'!B70</f>
        <v>0.37195198902606308</v>
      </c>
      <c r="C86" s="30">
        <f>'T. Bill rates'!C73</f>
        <v>5.4900000000000004E-2</v>
      </c>
      <c r="D86" s="30">
        <f>'S&amp;P 500 &amp; Raw Data'!F71</f>
        <v>0.23480780112538907</v>
      </c>
      <c r="E86" s="30">
        <f>'S&amp;P 500 &amp; Raw Data'!J71</f>
        <v>0.20156218170640219</v>
      </c>
      <c r="F86" s="79">
        <f>'Home Prices'!B71/'Home Prices'!B70-1</f>
        <v>1.7982017982018039E-2</v>
      </c>
      <c r="G86" s="43">
        <f t="shared" si="34"/>
        <v>61838.189655870119</v>
      </c>
      <c r="H86" s="43">
        <f t="shared" si="35"/>
        <v>1254.3880889369411</v>
      </c>
      <c r="I86" s="43">
        <f t="shared" si="36"/>
        <v>2477.5504351330737</v>
      </c>
      <c r="J86" s="43">
        <f t="shared" si="37"/>
        <v>8616.7064555548859</v>
      </c>
      <c r="K86" s="80">
        <f t="shared" si="37"/>
        <v>1396.389602083523</v>
      </c>
      <c r="L86" s="30">
        <f t="shared" si="25"/>
        <v>0.31705198902606307</v>
      </c>
      <c r="M86" s="30">
        <f t="shared" si="26"/>
        <v>0.13714418790067401</v>
      </c>
      <c r="N86" s="45">
        <f t="shared" si="27"/>
        <v>0.17038980731966089</v>
      </c>
      <c r="O86" s="45">
        <f t="shared" si="28"/>
        <v>5.0791451119413633E-2</v>
      </c>
      <c r="P86" s="76">
        <f>'Inflation Rate'!C93</f>
        <v>2.53841E-2</v>
      </c>
      <c r="Q86" s="8">
        <f t="shared" si="29"/>
        <v>0.33798835872924404</v>
      </c>
      <c r="R86" s="8">
        <f t="shared" si="30"/>
        <v>2.8785213267886745E-2</v>
      </c>
      <c r="S86" s="8">
        <f t="shared" si="31"/>
        <v>0.20423927104524942</v>
      </c>
      <c r="T86" s="8">
        <f t="shared" si="32"/>
        <v>0.17181667016916125</v>
      </c>
      <c r="U86" s="8">
        <f t="shared" si="33"/>
        <v>-7.218838304574704E-3</v>
      </c>
    </row>
    <row r="87" spans="1:21">
      <c r="A87" s="29">
        <v>1996</v>
      </c>
      <c r="B87" s="30">
        <f>('S&amp;P 500 &amp; Raw Data'!B72-'S&amp;P 500 &amp; Raw Data'!B71+'S&amp;P 500 &amp; Raw Data'!C72)/'S&amp;P 500 &amp; Raw Data'!B71</f>
        <v>0.22680966018865789</v>
      </c>
      <c r="C87" s="30">
        <f>'T. Bill rates'!C74</f>
        <v>5.0058333333333337E-2</v>
      </c>
      <c r="D87" s="30">
        <f>'S&amp;P 500 &amp; Raw Data'!F72</f>
        <v>1.428607793401844E-2</v>
      </c>
      <c r="E87" s="30">
        <f>'S&amp;P 500 &amp; Raw Data'!J72</f>
        <v>4.79259941944115E-2</v>
      </c>
      <c r="F87" s="79">
        <f>'Home Prices'!B72/'Home Prices'!B71-1</f>
        <v>2.4165848871442686E-2</v>
      </c>
      <c r="G87" s="43">
        <f t="shared" si="34"/>
        <v>75863.688438399797</v>
      </c>
      <c r="H87" s="43">
        <f t="shared" si="35"/>
        <v>1317.1806660223094</v>
      </c>
      <c r="I87" s="43">
        <f t="shared" si="36"/>
        <v>2512.9449137348461</v>
      </c>
      <c r="J87" s="43">
        <f t="shared" si="37"/>
        <v>9029.6706791187571</v>
      </c>
      <c r="K87" s="80">
        <f t="shared" si="37"/>
        <v>1430.1345421731273</v>
      </c>
      <c r="L87" s="30">
        <f t="shared" si="25"/>
        <v>0.17675132685532455</v>
      </c>
      <c r="M87" s="30">
        <f t="shared" si="26"/>
        <v>0.21252358225463946</v>
      </c>
      <c r="N87" s="45">
        <f t="shared" si="27"/>
        <v>0.17888366599424638</v>
      </c>
      <c r="O87" s="45">
        <f t="shared" si="28"/>
        <v>5.304503967737495E-2</v>
      </c>
      <c r="P87" s="76">
        <f>'Inflation Rate'!C94</f>
        <v>3.3224799999999999E-2</v>
      </c>
      <c r="Q87" s="8">
        <f t="shared" si="29"/>
        <v>0.18735986610915445</v>
      </c>
      <c r="R87" s="8">
        <f t="shared" si="30"/>
        <v>1.6292227338458476E-2</v>
      </c>
      <c r="S87" s="8">
        <f t="shared" si="31"/>
        <v>-1.8329720759685197E-2</v>
      </c>
      <c r="T87" s="8">
        <f t="shared" si="32"/>
        <v>1.4228456570546388E-2</v>
      </c>
      <c r="U87" s="8">
        <f t="shared" si="33"/>
        <v>-8.7676477844484957E-3</v>
      </c>
    </row>
    <row r="88" spans="1:21">
      <c r="A88" s="29">
        <v>1997</v>
      </c>
      <c r="B88" s="30">
        <f>('S&amp;P 500 &amp; Raw Data'!B73-'S&amp;P 500 &amp; Raw Data'!B72+'S&amp;P 500 &amp; Raw Data'!C73)/'S&amp;P 500 &amp; Raw Data'!B72</f>
        <v>0.33103653103653097</v>
      </c>
      <c r="C88" s="30">
        <f>'T. Bill rates'!C75</f>
        <v>5.0608333333333332E-2</v>
      </c>
      <c r="D88" s="30">
        <f>'S&amp;P 500 &amp; Raw Data'!F73</f>
        <v>9.939130272977531E-2</v>
      </c>
      <c r="E88" s="30">
        <f>'S&amp;P 500 &amp; Raw Data'!J73</f>
        <v>0.11834887244426365</v>
      </c>
      <c r="F88" s="79">
        <f>'Home Prices'!B73/'Home Prices'!B72-1</f>
        <v>4.0244340639597587E-2</v>
      </c>
      <c r="G88" s="43">
        <f t="shared" si="34"/>
        <v>100977.34069068384</v>
      </c>
      <c r="H88" s="43">
        <f t="shared" si="35"/>
        <v>1383.8409842285885</v>
      </c>
      <c r="I88" s="43">
        <f t="shared" si="36"/>
        <v>2762.7097823991153</v>
      </c>
      <c r="J88" s="43">
        <f t="shared" si="37"/>
        <v>10098.322022535491</v>
      </c>
      <c r="K88" s="80">
        <f t="shared" si="37"/>
        <v>1487.6893638487977</v>
      </c>
      <c r="L88" s="30">
        <f t="shared" si="25"/>
        <v>0.28042819770319766</v>
      </c>
      <c r="M88" s="30">
        <f t="shared" si="26"/>
        <v>0.23164522830675566</v>
      </c>
      <c r="N88" s="45">
        <f t="shared" si="27"/>
        <v>0.21268765859226732</v>
      </c>
      <c r="O88" s="45">
        <f t="shared" si="28"/>
        <v>5.5315584903303572E-2</v>
      </c>
      <c r="P88" s="76">
        <f>'Inflation Rate'!C95</f>
        <v>1.7023999999999997E-2</v>
      </c>
      <c r="Q88" s="8">
        <f t="shared" si="29"/>
        <v>0.30875626439152959</v>
      </c>
      <c r="R88" s="8">
        <f t="shared" si="30"/>
        <v>3.302216401317315E-2</v>
      </c>
      <c r="S88" s="8">
        <f t="shared" si="31"/>
        <v>8.098855359340118E-2</v>
      </c>
      <c r="T88" s="8">
        <f t="shared" si="32"/>
        <v>9.9628791891109403E-2</v>
      </c>
      <c r="U88" s="8">
        <f t="shared" si="33"/>
        <v>2.2831654552496028E-2</v>
      </c>
    </row>
    <row r="89" spans="1:21">
      <c r="A89" s="29">
        <v>1998</v>
      </c>
      <c r="B89" s="30">
        <f>('S&amp;P 500 &amp; Raw Data'!B74-'S&amp;P 500 &amp; Raw Data'!B73+'S&amp;P 500 &amp; Raw Data'!C74)/'S&amp;P 500 &amp; Raw Data'!B73</f>
        <v>0.28337953278443584</v>
      </c>
      <c r="C89" s="30">
        <f>'T. Bill rates'!C76</f>
        <v>4.7766666666666666E-2</v>
      </c>
      <c r="D89" s="30">
        <f>'S&amp;P 500 &amp; Raw Data'!F74</f>
        <v>0.14921431922606215</v>
      </c>
      <c r="E89" s="30">
        <f>'S&amp;P 500 &amp; Raw Data'!J74</f>
        <v>7.9454561327070808E-2</v>
      </c>
      <c r="F89" s="79">
        <f>'Home Prices'!B74/'Home Prices'!B73-1</f>
        <v>6.4478986758779611E-2</v>
      </c>
      <c r="G89" s="43">
        <f t="shared" si="34"/>
        <v>129592.25231742462</v>
      </c>
      <c r="H89" s="43">
        <f t="shared" si="35"/>
        <v>1449.9424552419075</v>
      </c>
      <c r="I89" s="43">
        <f t="shared" si="36"/>
        <v>3174.9456417989818</v>
      </c>
      <c r="J89" s="43">
        <f t="shared" si="37"/>
        <v>10900.679768975546</v>
      </c>
      <c r="K89" s="80">
        <f t="shared" si="37"/>
        <v>1583.6140666415815</v>
      </c>
      <c r="L89" s="30">
        <f t="shared" si="25"/>
        <v>0.23561286611776916</v>
      </c>
      <c r="M89" s="30">
        <f t="shared" si="26"/>
        <v>0.13416521355837369</v>
      </c>
      <c r="N89" s="45">
        <f t="shared" si="27"/>
        <v>0.20392497145736505</v>
      </c>
      <c r="O89" s="45">
        <f t="shared" si="28"/>
        <v>5.6306048135548625E-2</v>
      </c>
      <c r="P89" s="76">
        <f>'Inflation Rate'!C96</f>
        <v>1.6119000000000001E-2</v>
      </c>
      <c r="Q89" s="8">
        <f t="shared" si="29"/>
        <v>0.26302089891482772</v>
      </c>
      <c r="R89" s="8">
        <f t="shared" si="30"/>
        <v>3.1145630252624734E-2</v>
      </c>
      <c r="S89" s="8">
        <f t="shared" si="31"/>
        <v>0.13098398831835856</v>
      </c>
      <c r="T89" s="8">
        <f t="shared" si="32"/>
        <v>6.2330850350274636E-2</v>
      </c>
      <c r="U89" s="8">
        <f t="shared" si="33"/>
        <v>4.7592837806181842E-2</v>
      </c>
    </row>
    <row r="90" spans="1:21">
      <c r="A90" s="29">
        <v>1999</v>
      </c>
      <c r="B90" s="30">
        <f>('S&amp;P 500 &amp; Raw Data'!B75-'S&amp;P 500 &amp; Raw Data'!B74+'S&amp;P 500 &amp; Raw Data'!C75)/'S&amp;P 500 &amp; Raw Data'!B74</f>
        <v>0.20885350992084475</v>
      </c>
      <c r="C90" s="30">
        <f>'T. Bill rates'!C77</f>
        <v>4.6383333333333339E-2</v>
      </c>
      <c r="D90" s="30">
        <f>'S&amp;P 500 &amp; Raw Data'!F75</f>
        <v>-8.2542147962685761E-2</v>
      </c>
      <c r="E90" s="30">
        <f>'S&amp;P 500 &amp; Raw Data'!J75</f>
        <v>8.4316347548218651E-3</v>
      </c>
      <c r="F90" s="79">
        <f>'Home Prices'!B75/'Home Prices'!B74-1</f>
        <v>7.6798269334775515E-2</v>
      </c>
      <c r="G90" s="43">
        <f t="shared" si="34"/>
        <v>156658.0490724665</v>
      </c>
      <c r="H90" s="43">
        <f t="shared" si="35"/>
        <v>1517.1956194575448</v>
      </c>
      <c r="I90" s="43">
        <f t="shared" si="36"/>
        <v>2912.8788088601259</v>
      </c>
      <c r="J90" s="43">
        <f t="shared" si="37"/>
        <v>10992.590319366824</v>
      </c>
      <c r="K90" s="80">
        <f t="shared" si="37"/>
        <v>1705.2328862538609</v>
      </c>
      <c r="L90" s="30">
        <f t="shared" si="25"/>
        <v>0.16247017658751142</v>
      </c>
      <c r="M90" s="30">
        <f t="shared" si="26"/>
        <v>0.2913956578835305</v>
      </c>
      <c r="N90" s="45">
        <f t="shared" si="27"/>
        <v>0.20042187516602289</v>
      </c>
      <c r="O90" s="45">
        <f t="shared" si="28"/>
        <v>5.9634694818320177E-2</v>
      </c>
      <c r="P90" s="76">
        <f>'Inflation Rate'!C97</f>
        <v>2.6845599999999997E-2</v>
      </c>
      <c r="Q90" s="8">
        <f t="shared" si="29"/>
        <v>0.17724953967845303</v>
      </c>
      <c r="R90" s="8">
        <f t="shared" si="30"/>
        <v>1.9026943615801262E-2</v>
      </c>
      <c r="S90" s="8">
        <f t="shared" si="31"/>
        <v>-0.10652794145749434</v>
      </c>
      <c r="T90" s="8">
        <f t="shared" si="32"/>
        <v>-1.7932555045449883E-2</v>
      </c>
      <c r="U90" s="8">
        <f t="shared" si="33"/>
        <v>4.8646718975837944E-2</v>
      </c>
    </row>
    <row r="91" spans="1:21">
      <c r="A91" s="29">
        <v>2000</v>
      </c>
      <c r="B91" s="30">
        <f>('S&amp;P 500 &amp; Raw Data'!B76-'S&amp;P 500 &amp; Raw Data'!B75+'S&amp;P 500 &amp; Raw Data'!C76)/'S&amp;P 500 &amp; Raw Data'!B75</f>
        <v>-9.0318189552492781E-2</v>
      </c>
      <c r="C91" s="30">
        <f>'T. Bill rates'!C78</f>
        <v>5.8166666666666665E-2</v>
      </c>
      <c r="D91" s="30">
        <f>'S&amp;P 500 &amp; Raw Data'!F76</f>
        <v>0.16655267125397488</v>
      </c>
      <c r="E91" s="30">
        <f>'S&amp;P 500 &amp; Raw Data'!J76</f>
        <v>9.3296855210372037E-2</v>
      </c>
      <c r="F91" s="79">
        <f>'Home Prices'!B76/'Home Prices'!B75-1</f>
        <v>9.2817679558011124E-2</v>
      </c>
      <c r="G91" s="43">
        <f t="shared" si="34"/>
        <v>142508.97770141574</v>
      </c>
      <c r="H91" s="43">
        <f t="shared" si="35"/>
        <v>1605.4458313226587</v>
      </c>
      <c r="I91" s="43">
        <f t="shared" si="36"/>
        <v>3398.0265555148762</v>
      </c>
      <c r="J91" s="43">
        <f t="shared" si="37"/>
        <v>12018.164426779729</v>
      </c>
      <c r="K91" s="80">
        <f t="shared" si="37"/>
        <v>1863.5086458619542</v>
      </c>
      <c r="L91" s="30">
        <f t="shared" si="25"/>
        <v>-0.14848485621915944</v>
      </c>
      <c r="M91" s="30">
        <f t="shared" si="26"/>
        <v>-0.25687086080646765</v>
      </c>
      <c r="N91" s="45">
        <f t="shared" si="27"/>
        <v>-0.18361504476286483</v>
      </c>
      <c r="O91" s="45">
        <f t="shared" si="28"/>
        <v>5.5111895842923087E-2</v>
      </c>
      <c r="P91" s="76">
        <f>'Inflation Rate'!C98</f>
        <v>3.3868099999999998E-2</v>
      </c>
      <c r="Q91" s="8">
        <f t="shared" si="29"/>
        <v>-0.12011811714907628</v>
      </c>
      <c r="R91" s="8">
        <f t="shared" si="30"/>
        <v>2.3502578971791976E-2</v>
      </c>
      <c r="S91" s="8">
        <f t="shared" si="31"/>
        <v>0.12833800680567942</v>
      </c>
      <c r="T91" s="8">
        <f t="shared" si="32"/>
        <v>5.7481950754039168E-2</v>
      </c>
      <c r="U91" s="8">
        <f t="shared" si="33"/>
        <v>5.7018472238393958E-2</v>
      </c>
    </row>
    <row r="92" spans="1:21">
      <c r="A92" s="29">
        <v>2001</v>
      </c>
      <c r="B92" s="30">
        <f>('S&amp;P 500 &amp; Raw Data'!B77-'S&amp;P 500 &amp; Raw Data'!B76+'S&amp;P 500 &amp; Raw Data'!C77)/'S&amp;P 500 &amp; Raw Data'!B76</f>
        <v>-0.11849759142000185</v>
      </c>
      <c r="C92" s="30">
        <f>'T. Bill rates'!C79</f>
        <v>3.3883333333333335E-2</v>
      </c>
      <c r="D92" s="30">
        <f>'S&amp;P 500 &amp; Raw Data'!F77</f>
        <v>5.5721811892492555E-2</v>
      </c>
      <c r="E92" s="30">
        <f>'S&amp;P 500 &amp; Raw Data'!J77</f>
        <v>7.8191507542878236E-2</v>
      </c>
      <c r="F92" s="79">
        <f>'Home Prices'!B77/'Home Prices'!B76-1</f>
        <v>6.6734074823053602E-2</v>
      </c>
      <c r="G92" s="43">
        <f t="shared" si="34"/>
        <v>125622.00708807123</v>
      </c>
      <c r="H92" s="43">
        <f t="shared" si="35"/>
        <v>1659.8436875739746</v>
      </c>
      <c r="I92" s="43">
        <f t="shared" si="36"/>
        <v>3587.3707520469702</v>
      </c>
      <c r="J92" s="43">
        <f t="shared" si="37"/>
        <v>12957.882821207828</v>
      </c>
      <c r="K92" s="80">
        <f t="shared" si="37"/>
        <v>1987.8681712683131</v>
      </c>
      <c r="L92" s="30">
        <f t="shared" si="25"/>
        <v>-0.1523809247533352</v>
      </c>
      <c r="M92" s="30">
        <f t="shared" si="26"/>
        <v>-0.17421940331249441</v>
      </c>
      <c r="N92" s="45">
        <f t="shared" si="27"/>
        <v>-0.19668909896288009</v>
      </c>
      <c r="O92" s="45">
        <f t="shared" si="28"/>
        <v>5.1665345512908356E-2</v>
      </c>
      <c r="P92" s="76">
        <f>'Inflation Rate'!C99</f>
        <v>1.55172E-2</v>
      </c>
      <c r="Q92" s="8">
        <f t="shared" si="29"/>
        <v>-0.13196703258202003</v>
      </c>
      <c r="R92" s="8">
        <f t="shared" si="30"/>
        <v>1.808549705837903E-2</v>
      </c>
      <c r="S92" s="8">
        <f t="shared" si="31"/>
        <v>3.9590281575233366E-2</v>
      </c>
      <c r="T92" s="8">
        <f t="shared" si="32"/>
        <v>6.1716638125753454E-2</v>
      </c>
      <c r="U92" s="8">
        <f t="shared" si="33"/>
        <v>5.0434276074352802E-2</v>
      </c>
    </row>
    <row r="93" spans="1:21">
      <c r="A93" s="29">
        <v>2002</v>
      </c>
      <c r="B93" s="30">
        <f>('S&amp;P 500 &amp; Raw Data'!B78-'S&amp;P 500 &amp; Raw Data'!B77+'S&amp;P 500 &amp; Raw Data'!C78)/'S&amp;P 500 &amp; Raw Data'!B77</f>
        <v>-0.21966047957912699</v>
      </c>
      <c r="C93" s="30">
        <f>'T. Bill rates'!C80</f>
        <v>1.6025000000000001E-2</v>
      </c>
      <c r="D93" s="30">
        <f>'S&amp;P 500 &amp; Raw Data'!F78</f>
        <v>0.15116400378109285</v>
      </c>
      <c r="E93" s="30">
        <f>'S&amp;P 500 &amp; Raw Data'!J78</f>
        <v>0.12177867693975485</v>
      </c>
      <c r="F93" s="79">
        <f>'Home Prices'!B78/'Home Prices'!B77-1</f>
        <v>9.5648427401981984E-2</v>
      </c>
      <c r="G93" s="43">
        <f t="shared" si="34"/>
        <v>98027.816765413008</v>
      </c>
      <c r="H93" s="43">
        <f t="shared" si="35"/>
        <v>1686.4426826673475</v>
      </c>
      <c r="I93" s="43">
        <f t="shared" si="36"/>
        <v>4129.6520779735802</v>
      </c>
      <c r="J93" s="43">
        <f t="shared" si="37"/>
        <v>14535.876647114896</v>
      </c>
      <c r="K93" s="80">
        <f t="shared" si="37"/>
        <v>2178.0046357325809</v>
      </c>
      <c r="L93" s="30">
        <f t="shared" si="25"/>
        <v>-0.235685479579127</v>
      </c>
      <c r="M93" s="30">
        <f t="shared" si="26"/>
        <v>-0.37082448336021984</v>
      </c>
      <c r="N93" s="45">
        <f t="shared" si="27"/>
        <v>-0.34143915651888185</v>
      </c>
      <c r="O93" s="45">
        <f t="shared" si="28"/>
        <v>4.5325449773477855E-2</v>
      </c>
      <c r="P93" s="76">
        <f>'Inflation Rate'!C100</f>
        <v>2.3769100000000001E-2</v>
      </c>
      <c r="Q93" s="8">
        <f t="shared" si="29"/>
        <v>-0.23777781491854666</v>
      </c>
      <c r="R93" s="8">
        <f t="shared" si="30"/>
        <v>-7.564303318004062E-3</v>
      </c>
      <c r="S93" s="8">
        <f t="shared" si="31"/>
        <v>0.12443714484163748</v>
      </c>
      <c r="T93" s="8">
        <f t="shared" si="32"/>
        <v>9.5734064389865647E-2</v>
      </c>
      <c r="U93" s="8">
        <f t="shared" si="33"/>
        <v>7.0210487308106861E-2</v>
      </c>
    </row>
    <row r="94" spans="1:21">
      <c r="A94" s="29">
        <v>2003</v>
      </c>
      <c r="B94" s="30">
        <f>('S&amp;P 500 &amp; Raw Data'!B79-'S&amp;P 500 &amp; Raw Data'!B78+'S&amp;P 500 &amp; Raw Data'!C79)/'S&amp;P 500 &amp; Raw Data'!B78</f>
        <v>0.28355800050010233</v>
      </c>
      <c r="C94" s="30">
        <f>'T. Bill rates'!C81</f>
        <v>1.0108333333333332E-2</v>
      </c>
      <c r="D94" s="30">
        <f>'S&amp;P 500 &amp; Raw Data'!F79</f>
        <v>3.7531858817758529E-3</v>
      </c>
      <c r="E94" s="30">
        <f>'S&amp;P 500 &amp; Raw Data'!J79</f>
        <v>0.13532012096857571</v>
      </c>
      <c r="F94" s="79">
        <f>'Home Prices'!B79/'Home Prices'!B78-1</f>
        <v>9.8151789225324304E-2</v>
      </c>
      <c r="G94" s="43">
        <f t="shared" si="34"/>
        <v>125824.38848080393</v>
      </c>
      <c r="H94" s="43">
        <f t="shared" si="35"/>
        <v>1703.4898074513101</v>
      </c>
      <c r="I94" s="43">
        <f t="shared" si="36"/>
        <v>4145.1514298492766</v>
      </c>
      <c r="J94" s="43">
        <f t="shared" si="37"/>
        <v>16502.873233386777</v>
      </c>
      <c r="K94" s="80">
        <f t="shared" si="37"/>
        <v>2391.7796876707844</v>
      </c>
      <c r="L94" s="30">
        <f t="shared" si="25"/>
        <v>0.27344966716676899</v>
      </c>
      <c r="M94" s="30">
        <f t="shared" si="26"/>
        <v>0.27980481461832646</v>
      </c>
      <c r="N94" s="45">
        <f t="shared" si="27"/>
        <v>0.14823787953152662</v>
      </c>
      <c r="O94" s="45">
        <f t="shared" si="28"/>
        <v>4.8237796117156506E-2</v>
      </c>
      <c r="P94" s="76">
        <f>'Inflation Rate'!C101</f>
        <v>1.87949E-2</v>
      </c>
      <c r="Q94" s="8">
        <f t="shared" si="29"/>
        <v>0.25987870620485265</v>
      </c>
      <c r="R94" s="8">
        <f t="shared" si="30"/>
        <v>-8.5263154209612724E-3</v>
      </c>
      <c r="S94" s="8">
        <f t="shared" si="31"/>
        <v>-1.4764222041378727E-2</v>
      </c>
      <c r="T94" s="8">
        <f t="shared" si="32"/>
        <v>0.11437554405560491</v>
      </c>
      <c r="U94" s="8">
        <f t="shared" si="33"/>
        <v>7.7892899959868478E-2</v>
      </c>
    </row>
    <row r="95" spans="1:21">
      <c r="A95" s="29">
        <v>2004</v>
      </c>
      <c r="B95" s="30">
        <f>('S&amp;P 500 &amp; Raw Data'!B80-'S&amp;P 500 &amp; Raw Data'!B79+'S&amp;P 500 &amp; Raw Data'!C80)/'S&amp;P 500 &amp; Raw Data'!B79</f>
        <v>0.10742775944096193</v>
      </c>
      <c r="C95" s="30">
        <f>'T. Bill rates'!C82</f>
        <v>1.3716666666666665E-2</v>
      </c>
      <c r="D95" s="30">
        <f>'S&amp;P 500 &amp; Raw Data'!F80</f>
        <v>4.490683702274547E-2</v>
      </c>
      <c r="E95" s="30">
        <f>'S&amp;P 500 &amp; Raw Data'!J80</f>
        <v>9.888628408721839E-2</v>
      </c>
      <c r="F95" s="79">
        <f>'Home Prices'!B80/'Home Prices'!B79-1</f>
        <v>0.13636038100694692</v>
      </c>
      <c r="G95" s="43">
        <f t="shared" si="34"/>
        <v>139341.42061832585</v>
      </c>
      <c r="H95" s="43">
        <f t="shared" si="35"/>
        <v>1726.8560093101837</v>
      </c>
      <c r="I95" s="43">
        <f t="shared" si="36"/>
        <v>4331.2970695441181</v>
      </c>
      <c r="J95" s="43">
        <f t="shared" si="37"/>
        <v>18134.781044198815</v>
      </c>
      <c r="K95" s="80">
        <f t="shared" si="37"/>
        <v>2717.923677166249</v>
      </c>
      <c r="L95" s="30">
        <f t="shared" si="25"/>
        <v>9.3711092774295263E-2</v>
      </c>
      <c r="M95" s="30">
        <f t="shared" si="26"/>
        <v>6.2520922418216468E-2</v>
      </c>
      <c r="N95" s="45">
        <f t="shared" si="27"/>
        <v>8.5414753537435412E-3</v>
      </c>
      <c r="O95" s="45">
        <f t="shared" si="28"/>
        <v>4.842299846885445E-2</v>
      </c>
      <c r="P95" s="76">
        <f>'Inflation Rate'!C102</f>
        <v>3.2555599999999997E-2</v>
      </c>
      <c r="Q95" s="8">
        <f t="shared" si="29"/>
        <v>7.2511503923819554E-2</v>
      </c>
      <c r="R95" s="8">
        <f t="shared" si="30"/>
        <v>-1.8244957785647054E-2</v>
      </c>
      <c r="S95" s="8">
        <f t="shared" si="31"/>
        <v>1.1961813022703494E-2</v>
      </c>
      <c r="T95" s="8">
        <f t="shared" si="32"/>
        <v>6.4239334024452033E-2</v>
      </c>
      <c r="U95" s="8">
        <f t="shared" si="33"/>
        <v>0.10053190453564631</v>
      </c>
    </row>
    <row r="96" spans="1:21">
      <c r="A96" s="29">
        <v>2005</v>
      </c>
      <c r="B96" s="30">
        <f>('S&amp;P 500 &amp; Raw Data'!B81-'S&amp;P 500 &amp; Raw Data'!B80+'S&amp;P 500 &amp; Raw Data'!C81)/'S&amp;P 500 &amp; Raw Data'!B80</f>
        <v>4.8344775232688535E-2</v>
      </c>
      <c r="C96" s="30">
        <f>'T. Bill rates'!C83</f>
        <v>3.1466666666666664E-2</v>
      </c>
      <c r="D96" s="30">
        <f>'S&amp;P 500 &amp; Raw Data'!F81</f>
        <v>2.8675329597779506E-2</v>
      </c>
      <c r="E96" s="30">
        <f>'S&amp;P 500 &amp; Raw Data'!J81</f>
        <v>4.9175379871695298E-2</v>
      </c>
      <c r="F96" s="79">
        <f>'Home Prices'!B81/'Home Prices'!B80-1</f>
        <v>0.1351232116972334</v>
      </c>
      <c r="G96" s="43">
        <f t="shared" si="34"/>
        <v>146077.8502787223</v>
      </c>
      <c r="H96" s="43">
        <f t="shared" si="35"/>
        <v>1781.1944117364776</v>
      </c>
      <c r="I96" s="43">
        <f t="shared" si="36"/>
        <v>4455.4984405991927</v>
      </c>
      <c r="J96" s="43">
        <f t="shared" si="37"/>
        <v>19026.565790937311</v>
      </c>
      <c r="K96" s="80">
        <f t="shared" si="37"/>
        <v>3085.1782535729071</v>
      </c>
      <c r="L96" s="30">
        <f t="shared" si="25"/>
        <v>1.6878108566021871E-2</v>
      </c>
      <c r="M96" s="30">
        <f t="shared" si="26"/>
        <v>1.9669445634909029E-2</v>
      </c>
      <c r="N96" s="45">
        <f t="shared" si="27"/>
        <v>-8.3060463900676285E-4</v>
      </c>
      <c r="O96" s="45">
        <f t="shared" si="28"/>
        <v>4.8042189402255131E-2</v>
      </c>
      <c r="P96" s="76">
        <f>'Inflation Rate'!C103</f>
        <v>3.4156600000000002E-2</v>
      </c>
      <c r="Q96" s="8">
        <f t="shared" si="29"/>
        <v>1.3719561653127155E-2</v>
      </c>
      <c r="R96" s="8">
        <f t="shared" si="30"/>
        <v>-2.6010889775621715E-3</v>
      </c>
      <c r="S96" s="8">
        <f t="shared" si="31"/>
        <v>-5.3002324814447332E-3</v>
      </c>
      <c r="T96" s="8">
        <f t="shared" si="32"/>
        <v>1.4522732699956187E-2</v>
      </c>
      <c r="U96" s="8">
        <f t="shared" si="33"/>
        <v>9.7631839991383806E-2</v>
      </c>
    </row>
    <row r="97" spans="1:21">
      <c r="A97" s="29">
        <v>2006</v>
      </c>
      <c r="B97" s="30">
        <f>('S&amp;P 500 &amp; Raw Data'!B82-'S&amp;P 500 &amp; Raw Data'!B81+'S&amp;P 500 &amp; Raw Data'!C82)/'S&amp;P 500 &amp; Raw Data'!B81</f>
        <v>0.15612557979315703</v>
      </c>
      <c r="C97" s="30">
        <f>'T. Bill rates'!C84</f>
        <v>4.7266666666666665E-2</v>
      </c>
      <c r="D97" s="30">
        <f>'S&amp;P 500 &amp; Raw Data'!F82</f>
        <v>1.9610012417568386E-2</v>
      </c>
      <c r="E97" s="30">
        <f>'S&amp;P 500 &amp; Raw Data'!J82</f>
        <v>7.048397662889147E-2</v>
      </c>
      <c r="F97" s="79">
        <f>'Home Prices'!B82/'Home Prices'!B81-1</f>
        <v>1.7322747210038125E-2</v>
      </c>
      <c r="G97" s="43">
        <f t="shared" si="34"/>
        <v>168884.33934842583</v>
      </c>
      <c r="H97" s="43">
        <f t="shared" si="35"/>
        <v>1865.385534264555</v>
      </c>
      <c r="I97" s="43">
        <f t="shared" si="36"/>
        <v>4542.8708203458</v>
      </c>
      <c r="J97" s="43">
        <f t="shared" si="37"/>
        <v>20367.633809473802</v>
      </c>
      <c r="K97" s="80">
        <f t="shared" si="37"/>
        <v>3138.6220165574573</v>
      </c>
      <c r="L97" s="30">
        <f t="shared" si="25"/>
        <v>0.10885891312649036</v>
      </c>
      <c r="M97" s="30">
        <f t="shared" si="26"/>
        <v>0.13651556737558865</v>
      </c>
      <c r="N97" s="45">
        <f t="shared" si="27"/>
        <v>8.5641603164265556E-2</v>
      </c>
      <c r="O97" s="45">
        <f t="shared" si="28"/>
        <v>4.9149036004805913E-2</v>
      </c>
      <c r="P97" s="76">
        <f>'Inflation Rate'!C104</f>
        <v>2.5406499999999999E-2</v>
      </c>
      <c r="Q97" s="8">
        <f t="shared" si="29"/>
        <v>0.12748025275162322</v>
      </c>
      <c r="R97" s="8">
        <f t="shared" si="30"/>
        <v>2.1318537250023972E-2</v>
      </c>
      <c r="S97" s="8">
        <f t="shared" si="31"/>
        <v>-5.6528679917978719E-3</v>
      </c>
      <c r="T97" s="8">
        <f t="shared" si="32"/>
        <v>4.3960591852003628E-2</v>
      </c>
      <c r="U97" s="8">
        <f t="shared" si="33"/>
        <v>-7.8834616222559495E-3</v>
      </c>
    </row>
    <row r="98" spans="1:21">
      <c r="A98" s="29">
        <v>2007</v>
      </c>
      <c r="B98" s="30">
        <f>('S&amp;P 500 &amp; Raw Data'!B83-'S&amp;P 500 &amp; Raw Data'!B82+'S&amp;P 500 &amp; Raw Data'!C83)/'S&amp;P 500 &amp; Raw Data'!B82</f>
        <v>5.4847352464217694E-2</v>
      </c>
      <c r="C98" s="30">
        <f>'T. Bill rates'!C85</f>
        <v>4.3533333333333334E-2</v>
      </c>
      <c r="D98" s="30">
        <f>'S&amp;P 500 &amp; Raw Data'!F83</f>
        <v>0.10209921930012807</v>
      </c>
      <c r="E98" s="30">
        <f>'S&amp;P 500 &amp; Raw Data'!J83</f>
        <v>3.1503861528055586E-2</v>
      </c>
      <c r="F98" s="79">
        <f>'Home Prices'!B83/'Home Prices'!B82-1</f>
        <v>-5.3975877312667064E-2</v>
      </c>
      <c r="G98" s="43">
        <f t="shared" si="34"/>
        <v>178147.19823435548</v>
      </c>
      <c r="H98" s="43">
        <f t="shared" si="35"/>
        <v>1946.5919845228721</v>
      </c>
      <c r="I98" s="43">
        <f t="shared" si="36"/>
        <v>5006.6943844844382</v>
      </c>
      <c r="J98" s="43">
        <f t="shared" si="37"/>
        <v>21009.292924661608</v>
      </c>
      <c r="K98" s="80">
        <f t="shared" si="37"/>
        <v>2969.2121396609164</v>
      </c>
      <c r="L98" s="30">
        <f t="shared" si="25"/>
        <v>1.131401913088436E-2</v>
      </c>
      <c r="M98" s="30">
        <f t="shared" si="26"/>
        <v>-4.7251866835910372E-2</v>
      </c>
      <c r="N98" s="45">
        <f t="shared" si="27"/>
        <v>2.3343490936162108E-2</v>
      </c>
      <c r="O98" s="45">
        <f t="shared" si="28"/>
        <v>4.7948712238125024E-2</v>
      </c>
      <c r="P98" s="76">
        <f>'Inflation Rate'!C105</f>
        <v>4.08127E-2</v>
      </c>
      <c r="Q98" s="8">
        <f t="shared" si="29"/>
        <v>1.3484320919813664E-2</v>
      </c>
      <c r="R98" s="8">
        <f t="shared" si="30"/>
        <v>2.61395093789063E-3</v>
      </c>
      <c r="S98" s="8">
        <f t="shared" si="31"/>
        <v>5.8883331554397733E-2</v>
      </c>
      <c r="T98" s="8">
        <f t="shared" si="32"/>
        <v>-8.943817145913413E-3</v>
      </c>
      <c r="U98" s="8">
        <f t="shared" si="33"/>
        <v>-9.107169552472516E-2</v>
      </c>
    </row>
    <row r="99" spans="1:21">
      <c r="A99" s="29">
        <v>2008</v>
      </c>
      <c r="B99" s="30">
        <f>('S&amp;P 500 &amp; Raw Data'!B84-'S&amp;P 500 &amp; Raw Data'!B83+'S&amp;P 500 &amp; Raw Data'!C84)/'S&amp;P 500 &amp; Raw Data'!B83</f>
        <v>-0.36552344111798191</v>
      </c>
      <c r="C99" s="30">
        <f>'T. Bill rates'!C86</f>
        <v>1.3650000000000001E-2</v>
      </c>
      <c r="D99" s="30">
        <f>'S&amp;P 500 &amp; Raw Data'!F84</f>
        <v>0.20101279926977011</v>
      </c>
      <c r="E99" s="30">
        <f>'S&amp;P 500 &amp; Raw Data'!J84</f>
        <v>-5.0657146287488741E-2</v>
      </c>
      <c r="F99" s="79">
        <f>'Home Prices'!B84/'Home Prices'!B83-1</f>
        <v>-0.11999538479289262</v>
      </c>
      <c r="G99" s="43">
        <f t="shared" si="34"/>
        <v>113030.22131020659</v>
      </c>
      <c r="H99" s="43">
        <f t="shared" si="35"/>
        <v>1973.1629651116091</v>
      </c>
      <c r="I99" s="43">
        <f t="shared" si="36"/>
        <v>6013.1040377978934</v>
      </c>
      <c r="J99" s="43">
        <f t="shared" si="37"/>
        <v>19945.022099580321</v>
      </c>
      <c r="K99" s="80">
        <f t="shared" si="37"/>
        <v>2612.9203864305769</v>
      </c>
      <c r="L99" s="30">
        <f t="shared" si="25"/>
        <v>-0.3791734411179819</v>
      </c>
      <c r="M99" s="30">
        <f t="shared" si="26"/>
        <v>-0.56653624038775208</v>
      </c>
      <c r="N99" s="45">
        <f t="shared" si="27"/>
        <v>-0.31486629483049317</v>
      </c>
      <c r="O99" s="45">
        <f t="shared" si="28"/>
        <v>3.8795868868689798E-2</v>
      </c>
      <c r="P99" s="76">
        <f>'Inflation Rate'!C106</f>
        <v>9.1410000000000005E-4</v>
      </c>
      <c r="Q99" s="8">
        <f t="shared" si="29"/>
        <v>-0.36610288646946021</v>
      </c>
      <c r="R99" s="8">
        <f t="shared" si="30"/>
        <v>1.272426874593946E-2</v>
      </c>
      <c r="S99" s="8">
        <f t="shared" si="31"/>
        <v>0.19991595609430446</v>
      </c>
      <c r="T99" s="8">
        <f t="shared" si="32"/>
        <v>-5.1524148063743613E-2</v>
      </c>
      <c r="U99" s="8">
        <f t="shared" si="33"/>
        <v>-0.12079906236998017</v>
      </c>
    </row>
    <row r="100" spans="1:21">
      <c r="A100" s="29">
        <v>2009</v>
      </c>
      <c r="B100" s="30">
        <f>('S&amp;P 500 &amp; Raw Data'!B85-'S&amp;P 500 &amp; Raw Data'!B84+'S&amp;P 500 &amp; Raw Data'!C85)/'S&amp;P 500 &amp; Raw Data'!B84</f>
        <v>0.25935233877663982</v>
      </c>
      <c r="C100" s="30">
        <f>'T. Bill rates'!C87</f>
        <v>1.5E-3</v>
      </c>
      <c r="D100" s="30">
        <f>'S&amp;P 500 &amp; Raw Data'!F85</f>
        <v>-0.11116695313259162</v>
      </c>
      <c r="E100" s="30">
        <f>'S&amp;P 500 &amp; Raw Data'!J85</f>
        <v>0.23329502491661896</v>
      </c>
      <c r="F100" s="79">
        <f>'Home Prices'!B85/'Home Prices'!B84-1</f>
        <v>-3.848170971548448E-2</v>
      </c>
      <c r="G100" s="43">
        <f t="shared" si="34"/>
        <v>142344.87355944986</v>
      </c>
      <c r="H100" s="43">
        <f t="shared" si="35"/>
        <v>1976.1227095592767</v>
      </c>
      <c r="I100" s="43">
        <f t="shared" si="36"/>
        <v>5344.6455830466175</v>
      </c>
      <c r="J100" s="43">
        <f t="shared" si="37"/>
        <v>24598.096527264428</v>
      </c>
      <c r="K100" s="80">
        <f t="shared" si="37"/>
        <v>2512.3707426102837</v>
      </c>
      <c r="L100" s="30">
        <f t="shared" si="25"/>
        <v>0.25785233877663982</v>
      </c>
      <c r="M100" s="30">
        <f t="shared" si="26"/>
        <v>0.37051929190923144</v>
      </c>
      <c r="N100" s="45">
        <f t="shared" si="27"/>
        <v>2.6057313860020859E-2</v>
      </c>
      <c r="O100" s="45">
        <f t="shared" si="28"/>
        <v>4.2868506133348472E-2</v>
      </c>
      <c r="P100" s="76">
        <f>'Inflation Rate'!C107</f>
        <v>2.7213299999999999E-2</v>
      </c>
      <c r="Q100" s="8">
        <f t="shared" si="29"/>
        <v>0.22598912881739341</v>
      </c>
      <c r="R100" s="8">
        <f t="shared" si="30"/>
        <v>-2.5032094113267456E-2</v>
      </c>
      <c r="S100" s="8">
        <f t="shared" si="31"/>
        <v>-0.13471423426136686</v>
      </c>
      <c r="T100" s="8">
        <f t="shared" si="32"/>
        <v>0.20062213458160927</v>
      </c>
      <c r="U100" s="8">
        <f t="shared" si="33"/>
        <v>-6.3954594158277089E-2</v>
      </c>
    </row>
    <row r="101" spans="1:21">
      <c r="A101" s="29">
        <v>2010</v>
      </c>
      <c r="B101" s="30">
        <f>('S&amp;P 500 &amp; Raw Data'!B86-'S&amp;P 500 &amp; Raw Data'!B85+'S&amp;P 500 &amp; Raw Data'!C86)/'S&amp;P 500 &amp; Raw Data'!B85</f>
        <v>0.14821092278719414</v>
      </c>
      <c r="C101" s="30">
        <f>'T. Bill rates'!C88</f>
        <v>1.3666666666666666E-3</v>
      </c>
      <c r="D101" s="30">
        <f>'S&amp;P 500 &amp; Raw Data'!F86</f>
        <v>8.4629338803557719E-2</v>
      </c>
      <c r="E101" s="30">
        <f>'S&amp;P 500 &amp; Raw Data'!J86</f>
        <v>8.3478423659066131E-2</v>
      </c>
      <c r="F101" s="79">
        <f>'Home Prices'!B86/'Home Prices'!B85-1</f>
        <v>-4.1180882252676021E-2</v>
      </c>
      <c r="G101" s="43">
        <f t="shared" si="34"/>
        <v>163441.93862372241</v>
      </c>
      <c r="H101" s="43">
        <f t="shared" si="35"/>
        <v>1978.8234105956744</v>
      </c>
      <c r="I101" s="43">
        <f t="shared" si="36"/>
        <v>5796.9594048792078</v>
      </c>
      <c r="J101" s="43">
        <f t="shared" si="37"/>
        <v>26651.506850374015</v>
      </c>
      <c r="K101" s="80">
        <f t="shared" si="37"/>
        <v>2408.9090988837816</v>
      </c>
      <c r="L101" s="30">
        <f t="shared" si="25"/>
        <v>0.14684425612052748</v>
      </c>
      <c r="M101" s="30">
        <f t="shared" si="26"/>
        <v>6.3581583983636419E-2</v>
      </c>
      <c r="N101" s="45">
        <f t="shared" si="27"/>
        <v>6.4732499128128007E-2</v>
      </c>
      <c r="O101" s="45">
        <f t="shared" si="28"/>
        <v>4.3108516433475463E-2</v>
      </c>
      <c r="P101" s="76">
        <f>'Inflation Rate'!C108</f>
        <v>1.4957199999999999E-2</v>
      </c>
      <c r="Q101" s="8">
        <f t="shared" si="29"/>
        <v>0.13128999211710024</v>
      </c>
      <c r="R101" s="8">
        <f t="shared" si="30"/>
        <v>-1.3390252646449774E-2</v>
      </c>
      <c r="S101" s="8">
        <f t="shared" si="31"/>
        <v>6.8645395888178973E-2</v>
      </c>
      <c r="T101" s="8">
        <f t="shared" si="32"/>
        <v>6.7511441525875293E-2</v>
      </c>
      <c r="U101" s="8">
        <f t="shared" si="33"/>
        <v>-5.5310787738316436E-2</v>
      </c>
    </row>
    <row r="102" spans="1:21">
      <c r="A102" s="29">
        <v>2011</v>
      </c>
      <c r="B102" s="30">
        <f>('S&amp;P 500 &amp; Raw Data'!B87-'S&amp;P 500 &amp; Raw Data'!B86+'S&amp;P 500 &amp; Raw Data'!C87)/'S&amp;P 500 &amp; Raw Data'!B86</f>
        <v>2.09837473362805E-2</v>
      </c>
      <c r="C102" s="30">
        <f>'T. Bill rates'!C89</f>
        <v>5.2499999999999997E-4</v>
      </c>
      <c r="D102" s="30">
        <f>'S&amp;P 500 &amp; Raw Data'!F87</f>
        <v>0.16035334999461354</v>
      </c>
      <c r="E102" s="30">
        <f>'S&amp;P 500 &amp; Raw Data'!J87</f>
        <v>0.12584514401372299</v>
      </c>
      <c r="F102" s="79">
        <f>'Home Prices'!B87/'Home Prices'!B86-1</f>
        <v>-3.882528621204584E-2</v>
      </c>
      <c r="G102" s="43">
        <f t="shared" si="34"/>
        <v>166871.56296795449</v>
      </c>
      <c r="H102" s="43">
        <f t="shared" si="35"/>
        <v>1979.8622928862374</v>
      </c>
      <c r="I102" s="43">
        <f t="shared" si="36"/>
        <v>6726.5212652343698</v>
      </c>
      <c r="J102" s="43">
        <f t="shared" si="37"/>
        <v>30005.469568142056</v>
      </c>
      <c r="K102" s="80">
        <f t="shared" si="37"/>
        <v>2315.3825136608175</v>
      </c>
      <c r="L102" s="30">
        <f t="shared" si="25"/>
        <v>2.0458747336280499E-2</v>
      </c>
      <c r="M102" s="30">
        <f t="shared" si="26"/>
        <v>-0.13936960265833304</v>
      </c>
      <c r="N102" s="45">
        <f t="shared" si="27"/>
        <v>-0.10486139667744249</v>
      </c>
      <c r="O102" s="45">
        <f t="shared" si="28"/>
        <v>4.0970429004248521E-2</v>
      </c>
      <c r="P102" s="76">
        <f>'Inflation Rate'!C109</f>
        <v>2.96242E-2</v>
      </c>
      <c r="Q102" s="8">
        <f t="shared" si="29"/>
        <v>-8.3918507973291812E-3</v>
      </c>
      <c r="R102" s="8">
        <f t="shared" si="30"/>
        <v>-2.8261961985741824E-2</v>
      </c>
      <c r="S102" s="8">
        <f t="shared" si="31"/>
        <v>0.12696782961648867</v>
      </c>
      <c r="T102" s="8">
        <f t="shared" si="32"/>
        <v>9.3452488795157329E-2</v>
      </c>
      <c r="U102" s="8">
        <f t="shared" si="33"/>
        <v>-6.6480067399392717E-2</v>
      </c>
    </row>
    <row r="103" spans="1:21">
      <c r="A103" s="29">
        <v>2012</v>
      </c>
      <c r="B103" s="30">
        <f>('S&amp;P 500 &amp; Raw Data'!B88-'S&amp;P 500 &amp; Raw Data'!B87+'S&amp;P 500 &amp; Raw Data'!C88)/'S&amp;P 500 &amp; Raw Data'!B87</f>
        <v>0.15890585241730293</v>
      </c>
      <c r="C103" s="30">
        <f>'T. Bill rates'!C90</f>
        <v>8.5833333333333334E-4</v>
      </c>
      <c r="D103" s="30">
        <f>'S&amp;P 500 &amp; Raw Data'!F88</f>
        <v>2.971571978018946E-2</v>
      </c>
      <c r="E103" s="30">
        <f>'S&amp;P 500 &amp; Raw Data'!J88</f>
        <v>0.10124677875843502</v>
      </c>
      <c r="F103" s="79">
        <f>'Home Prices'!B88/'Home Prices'!B87-1</f>
        <v>6.4363394244285166E-2</v>
      </c>
      <c r="G103" s="43">
        <f t="shared" si="34"/>
        <v>193388.43092558492</v>
      </c>
      <c r="H103" s="43">
        <f t="shared" si="35"/>
        <v>1981.5616746876315</v>
      </c>
      <c r="I103" s="43">
        <f t="shared" si="36"/>
        <v>6926.4046862475598</v>
      </c>
      <c r="J103" s="43">
        <f t="shared" si="37"/>
        <v>33043.42670705069</v>
      </c>
      <c r="K103" s="80">
        <f t="shared" si="37"/>
        <v>2464.4083912138926</v>
      </c>
      <c r="L103" s="30">
        <f t="shared" si="25"/>
        <v>0.15804751908396961</v>
      </c>
      <c r="M103" s="30">
        <f t="shared" si="26"/>
        <v>0.12919013263711346</v>
      </c>
      <c r="N103" s="45">
        <f t="shared" si="27"/>
        <v>5.765907365886791E-2</v>
      </c>
      <c r="O103" s="45">
        <f t="shared" si="28"/>
        <v>4.1988275684727405E-2</v>
      </c>
      <c r="P103" s="76">
        <f>'Inflation Rate'!C110</f>
        <v>1.7410200000000001E-2</v>
      </c>
      <c r="Q103" s="8">
        <f t="shared" si="29"/>
        <v>0.13907434033716459</v>
      </c>
      <c r="R103" s="8">
        <f t="shared" si="30"/>
        <v>-1.6268626623427429E-2</v>
      </c>
      <c r="S103" s="8">
        <f t="shared" si="31"/>
        <v>1.2094944379552386E-2</v>
      </c>
      <c r="T103" s="8">
        <f t="shared" si="32"/>
        <v>8.2401944425596563E-2</v>
      </c>
      <c r="U103" s="8">
        <f t="shared" si="33"/>
        <v>4.6149718416706564E-2</v>
      </c>
    </row>
    <row r="104" spans="1:21">
      <c r="A104" s="29">
        <v>2013</v>
      </c>
      <c r="B104" s="30">
        <f>('S&amp;P 500 &amp; Raw Data'!B89-'S&amp;P 500 &amp; Raw Data'!B88+'S&amp;P 500 &amp; Raw Data'!C89)/'S&amp;P 500 &amp; Raw Data'!B88</f>
        <v>0.32145085858125483</v>
      </c>
      <c r="C104" s="30">
        <f>'T. Bill rates'!C91</f>
        <v>5.8333333333333338E-4</v>
      </c>
      <c r="D104" s="30">
        <f>'S&amp;P 500 &amp; Raw Data'!F89</f>
        <v>-9.104568794347262E-2</v>
      </c>
      <c r="E104" s="30">
        <f>'S&amp;P 500 &amp; Raw Data'!J89</f>
        <v>-1.0559012069494618E-2</v>
      </c>
      <c r="F104" s="79">
        <f>'Home Prices'!B89/'Home Prices'!B88-1</f>
        <v>0.10718009313963983</v>
      </c>
      <c r="G104" s="43">
        <f t="shared" si="34"/>
        <v>255553.30808629587</v>
      </c>
      <c r="H104" s="43">
        <f t="shared" si="35"/>
        <v>1982.7175856645326</v>
      </c>
      <c r="I104" s="43">
        <f t="shared" si="36"/>
        <v>6295.7854066132577</v>
      </c>
      <c r="J104" s="43">
        <f t="shared" si="37"/>
        <v>32694.520765633482</v>
      </c>
      <c r="K104" s="80">
        <f t="shared" si="37"/>
        <v>2728.5439121183076</v>
      </c>
      <c r="L104" s="30">
        <f t="shared" si="25"/>
        <v>0.3208675252479215</v>
      </c>
      <c r="M104" s="30">
        <f t="shared" si="26"/>
        <v>0.41249654652472745</v>
      </c>
      <c r="N104" s="45">
        <f t="shared" si="27"/>
        <v>0.33200987065074944</v>
      </c>
      <c r="O104" s="45">
        <f t="shared" si="28"/>
        <v>4.6176809418723153E-2</v>
      </c>
      <c r="P104" s="76">
        <f>'Inflation Rate'!C111</f>
        <v>1.50174E-2</v>
      </c>
      <c r="Q104" s="8">
        <f t="shared" si="29"/>
        <v>0.30189970987813086</v>
      </c>
      <c r="R104" s="8">
        <f t="shared" si="30"/>
        <v>-1.4220511556419346E-2</v>
      </c>
      <c r="S104" s="8">
        <f t="shared" si="31"/>
        <v>-0.10449386182293308</v>
      </c>
      <c r="T104" s="8">
        <f t="shared" si="32"/>
        <v>-2.5198003570672478E-2</v>
      </c>
      <c r="U104" s="8">
        <f t="shared" si="33"/>
        <v>9.0799126339745184E-2</v>
      </c>
    </row>
    <row r="105" spans="1:21">
      <c r="A105" s="29">
        <v>2014</v>
      </c>
      <c r="B105" s="30">
        <f>('S&amp;P 500 &amp; Raw Data'!B90-'S&amp;P 500 &amp; Raw Data'!B89+'S&amp;P 500 &amp; Raw Data'!C90)/'S&amp;P 500 &amp; Raw Data'!B89</f>
        <v>0.13524421649462237</v>
      </c>
      <c r="C105" s="30">
        <f>'T. Bill rates'!C92</f>
        <v>3.2499999999999999E-4</v>
      </c>
      <c r="D105" s="30">
        <f>'S&amp;P 500 &amp; Raw Data'!F90</f>
        <v>0.10746180452004755</v>
      </c>
      <c r="E105" s="30">
        <f>'S&amp;P 500 &amp; Raw Data'!J90</f>
        <v>0.10384907822030469</v>
      </c>
      <c r="F105" s="79">
        <f>'Home Prices'!B90/'Home Prices'!B89-1</f>
        <v>4.5137798982987087E-2</v>
      </c>
      <c r="G105" s="43">
        <f t="shared" si="34"/>
        <v>290115.4150110358</v>
      </c>
      <c r="H105" s="43">
        <f t="shared" si="35"/>
        <v>1983.3619688798735</v>
      </c>
      <c r="I105" s="43">
        <f t="shared" si="36"/>
        <v>6972.3418672788994</v>
      </c>
      <c r="J105" s="43">
        <f t="shared" si="37"/>
        <v>36089.816609999129</v>
      </c>
      <c r="K105" s="80">
        <f t="shared" si="37"/>
        <v>2851.704378739757</v>
      </c>
      <c r="L105" s="30">
        <f t="shared" si="25"/>
        <v>0.13491921649462238</v>
      </c>
      <c r="M105" s="30">
        <f t="shared" si="26"/>
        <v>2.7782411974574817E-2</v>
      </c>
      <c r="N105" s="45">
        <f t="shared" si="27"/>
        <v>3.1395138274317683E-2</v>
      </c>
      <c r="O105" s="45">
        <f t="shared" si="28"/>
        <v>4.5975029375833421E-2</v>
      </c>
      <c r="P105" s="76">
        <f>'Inflation Rate'!C112</f>
        <v>7.5649000000000003E-3</v>
      </c>
      <c r="Q105" s="8">
        <f t="shared" si="29"/>
        <v>0.12672068716826312</v>
      </c>
      <c r="R105" s="8">
        <f t="shared" si="30"/>
        <v>-7.1855420926235647E-3</v>
      </c>
      <c r="S105" s="8">
        <f t="shared" si="31"/>
        <v>9.9146868375473929E-2</v>
      </c>
      <c r="T105" s="8">
        <f t="shared" si="32"/>
        <v>9.5561266793141364E-2</v>
      </c>
      <c r="U105" s="8">
        <f t="shared" si="33"/>
        <v>3.7290797826509348E-2</v>
      </c>
    </row>
    <row r="106" spans="1:21">
      <c r="A106" s="41">
        <v>2015</v>
      </c>
      <c r="B106" s="30">
        <f>('S&amp;P 500 &amp; Raw Data'!B91-'S&amp;P 500 &amp; Raw Data'!B90+'S&amp;P 500 &amp; Raw Data'!C91)/'S&amp;P 500 &amp; Raw Data'!B90</f>
        <v>1.3788916411676138E-2</v>
      </c>
      <c r="C106" s="30">
        <f>'T. Bill rates'!C93</f>
        <v>5.2499999999999997E-4</v>
      </c>
      <c r="D106" s="30">
        <f>'S&amp;P 500 &amp; Raw Data'!F91</f>
        <v>1.2842996709792224E-2</v>
      </c>
      <c r="E106" s="30">
        <f>'S&amp;P 500 &amp; Raw Data'!J91</f>
        <v>-6.9751836790324859E-3</v>
      </c>
      <c r="F106" s="79">
        <f>'Home Prices'!B91/'Home Prices'!B90-1</f>
        <v>5.2078327727054452E-2</v>
      </c>
      <c r="G106" s="43">
        <f t="shared" si="34"/>
        <v>294115.79221836175</v>
      </c>
      <c r="H106" s="43">
        <f t="shared" si="35"/>
        <v>1984.4032339135356</v>
      </c>
      <c r="I106" s="43">
        <f t="shared" si="36"/>
        <v>7061.8876309399093</v>
      </c>
      <c r="J106" s="43">
        <f t="shared" si="37"/>
        <v>35838.083510201788</v>
      </c>
      <c r="K106" s="80">
        <f t="shared" si="37"/>
        <v>3000.2163739564421</v>
      </c>
      <c r="L106" s="30">
        <f t="shared" si="25"/>
        <v>1.3263916411676138E-2</v>
      </c>
      <c r="M106" s="30">
        <f t="shared" si="26"/>
        <v>9.4591970188391376E-4</v>
      </c>
      <c r="N106" s="45">
        <f t="shared" si="27"/>
        <v>2.0764100090708622E-2</v>
      </c>
      <c r="O106" s="45">
        <f t="shared" si="28"/>
        <v>4.5434457313765497E-2</v>
      </c>
      <c r="P106" s="76">
        <f>'Inflation Rate'!C113</f>
        <v>7.2951999999999991E-3</v>
      </c>
      <c r="Q106" s="8">
        <f t="shared" si="29"/>
        <v>6.4466865440004906E-3</v>
      </c>
      <c r="R106" s="8">
        <f t="shared" si="30"/>
        <v>-6.7211677371239453E-3</v>
      </c>
      <c r="S106" s="8">
        <f t="shared" si="31"/>
        <v>5.5076175383266257E-3</v>
      </c>
      <c r="T106" s="8">
        <f t="shared" si="32"/>
        <v>-1.4167032344671537E-2</v>
      </c>
      <c r="U106" s="8">
        <f t="shared" si="33"/>
        <v>4.4458791948035259E-2</v>
      </c>
    </row>
    <row r="107" spans="1:21">
      <c r="A107" s="47">
        <v>2016</v>
      </c>
      <c r="B107" s="30">
        <f>('S&amp;P 500 &amp; Raw Data'!B92-'S&amp;P 500 &amp; Raw Data'!B91+'S&amp;P 500 &amp; Raw Data'!C92)/'S&amp;P 500 &amp; Raw Data'!B91</f>
        <v>0.11773080874798171</v>
      </c>
      <c r="C107" s="30">
        <f>'T. Bill rates'!C94</f>
        <v>3.1749999999999999E-3</v>
      </c>
      <c r="D107" s="30">
        <f>'S&amp;P 500 &amp; Raw Data'!F92</f>
        <v>6.9055046987477921E-3</v>
      </c>
      <c r="E107" s="30">
        <f>'S&amp;P 500 &amp; Raw Data'!J92</f>
        <v>0.10365105821793222</v>
      </c>
      <c r="F107" s="79">
        <f>'Home Prices'!B92/'Home Prices'!B91-1</f>
        <v>5.3097345132743223E-2</v>
      </c>
      <c r="G107" s="43">
        <f t="shared" si="34"/>
        <v>328742.28230178286</v>
      </c>
      <c r="H107" s="43">
        <f t="shared" si="35"/>
        <v>1990.7037141812109</v>
      </c>
      <c r="I107" s="43">
        <f t="shared" si="36"/>
        <v>7110.6535291573937</v>
      </c>
      <c r="J107" s="43">
        <f t="shared" si="37"/>
        <v>39552.73879053683</v>
      </c>
      <c r="K107" s="80">
        <f t="shared" si="37"/>
        <v>3159.5198982373149</v>
      </c>
      <c r="L107" s="30">
        <f t="shared" si="25"/>
        <v>0.11455580874798171</v>
      </c>
      <c r="M107" s="30">
        <f t="shared" si="26"/>
        <v>0.11082530404923392</v>
      </c>
      <c r="N107" s="45">
        <f t="shared" si="27"/>
        <v>1.4079750530049492E-2</v>
      </c>
      <c r="O107" s="45">
        <f t="shared" si="28"/>
        <v>4.6176501247687796E-2</v>
      </c>
      <c r="P107" s="76">
        <f>'Inflation Rate'!C114</f>
        <v>2.0746199999999999E-2</v>
      </c>
      <c r="Q107" s="8">
        <f t="shared" si="29"/>
        <v>9.5013440900374446E-2</v>
      </c>
      <c r="R107" s="8">
        <f t="shared" si="30"/>
        <v>-1.721407339062353E-2</v>
      </c>
      <c r="S107" s="8">
        <f t="shared" si="31"/>
        <v>-1.3559389494912866E-2</v>
      </c>
      <c r="T107" s="8">
        <f t="shared" si="32"/>
        <v>8.1219854864933216E-2</v>
      </c>
      <c r="U107" s="8">
        <f t="shared" si="33"/>
        <v>3.1693622893470552E-2</v>
      </c>
    </row>
    <row r="108" spans="1:21">
      <c r="A108" s="47">
        <v>2017</v>
      </c>
      <c r="B108" s="30">
        <f>('S&amp;P 500 &amp; Raw Data'!B93-'S&amp;P 500 &amp; Raw Data'!B92+'S&amp;P 500 &amp; Raw Data'!C93)/'S&amp;P 500 &amp; Raw Data'!B92</f>
        <v>0.2160548143449928</v>
      </c>
      <c r="C108" s="30">
        <f>'T. Bill rates'!C95</f>
        <v>9.3083333333333334E-3</v>
      </c>
      <c r="D108" s="30">
        <f>'S&amp;P 500 &amp; Raw Data'!F93</f>
        <v>2.8017162707789457E-2</v>
      </c>
      <c r="E108" s="30">
        <f>'S&amp;P 500 &amp; Raw Data'!J93</f>
        <v>9.7239019462488363E-2</v>
      </c>
      <c r="F108" s="79">
        <f>'Home Prices'!B93/'Home Prices'!B92-1</f>
        <v>6.213065871509893E-2</v>
      </c>
      <c r="G108" s="43">
        <f t="shared" si="34"/>
        <v>399768.63507184375</v>
      </c>
      <c r="H108" s="43">
        <f t="shared" si="35"/>
        <v>2009.2338479207142</v>
      </c>
      <c r="I108" s="43">
        <f t="shared" si="36"/>
        <v>7309.8738660425133</v>
      </c>
      <c r="J108" s="43">
        <f t="shared" si="37"/>
        <v>43398.808327584557</v>
      </c>
      <c r="K108" s="80">
        <f t="shared" si="37"/>
        <v>3355.8229507382616</v>
      </c>
      <c r="L108" s="30">
        <f t="shared" si="25"/>
        <v>0.20674648101165946</v>
      </c>
      <c r="M108" s="30">
        <f t="shared" si="26"/>
        <v>0.18803765163720335</v>
      </c>
      <c r="N108" s="45">
        <f t="shared" si="27"/>
        <v>0.11881579488250443</v>
      </c>
      <c r="O108" s="45">
        <f t="shared" si="28"/>
        <v>4.7686840373502015E-2</v>
      </c>
      <c r="P108" s="76">
        <f>'Inflation Rate'!C115</f>
        <v>2.10908E-2</v>
      </c>
      <c r="Q108" s="8">
        <f t="shared" si="29"/>
        <v>0.19093700025991089</v>
      </c>
      <c r="R108" s="8">
        <f t="shared" si="30"/>
        <v>-1.1539097861489767E-2</v>
      </c>
      <c r="S108" s="8">
        <f t="shared" si="31"/>
        <v>6.7832975361146186E-3</v>
      </c>
      <c r="T108" s="8">
        <f t="shared" si="32"/>
        <v>7.4575365347027134E-2</v>
      </c>
      <c r="U108" s="8">
        <f t="shared" si="33"/>
        <v>4.0192173619720162E-2</v>
      </c>
    </row>
    <row r="109" spans="1:21">
      <c r="A109" s="47">
        <v>2018</v>
      </c>
      <c r="B109" s="30">
        <f>('S&amp;P 500 &amp; Raw Data'!B94-'S&amp;P 500 &amp; Raw Data'!B93+'S&amp;P 500 &amp; Raw Data'!C94)/'S&amp;P 500 &amp; Raw Data'!B93</f>
        <v>-4.2268692890885438E-2</v>
      </c>
      <c r="C109" s="30">
        <f>'T. Bill rates'!C96</f>
        <v>1.9391666666666668E-2</v>
      </c>
      <c r="D109" s="30">
        <f>'S&amp;P 500 &amp; Raw Data'!F94</f>
        <v>-1.6692385713402633E-4</v>
      </c>
      <c r="E109" s="30">
        <f>'S&amp;P 500 &amp; Raw Data'!J94</f>
        <v>-2.7626282217172247E-2</v>
      </c>
      <c r="F109" s="79">
        <f>'Home Prices'!B94/'Home Prices'!B93-1</f>
        <v>4.5326935837884719E-2</v>
      </c>
      <c r="G109" s="43">
        <f t="shared" si="34"/>
        <v>382870.93740858353</v>
      </c>
      <c r="H109" s="43">
        <f t="shared" si="35"/>
        <v>2048.1962409549769</v>
      </c>
      <c r="I109" s="43">
        <f t="shared" si="36"/>
        <v>7308.6536737016304</v>
      </c>
      <c r="J109" s="43">
        <f t="shared" si="37"/>
        <v>42199.860600837739</v>
      </c>
      <c r="K109" s="80">
        <f t="shared" si="37"/>
        <v>3507.9321223096758</v>
      </c>
      <c r="L109" s="30">
        <f t="shared" si="25"/>
        <v>-6.1660359557552107E-2</v>
      </c>
      <c r="M109" s="30">
        <f t="shared" si="26"/>
        <v>-4.2101769033751416E-2</v>
      </c>
      <c r="N109" s="45">
        <f t="shared" si="27"/>
        <v>-1.4642410673713191E-2</v>
      </c>
      <c r="O109" s="45">
        <f t="shared" si="28"/>
        <v>4.6608669094632571E-2</v>
      </c>
      <c r="P109" s="76">
        <f>'Inflation Rate'!C116</f>
        <v>1.91016E-2</v>
      </c>
      <c r="Q109" s="8">
        <f t="shared" si="29"/>
        <v>-6.0219994641246166E-2</v>
      </c>
      <c r="R109" s="8">
        <f t="shared" si="30"/>
        <v>2.8462978241505787E-4</v>
      </c>
      <c r="S109" s="8">
        <f t="shared" si="31"/>
        <v>-1.8907362972577002E-2</v>
      </c>
      <c r="T109" s="8">
        <f t="shared" si="32"/>
        <v>-4.5852034985689571E-2</v>
      </c>
      <c r="U109" s="8">
        <f t="shared" si="33"/>
        <v>2.5733779475848984E-2</v>
      </c>
    </row>
    <row r="110" spans="1:21">
      <c r="A110" s="78">
        <v>2019</v>
      </c>
      <c r="B110" s="79">
        <f>('S&amp;P 500 &amp; Raw Data'!B95-'S&amp;P 500 &amp; Raw Data'!B94+'S&amp;P 500 &amp; Raw Data'!C95)/'S&amp;P 500 &amp; Raw Data'!B94</f>
        <v>0.31211679996808755</v>
      </c>
      <c r="C110" s="79">
        <v>1.55E-2</v>
      </c>
      <c r="D110" s="79">
        <f>'S&amp;P 500 &amp; Raw Data'!F95</f>
        <v>9.6356307415483927E-2</v>
      </c>
      <c r="E110" s="79">
        <f>'S&amp;P 500 &amp; Raw Data'!J95</f>
        <v>0.15329457562368487</v>
      </c>
      <c r="F110" s="79">
        <f>'Home Prices'!B95/'Home Prices'!B94-1</f>
        <v>3.691586503247235E-2</v>
      </c>
      <c r="G110" s="80">
        <f t="shared" ref="G110:J111" si="38">G109*(1+B110)</f>
        <v>502371.38919333258</v>
      </c>
      <c r="H110" s="80">
        <f t="shared" si="38"/>
        <v>2079.9432826897792</v>
      </c>
      <c r="I110" s="80">
        <f t="shared" si="38"/>
        <v>8012.8885538781296</v>
      </c>
      <c r="J110" s="80">
        <f t="shared" si="38"/>
        <v>48668.870323021823</v>
      </c>
      <c r="K110" s="80">
        <f>K109*(1+F110)</f>
        <v>3637.4304710799343</v>
      </c>
      <c r="L110" s="79">
        <f>B110-C110</f>
        <v>0.29661679996808754</v>
      </c>
      <c r="M110" s="79">
        <f>B110-D110</f>
        <v>0.21576049255260363</v>
      </c>
      <c r="N110" s="81">
        <f>B110-E110</f>
        <v>0.15882222434440268</v>
      </c>
      <c r="O110" s="81">
        <f t="shared" si="28"/>
        <v>4.8253684406804442E-2</v>
      </c>
      <c r="P110" s="76">
        <f>'Inflation Rate'!C117</f>
        <v>2.2851300000000001E-2</v>
      </c>
      <c r="Q110" s="8">
        <f t="shared" ref="Q110:T111" si="39">(1+B110)/(1+$P110)-1</f>
        <v>0.28280308190260661</v>
      </c>
      <c r="R110" s="8">
        <f t="shared" si="39"/>
        <v>-7.1870661942745606E-3</v>
      </c>
      <c r="S110" s="8">
        <f t="shared" si="39"/>
        <v>7.1862847918836348E-2</v>
      </c>
      <c r="T110" s="8">
        <f t="shared" si="39"/>
        <v>0.12752907057329366</v>
      </c>
      <c r="U110" s="8">
        <f t="shared" si="33"/>
        <v>1.3750351622442425E-2</v>
      </c>
    </row>
    <row r="111" spans="1:21">
      <c r="A111" s="47">
        <v>2020</v>
      </c>
      <c r="B111" s="79">
        <f>('S&amp;P 500 &amp; Raw Data'!B96-'S&amp;P 500 &amp; Raw Data'!B95+'S&amp;P 500 &amp; Raw Data'!C96)/'S&amp;P 500 &amp; Raw Data'!B95</f>
        <v>0.18023201827422478</v>
      </c>
      <c r="C111" s="116">
        <v>8.9999999999999998E-4</v>
      </c>
      <c r="D111" s="116">
        <f>'S&amp;P 500 &amp; Raw Data'!F96</f>
        <v>0.1133189764661412</v>
      </c>
      <c r="E111" s="116">
        <f>'S&amp;P 500 &amp; Raw Data'!J96</f>
        <v>0.10411537157111345</v>
      </c>
      <c r="F111" s="116">
        <f>'Home Prices'!B96/'Home Prices'!B95-1</f>
        <v>0.10346126677654821</v>
      </c>
      <c r="G111" s="80">
        <f t="shared" si="38"/>
        <v>592914.79859087302</v>
      </c>
      <c r="H111" s="80">
        <f t="shared" si="38"/>
        <v>2081.8152316441997</v>
      </c>
      <c r="I111" s="80">
        <f t="shared" si="38"/>
        <v>8920.9008833408589</v>
      </c>
      <c r="J111" s="80">
        <f t="shared" si="38"/>
        <v>53736.047840649575</v>
      </c>
      <c r="K111" s="80">
        <f>K110*(1+F111)</f>
        <v>4013.7636354294809</v>
      </c>
      <c r="L111" s="79">
        <f>B111-C111</f>
        <v>0.17933201827422476</v>
      </c>
      <c r="M111" s="79">
        <f>B111-D111</f>
        <v>6.6913041808083579E-2</v>
      </c>
      <c r="N111" s="117">
        <f>B111-E111</f>
        <v>7.6116646703111329E-2</v>
      </c>
      <c r="O111" s="81">
        <f t="shared" si="28"/>
        <v>4.8442663414424603E-2</v>
      </c>
      <c r="P111" s="76">
        <f>'Inflation Rate'!C118</f>
        <v>1.36201E-2</v>
      </c>
      <c r="Q111" s="118">
        <f t="shared" si="39"/>
        <v>0.16437313967454337</v>
      </c>
      <c r="R111" s="118">
        <f t="shared" si="39"/>
        <v>-1.2549178928081717E-2</v>
      </c>
      <c r="S111" s="118">
        <f t="shared" si="39"/>
        <v>9.835921413371862E-2</v>
      </c>
      <c r="T111" s="118">
        <f t="shared" si="39"/>
        <v>8.927927886504361E-2</v>
      </c>
      <c r="U111" s="118">
        <f t="shared" si="33"/>
        <v>8.8633963332562349E-2</v>
      </c>
    </row>
    <row r="112" spans="1:21" ht="16.5" thickBot="1">
      <c r="A112" s="47">
        <v>2021</v>
      </c>
      <c r="B112" s="79">
        <f>('S&amp;P 500 &amp; Raw Data'!B97-'S&amp;P 500 &amp; Raw Data'!B96+'S&amp;P 500 &amp; Raw Data'!C97)/'S&amp;P 500 &amp; Raw Data'!B96</f>
        <v>0.28468851751964158</v>
      </c>
      <c r="C112" s="116">
        <v>5.9999999999999995E-4</v>
      </c>
      <c r="D112" s="116">
        <f>'S&amp;P 500 &amp; Raw Data'!F97</f>
        <v>-4.416034448604475E-2</v>
      </c>
      <c r="E112" s="116">
        <f>'S&amp;P 500 &amp; Raw Data'!J97</f>
        <v>9.3344457198752777E-3</v>
      </c>
      <c r="F112" s="116">
        <f>'Home Prices'!B97/'Home Prices'!B96-1</f>
        <v>0.16831683168316824</v>
      </c>
      <c r="G112" s="80">
        <f>G111*(1+B112)</f>
        <v>761710.83361716557</v>
      </c>
      <c r="H112" s="80">
        <f>H111*(1+C112)</f>
        <v>2083.0643207831858</v>
      </c>
      <c r="I112" s="80">
        <f>I111*(1+D112)</f>
        <v>8526.9508272066651</v>
      </c>
      <c r="J112" s="80">
        <f>J111*(1+E112)</f>
        <v>54237.644062418738</v>
      </c>
      <c r="K112" s="80">
        <f>K111*(1+F112)</f>
        <v>4689.3476136700865</v>
      </c>
      <c r="L112" s="79">
        <f>B112-C112</f>
        <v>0.28408851751964159</v>
      </c>
      <c r="M112" s="79">
        <f>B112-D112</f>
        <v>0.3288488620056863</v>
      </c>
      <c r="N112" s="117">
        <f>B112-E112</f>
        <v>0.27535407179976629</v>
      </c>
      <c r="O112" s="81">
        <f t="shared" si="28"/>
        <v>5.1322006296357525E-2</v>
      </c>
      <c r="P112" s="76">
        <f>'Inflation Rate'!C119</f>
        <v>7.0000000000000007E-2</v>
      </c>
      <c r="Q112" s="118">
        <f>(1+B112)/(1+$P112)-1</f>
        <v>0.20064347431742191</v>
      </c>
      <c r="R112" s="118">
        <f>(1+C112)/(1+$P112)-1</f>
        <v>-6.4859813084112261E-2</v>
      </c>
      <c r="S112" s="118">
        <f>(1+D112)/(1+$P112)-1</f>
        <v>-0.10669191073462136</v>
      </c>
      <c r="T112" s="118">
        <f>(1+E112)/(1+$P112)-1</f>
        <v>-5.6696779701051248E-2</v>
      </c>
      <c r="U112" s="118">
        <f>(1+F112)/(1+$P112)-1</f>
        <v>9.1884889423521576E-2</v>
      </c>
    </row>
    <row r="113" spans="1:23" ht="16.5" thickBot="1">
      <c r="I113" s="155" t="s">
        <v>6</v>
      </c>
      <c r="J113" s="156"/>
      <c r="K113" s="120"/>
      <c r="L113" s="157" t="s">
        <v>23</v>
      </c>
      <c r="M113" s="158"/>
    </row>
    <row r="114" spans="1:23">
      <c r="A114" s="159" t="s">
        <v>61</v>
      </c>
      <c r="B114" s="160"/>
      <c r="C114" s="160"/>
      <c r="D114" s="160"/>
      <c r="E114" s="160"/>
      <c r="F114" s="160"/>
      <c r="G114" s="94"/>
      <c r="H114" s="91"/>
      <c r="I114" s="93" t="s">
        <v>7</v>
      </c>
      <c r="J114" s="93" t="s">
        <v>8</v>
      </c>
      <c r="K114" s="93"/>
      <c r="L114" s="93" t="s">
        <v>7</v>
      </c>
      <c r="M114" s="93" t="s">
        <v>8</v>
      </c>
      <c r="P114" s="161" t="s">
        <v>68</v>
      </c>
      <c r="Q114" s="161"/>
      <c r="R114" s="161"/>
      <c r="S114" s="161"/>
      <c r="T114" s="161"/>
      <c r="U114" s="161"/>
    </row>
    <row r="115" spans="1:23">
      <c r="A115" s="1" t="s">
        <v>133</v>
      </c>
      <c r="B115" s="129">
        <f>AVERAGE(B19:B112)</f>
        <v>0.11820535694738736</v>
      </c>
      <c r="C115" s="129">
        <f>AVERAGE(C19:C112)</f>
        <v>3.3263386524822698E-2</v>
      </c>
      <c r="D115" s="129">
        <f>AVERAGE(D19:D112)</f>
        <v>5.110439503871602E-2</v>
      </c>
      <c r="E115" s="129">
        <f>AVERAGE(E19:E112)</f>
        <v>7.1860530386235369E-2</v>
      </c>
      <c r="F115" s="129">
        <f>AVERAGE(F19:F112)</f>
        <v>4.3628022650675322E-2</v>
      </c>
      <c r="G115" s="92"/>
      <c r="H115" s="92"/>
      <c r="I115" s="8">
        <f>B115-C115</f>
        <v>8.4941970422564655E-2</v>
      </c>
      <c r="J115" s="8">
        <f>B115-D115</f>
        <v>6.7100961908671347E-2</v>
      </c>
      <c r="K115" s="8"/>
      <c r="L115" s="48">
        <f>STDEV(L19:L112)/(($A$112-$A$19+1)^0.5)</f>
        <v>2.0451873826381712E-2</v>
      </c>
      <c r="M115" s="48">
        <f>STDEV(M19:M112)/(($A$112-$A$19+1)^0.5)</f>
        <v>2.1749232844017363E-2</v>
      </c>
      <c r="P115" s="1" t="s">
        <v>133</v>
      </c>
      <c r="Q115" s="129">
        <f>AVERAGE(Q19:Q111)</f>
        <v>8.4804750019860181E-2</v>
      </c>
      <c r="R115" s="129">
        <f>AVERAGE(R19:R112)</f>
        <v>3.4643099073660131E-3</v>
      </c>
      <c r="S115" s="129">
        <f>AVERAGE(S19:S111)</f>
        <v>2.2813324387573882E-2</v>
      </c>
      <c r="T115" s="129">
        <f>AVERAGE(T19:T111)</f>
        <v>4.2687259059611862E-2</v>
      </c>
      <c r="U115" s="129">
        <f>AVERAGE(U19:U112)</f>
        <v>1.2685285319726907E-2</v>
      </c>
    </row>
    <row r="116" spans="1:23">
      <c r="A116" s="1" t="s">
        <v>134</v>
      </c>
      <c r="B116" s="2">
        <f>AVERAGE(B63:B112)</f>
        <v>0.12467009455423671</v>
      </c>
      <c r="C116" s="2">
        <f>AVERAGE(C63:C112)</f>
        <v>4.423633333333335E-2</v>
      </c>
      <c r="D116" s="2">
        <f>AVERAGE(D63:D112)</f>
        <v>7.0019388184298953E-2</v>
      </c>
      <c r="E116" s="2">
        <f>AVERAGE(E63:E112)</f>
        <v>9.2890996739498702E-2</v>
      </c>
      <c r="F116" s="2">
        <f>AVERAGE(F63:F112)</f>
        <v>5.4070206847180398E-2</v>
      </c>
      <c r="G116" s="75"/>
      <c r="H116" s="75"/>
      <c r="I116" s="8">
        <f>B116-C116</f>
        <v>8.0433761220903358E-2</v>
      </c>
      <c r="J116" s="8">
        <f>B116-D116</f>
        <v>5.4650706369937754E-2</v>
      </c>
      <c r="K116" s="8"/>
      <c r="L116" s="8">
        <f>STDEV(L63:L112)/(($A$112-$A$63+1)^0.5)</f>
        <v>2.443863643776973E-2</v>
      </c>
      <c r="M116" s="8">
        <f>STDEV(M63:M112)/(($A$112-$A$63+1)^0.5)</f>
        <v>2.7591705420510825E-2</v>
      </c>
      <c r="P116" s="1" t="s">
        <v>134</v>
      </c>
      <c r="Q116" s="2">
        <f>AVERAGE(Q62:Q111)</f>
        <v>8.1339424013327874E-2</v>
      </c>
      <c r="R116" s="2">
        <f>AVERAGE(R62:R111)</f>
        <v>6.3054290526219888E-3</v>
      </c>
      <c r="S116" s="2">
        <f>AVERAGE(S62:S111)</f>
        <v>3.4202119992504866E-2</v>
      </c>
      <c r="T116" s="2">
        <f>AVERAGE(T62:T111)</f>
        <v>5.6078719910907307E-2</v>
      </c>
      <c r="U116" s="2">
        <f>AVERAGE(U62:U111)</f>
        <v>1.2692172261125997E-2</v>
      </c>
    </row>
    <row r="117" spans="1:23">
      <c r="A117" s="1" t="s">
        <v>135</v>
      </c>
      <c r="B117" s="2">
        <f>AVERAGE(B103:B112)</f>
        <v>0.16979441098688991</v>
      </c>
      <c r="C117" s="2">
        <f>AVERAGE(C103:C112)</f>
        <v>5.1166666666666669E-3</v>
      </c>
      <c r="D117" s="2">
        <f>AVERAGE(D103:D112)</f>
        <v>2.5924551601154023E-2</v>
      </c>
      <c r="E117" s="2">
        <f>AVERAGE(E103:E112)</f>
        <v>6.2756984960813472E-2</v>
      </c>
      <c r="F117" s="2">
        <f>AVERAGE(F103:F112)</f>
        <v>7.3800851727188227E-2</v>
      </c>
      <c r="G117" s="75"/>
      <c r="H117" s="75"/>
      <c r="I117" s="8">
        <f>B117-C117</f>
        <v>0.16467774432022325</v>
      </c>
      <c r="J117" s="8">
        <f>B117-D117</f>
        <v>0.14386985938573588</v>
      </c>
      <c r="K117" s="8"/>
      <c r="L117" s="8">
        <f>STDEV(L103:L112)/(($A$112-$A$103+1)^0.5)</f>
        <v>3.8822021817370045E-2</v>
      </c>
      <c r="M117" s="8">
        <f>STDEV(M103:M112)/(($A$112-$A$103+1)^0.5)</f>
        <v>4.5851859141722538E-2</v>
      </c>
      <c r="P117" s="1" t="s">
        <v>135</v>
      </c>
      <c r="Q117" s="2">
        <f>AVERAGE(Q102:Q111)</f>
        <v>0.1238656241226419</v>
      </c>
      <c r="R117" s="2">
        <f>AVERAGE(R102:R111)</f>
        <v>-1.2086259658739062E-2</v>
      </c>
      <c r="S117" s="2">
        <f>AVERAGE(S102:S111)</f>
        <v>2.8376200520808824E-2</v>
      </c>
      <c r="T117" s="2">
        <f>AVERAGE(T102:T111)</f>
        <v>5.5880219876315931E-2</v>
      </c>
      <c r="U117" s="2">
        <f>AVERAGE(U102:U111)</f>
        <v>3.522222580756481E-2</v>
      </c>
    </row>
    <row r="118" spans="1:23">
      <c r="I118" s="85"/>
      <c r="J118" s="7" t="s">
        <v>6</v>
      </c>
      <c r="K118" s="7"/>
      <c r="R118" s="6"/>
    </row>
    <row r="119" spans="1:23">
      <c r="A119" s="159" t="s">
        <v>62</v>
      </c>
      <c r="B119" s="160"/>
      <c r="C119" s="160"/>
      <c r="D119" s="160"/>
      <c r="E119" s="160"/>
      <c r="F119" s="160"/>
      <c r="G119" s="94"/>
      <c r="H119" s="94"/>
      <c r="I119" s="5" t="s">
        <v>7</v>
      </c>
      <c r="J119" s="5" t="s">
        <v>8</v>
      </c>
      <c r="K119" s="85"/>
      <c r="R119"/>
      <c r="S119"/>
      <c r="T119"/>
      <c r="U119"/>
      <c r="V119"/>
      <c r="W119"/>
    </row>
    <row r="120" spans="1:23">
      <c r="A120" s="1" t="s">
        <v>133</v>
      </c>
      <c r="B120" s="84">
        <f>(G112/100)^(1/($A$112-$A$19+1))-1</f>
        <v>9.9754226511486133E-2</v>
      </c>
      <c r="C120" s="84">
        <f>(H112/100)^(1/($A$112-$A$19+1))-1</f>
        <v>3.2829780689800359E-2</v>
      </c>
      <c r="D120" s="84">
        <f>(I112/100)^(1/($A$112-$A$19+1))-1</f>
        <v>4.8432220215128607E-2</v>
      </c>
      <c r="E120" s="84">
        <f>(J112/100)^(1/($A$112-$A$19+1))-1</f>
        <v>6.9272275854911802E-2</v>
      </c>
      <c r="F120" s="84">
        <f>(K112/100)^(1/($A$112-$A$19+1))-1</f>
        <v>4.1784260618816349E-2</v>
      </c>
      <c r="G120" s="71"/>
      <c r="H120" s="71"/>
      <c r="I120" s="8">
        <f>B120-C120</f>
        <v>6.6924445821685774E-2</v>
      </c>
      <c r="J120" s="8">
        <f>B120-D120</f>
        <v>5.1322006296357525E-2</v>
      </c>
      <c r="K120" s="122"/>
      <c r="R120"/>
      <c r="S120"/>
      <c r="T120"/>
      <c r="U120"/>
      <c r="V120"/>
      <c r="W120"/>
    </row>
    <row r="121" spans="1:23">
      <c r="A121" s="1" t="s">
        <v>134</v>
      </c>
      <c r="B121" s="9">
        <f>(G112/G62)^(1/($A$112-$A$62))-1</f>
        <v>0.11064053428621801</v>
      </c>
      <c r="C121" s="9">
        <f>(H112/H62)^(1/($A$112-$A$62))-1</f>
        <v>4.3678943150776472E-2</v>
      </c>
      <c r="D121" s="9">
        <f>(I112/I62)^(1/($A$112-$A$62))-1</f>
        <v>6.5970593902492158E-2</v>
      </c>
      <c r="E121" s="9">
        <f>(J112/J62)^(1/($A$112-$A$62))-1</f>
        <v>9.0098035758486628E-2</v>
      </c>
      <c r="F121" s="9">
        <f>(K112/K62)^(1/($A$112-$A$62))-1</f>
        <v>5.2545583369653981E-2</v>
      </c>
      <c r="G121" s="71"/>
      <c r="H121" s="71"/>
      <c r="I121" s="8">
        <f>B121-C121</f>
        <v>6.6961591135441534E-2</v>
      </c>
      <c r="J121" s="8">
        <f>B121-D121</f>
        <v>4.4669940383725848E-2</v>
      </c>
      <c r="K121" s="122"/>
      <c r="R121"/>
      <c r="S121"/>
      <c r="T121"/>
      <c r="U121"/>
      <c r="V121"/>
      <c r="W121"/>
    </row>
    <row r="122" spans="1:23">
      <c r="A122" s="1" t="s">
        <v>135</v>
      </c>
      <c r="B122" s="9">
        <f>(G112/G102)^(1/($A$112-$A$102))-1</f>
        <v>0.16396730074674792</v>
      </c>
      <c r="C122" s="9">
        <f>(H112/H102)^(1/($A$112-$A$102))-1</f>
        <v>5.0942063180279273E-3</v>
      </c>
      <c r="D122" s="9">
        <f>(I112/I102)^(1/($A$112-$A$102))-1</f>
        <v>2.4000865946321559E-2</v>
      </c>
      <c r="E122" s="9">
        <f>(J112/J102)^(1/($A$112-$A$102))-1</f>
        <v>6.0986942030895719E-2</v>
      </c>
      <c r="F122" s="9">
        <f>(K112/K102)^(1/($A$112-$A$102))-1</f>
        <v>7.3121677390380446E-2</v>
      </c>
      <c r="G122" s="71"/>
      <c r="H122" s="71"/>
      <c r="I122" s="8">
        <f>B122-C122</f>
        <v>0.15887309442872</v>
      </c>
      <c r="J122" s="8">
        <f>B122-D122</f>
        <v>0.13996643480042636</v>
      </c>
      <c r="K122" s="122"/>
      <c r="R122"/>
      <c r="S122"/>
      <c r="T122"/>
      <c r="U122"/>
      <c r="V122"/>
      <c r="W122"/>
    </row>
  </sheetData>
  <mergeCells count="17">
    <mergeCell ref="B7:H7"/>
    <mergeCell ref="B17:E17"/>
    <mergeCell ref="G17:J17"/>
    <mergeCell ref="L17:O17"/>
    <mergeCell ref="I113:J113"/>
    <mergeCell ref="L113:M113"/>
    <mergeCell ref="A119:F119"/>
    <mergeCell ref="P17:U17"/>
    <mergeCell ref="P114:U114"/>
    <mergeCell ref="A114:F114"/>
    <mergeCell ref="B1:H1"/>
    <mergeCell ref="B2:H2"/>
    <mergeCell ref="B4:H4"/>
    <mergeCell ref="B5:H5"/>
    <mergeCell ref="B6:H6"/>
    <mergeCell ref="B3:E3"/>
    <mergeCell ref="G3:H3"/>
  </mergeCells>
  <phoneticPr fontId="12" type="noConversion"/>
  <hyperlinks>
    <hyperlink ref="B2" r:id="rId1" xr:uid="{00000000-0004-0000-0100-000000000000}"/>
    <hyperlink ref="B4" r:id="rId2" xr:uid="{00000000-0004-0000-0100-000001000000}"/>
    <hyperlink ref="B5" r:id="rId3" display="http://www.stern.nyu.edu/~adamodar/New_Home_Page/data.html" xr:uid="{00000000-0004-0000-0100-000002000000}"/>
    <hyperlink ref="B6" r:id="rId4" display="http://www.stern.nyu.edu/~adamodar/pc/datasets/indname.xls" xr:uid="{00000000-0004-0000-0100-000003000000}"/>
    <hyperlink ref="B7" r:id="rId5" display="http://www.stern.nyu.edu/~adamodar/New_Home_Page/datafile/variable.htm" xr:uid="{00000000-0004-0000-0100-000004000000}"/>
  </hyperlinks>
  <printOptions gridLines="1" gridLinesSet="0"/>
  <pageMargins left="0.75" right="0.75" top="1" bottom="1" header="0.5" footer="0.5"/>
  <pageSetup orientation="portrait" horizontalDpi="4294967292" verticalDpi="4294967292"/>
  <headerFooter alignWithMargins="0">
    <oddHeader>&amp;A</oddHeader>
    <oddFooter>Page &amp;P</oddFooter>
  </headerFooter>
  <legacyDrawing r:id="rId6"/>
  <tableParts count="1">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B3CC-802D-4735-8EEC-BA13077E44C4}">
  <dimension ref="A1:FV75"/>
  <sheetViews>
    <sheetView tabSelected="1" topLeftCell="A3" zoomScale="145" zoomScaleNormal="145" workbookViewId="0">
      <selection activeCell="R6" sqref="R6"/>
    </sheetView>
  </sheetViews>
  <sheetFormatPr defaultRowHeight="12.75"/>
  <cols>
    <col min="1" max="1" width="11.140625" bestFit="1" customWidth="1"/>
    <col min="2" max="2" width="15.28515625" customWidth="1"/>
    <col min="4" max="4" width="12.7109375" customWidth="1"/>
    <col min="5" max="5" width="13" customWidth="1"/>
    <col min="6" max="6" width="11.140625" bestFit="1" customWidth="1"/>
  </cols>
  <sheetData>
    <row r="1" spans="1:7" ht="18.75">
      <c r="A1" s="14" t="s">
        <v>139</v>
      </c>
      <c r="B1" s="14"/>
      <c r="C1" s="14"/>
      <c r="D1" s="14"/>
      <c r="E1" s="14"/>
      <c r="F1" s="14"/>
      <c r="G1" s="14"/>
    </row>
    <row r="2" spans="1:7" ht="15.75">
      <c r="A2" s="6" t="s">
        <v>14</v>
      </c>
      <c r="B2" s="6"/>
      <c r="C2" s="12" t="s">
        <v>138</v>
      </c>
      <c r="D2" s="6"/>
      <c r="E2" s="6"/>
      <c r="F2" s="6"/>
      <c r="G2" s="6"/>
    </row>
    <row r="3" spans="1:7" ht="15.75">
      <c r="A3" s="6" t="s">
        <v>137</v>
      </c>
      <c r="B3" s="6"/>
      <c r="C3" s="12">
        <v>2021</v>
      </c>
      <c r="D3" s="6"/>
      <c r="E3" s="6"/>
      <c r="F3" s="6"/>
      <c r="G3" s="6"/>
    </row>
    <row r="4" spans="1:7" ht="15.75">
      <c r="A4" s="6" t="s">
        <v>141</v>
      </c>
      <c r="B4" s="6"/>
      <c r="C4" s="135">
        <v>10</v>
      </c>
      <c r="D4" s="6"/>
      <c r="E4" s="6"/>
      <c r="F4" s="6"/>
      <c r="G4" s="6"/>
    </row>
    <row r="5" spans="1:7" ht="15.75">
      <c r="A5" s="6"/>
      <c r="B5" s="6"/>
      <c r="C5" s="6"/>
      <c r="D5" s="6"/>
      <c r="E5" s="6"/>
      <c r="F5" s="6"/>
      <c r="G5" s="6"/>
    </row>
    <row r="6" spans="1:7" ht="15.75">
      <c r="A6" s="6"/>
      <c r="B6" s="6"/>
      <c r="C6" s="6"/>
      <c r="D6" s="6"/>
      <c r="E6" s="6"/>
      <c r="F6" s="6"/>
      <c r="G6" s="6"/>
    </row>
    <row r="7" spans="1:7" ht="15.75">
      <c r="A7" s="6"/>
      <c r="B7" s="6"/>
      <c r="C7" s="6"/>
      <c r="D7" s="6"/>
      <c r="E7" s="6"/>
      <c r="F7" s="6"/>
      <c r="G7" s="6"/>
    </row>
    <row r="8" spans="1:7" ht="15.75">
      <c r="A8" s="6"/>
      <c r="B8" s="6"/>
      <c r="C8" s="6"/>
      <c r="D8" s="6"/>
      <c r="E8" s="6"/>
      <c r="F8" s="6"/>
      <c r="G8" s="6"/>
    </row>
    <row r="9" spans="1:7" ht="15.75">
      <c r="A9" s="6"/>
      <c r="B9" s="6"/>
      <c r="C9" s="6"/>
      <c r="D9" s="6"/>
      <c r="E9" s="6"/>
      <c r="F9" s="6"/>
      <c r="G9" s="6"/>
    </row>
    <row r="10" spans="1:7" ht="15.75">
      <c r="A10" s="6"/>
      <c r="B10" s="6"/>
      <c r="C10" s="6"/>
      <c r="D10" s="6"/>
      <c r="E10" s="6"/>
      <c r="F10" s="6"/>
      <c r="G10" s="6"/>
    </row>
    <row r="11" spans="1:7" ht="15.75">
      <c r="A11" s="6"/>
      <c r="B11" s="6"/>
      <c r="C11" s="6"/>
      <c r="D11" s="6"/>
      <c r="E11" s="6"/>
      <c r="F11" s="6"/>
      <c r="G11" s="6"/>
    </row>
    <row r="12" spans="1:7" ht="15.75">
      <c r="A12" s="6"/>
      <c r="B12" s="6"/>
      <c r="C12" s="6"/>
      <c r="D12" s="6"/>
      <c r="E12" s="6"/>
      <c r="F12" s="6"/>
      <c r="G12" s="6"/>
    </row>
    <row r="13" spans="1:7" ht="15.75">
      <c r="A13" s="6"/>
      <c r="B13" s="6"/>
      <c r="C13" s="6"/>
      <c r="D13" s="6"/>
      <c r="E13" s="6"/>
      <c r="F13" s="6"/>
      <c r="G13" s="6"/>
    </row>
    <row r="14" spans="1:7" ht="15.75">
      <c r="A14" s="6"/>
      <c r="B14" s="6"/>
      <c r="C14" s="6"/>
      <c r="D14" s="6"/>
      <c r="E14" s="6"/>
      <c r="F14" s="6"/>
      <c r="G14" s="6"/>
    </row>
    <row r="15" spans="1:7" ht="15.75">
      <c r="A15" s="6"/>
      <c r="B15" s="6"/>
      <c r="C15" s="6"/>
      <c r="D15" s="6"/>
      <c r="E15" s="6"/>
      <c r="F15" s="6"/>
      <c r="G15" s="6"/>
    </row>
    <row r="16" spans="1:7" ht="15.75">
      <c r="A16" s="6"/>
      <c r="B16" s="6"/>
      <c r="C16" s="6"/>
      <c r="D16" s="6"/>
      <c r="E16" s="6"/>
      <c r="F16" s="6"/>
      <c r="G16" s="6"/>
    </row>
    <row r="17" spans="1:178" ht="15.75">
      <c r="A17" s="6"/>
      <c r="B17" s="6"/>
      <c r="C17" s="6"/>
      <c r="D17" s="6"/>
      <c r="E17" s="6"/>
      <c r="F17" s="6"/>
      <c r="G17" s="6"/>
    </row>
    <row r="18" spans="1:178" ht="15.75">
      <c r="A18" s="6"/>
      <c r="B18" s="6"/>
      <c r="C18" s="6"/>
      <c r="D18" s="6"/>
      <c r="E18" s="6"/>
      <c r="F18" s="6"/>
      <c r="G18" s="6"/>
    </row>
    <row r="19" spans="1:178" ht="15.75">
      <c r="A19" s="6"/>
      <c r="B19" s="6"/>
      <c r="C19" s="6"/>
      <c r="D19" s="6"/>
      <c r="E19" s="6"/>
      <c r="F19" s="6"/>
      <c r="G19" s="6"/>
    </row>
    <row r="20" spans="1:178" ht="15.75">
      <c r="A20" s="6"/>
      <c r="B20" s="6"/>
      <c r="C20" s="6"/>
      <c r="D20" s="6"/>
      <c r="E20" s="6"/>
      <c r="F20" s="6"/>
      <c r="G20" s="6"/>
    </row>
    <row r="21" spans="1:178" ht="15.75">
      <c r="A21" s="6"/>
      <c r="B21" s="6"/>
      <c r="C21" s="6"/>
      <c r="D21" s="6"/>
      <c r="E21" s="6"/>
      <c r="F21" s="6"/>
      <c r="G21" s="6"/>
    </row>
    <row r="22" spans="1:178" ht="15.75">
      <c r="A22" s="6"/>
      <c r="B22" s="6"/>
      <c r="C22" s="6"/>
      <c r="D22" s="6"/>
      <c r="E22" s="6"/>
      <c r="F22" s="6"/>
      <c r="G22" s="6"/>
    </row>
    <row r="23" spans="1:178" ht="15.75">
      <c r="A23" s="6"/>
      <c r="B23" s="6"/>
      <c r="C23" s="6"/>
      <c r="D23" s="6"/>
      <c r="E23" s="6"/>
      <c r="F23" s="6"/>
      <c r="G23" s="6"/>
    </row>
    <row r="24" spans="1:178" ht="15.75">
      <c r="A24" s="6"/>
      <c r="B24" s="6"/>
      <c r="C24" s="6"/>
      <c r="D24" s="6"/>
      <c r="E24" s="6"/>
      <c r="F24" s="6"/>
      <c r="G24" s="6"/>
    </row>
    <row r="25" spans="1:178" ht="15.75">
      <c r="A25" s="6"/>
      <c r="B25" s="6"/>
      <c r="C25" s="6"/>
      <c r="D25" s="6"/>
      <c r="E25" s="6"/>
      <c r="F25" s="6"/>
      <c r="G25" s="6"/>
    </row>
    <row r="26" spans="1:178" ht="15.75">
      <c r="A26" s="6"/>
      <c r="B26" s="6"/>
      <c r="C26" s="6"/>
      <c r="D26" s="6"/>
      <c r="E26" s="6"/>
      <c r="F26" s="6"/>
      <c r="G26" s="6"/>
    </row>
    <row r="27" spans="1:178" ht="15.75">
      <c r="A27" s="6"/>
      <c r="B27" s="6"/>
      <c r="C27" s="6"/>
      <c r="D27" s="6"/>
      <c r="E27" s="134" t="str">
        <f>"Backward risk premium per start year till "&amp;C3</f>
        <v>Backward risk premium per start year till 2021</v>
      </c>
      <c r="G27" s="6"/>
    </row>
    <row r="28" spans="1:178" ht="15.75">
      <c r="A28" s="6"/>
      <c r="B28" s="6"/>
      <c r="C28" s="6"/>
      <c r="D28" s="6"/>
      <c r="E28" s="13"/>
      <c r="F28" s="13">
        <v>1928</v>
      </c>
      <c r="G28" s="6">
        <f>+F28+1</f>
        <v>1929</v>
      </c>
      <c r="H28" s="6">
        <f t="shared" ref="H28:BS28" si="0">+G28+1</f>
        <v>1930</v>
      </c>
      <c r="I28" s="6">
        <f t="shared" si="0"/>
        <v>1931</v>
      </c>
      <c r="J28" s="6">
        <f t="shared" si="0"/>
        <v>1932</v>
      </c>
      <c r="K28" s="6">
        <f t="shared" si="0"/>
        <v>1933</v>
      </c>
      <c r="L28" s="6">
        <f t="shared" si="0"/>
        <v>1934</v>
      </c>
      <c r="M28" s="6">
        <f t="shared" si="0"/>
        <v>1935</v>
      </c>
      <c r="N28" s="6">
        <f t="shared" si="0"/>
        <v>1936</v>
      </c>
      <c r="O28" s="6">
        <f t="shared" si="0"/>
        <v>1937</v>
      </c>
      <c r="P28" s="6">
        <f t="shared" si="0"/>
        <v>1938</v>
      </c>
      <c r="Q28" s="6">
        <f t="shared" si="0"/>
        <v>1939</v>
      </c>
      <c r="R28" s="6">
        <f t="shared" si="0"/>
        <v>1940</v>
      </c>
      <c r="S28" s="6">
        <f t="shared" si="0"/>
        <v>1941</v>
      </c>
      <c r="T28" s="6">
        <f t="shared" si="0"/>
        <v>1942</v>
      </c>
      <c r="U28" s="6">
        <f t="shared" si="0"/>
        <v>1943</v>
      </c>
      <c r="V28" s="6">
        <f t="shared" si="0"/>
        <v>1944</v>
      </c>
      <c r="W28" s="6">
        <f t="shared" si="0"/>
        <v>1945</v>
      </c>
      <c r="X28" s="6">
        <f t="shared" si="0"/>
        <v>1946</v>
      </c>
      <c r="Y28" s="6">
        <f t="shared" si="0"/>
        <v>1947</v>
      </c>
      <c r="Z28" s="6">
        <f t="shared" si="0"/>
        <v>1948</v>
      </c>
      <c r="AA28" s="6">
        <f t="shared" si="0"/>
        <v>1949</v>
      </c>
      <c r="AB28" s="6">
        <f t="shared" si="0"/>
        <v>1950</v>
      </c>
      <c r="AC28" s="6">
        <f t="shared" si="0"/>
        <v>1951</v>
      </c>
      <c r="AD28" s="6">
        <f t="shared" si="0"/>
        <v>1952</v>
      </c>
      <c r="AE28" s="6">
        <f t="shared" si="0"/>
        <v>1953</v>
      </c>
      <c r="AF28" s="6">
        <f t="shared" si="0"/>
        <v>1954</v>
      </c>
      <c r="AG28" s="6">
        <f t="shared" si="0"/>
        <v>1955</v>
      </c>
      <c r="AH28" s="6">
        <f t="shared" si="0"/>
        <v>1956</v>
      </c>
      <c r="AI28" s="6">
        <f t="shared" si="0"/>
        <v>1957</v>
      </c>
      <c r="AJ28" s="6">
        <f t="shared" si="0"/>
        <v>1958</v>
      </c>
      <c r="AK28" s="6">
        <f t="shared" si="0"/>
        <v>1959</v>
      </c>
      <c r="AL28" s="6">
        <f t="shared" si="0"/>
        <v>1960</v>
      </c>
      <c r="AM28" s="6">
        <f t="shared" si="0"/>
        <v>1961</v>
      </c>
      <c r="AN28" s="6">
        <f t="shared" si="0"/>
        <v>1962</v>
      </c>
      <c r="AO28" s="6">
        <f t="shared" si="0"/>
        <v>1963</v>
      </c>
      <c r="AP28" s="6">
        <f t="shared" si="0"/>
        <v>1964</v>
      </c>
      <c r="AQ28" s="6">
        <f t="shared" si="0"/>
        <v>1965</v>
      </c>
      <c r="AR28" s="6">
        <f t="shared" si="0"/>
        <v>1966</v>
      </c>
      <c r="AS28" s="6">
        <f t="shared" si="0"/>
        <v>1967</v>
      </c>
      <c r="AT28" s="6">
        <f t="shared" si="0"/>
        <v>1968</v>
      </c>
      <c r="AU28" s="6">
        <f t="shared" si="0"/>
        <v>1969</v>
      </c>
      <c r="AV28" s="6">
        <f t="shared" si="0"/>
        <v>1970</v>
      </c>
      <c r="AW28" s="6">
        <f t="shared" si="0"/>
        <v>1971</v>
      </c>
      <c r="AX28" s="6">
        <f t="shared" si="0"/>
        <v>1972</v>
      </c>
      <c r="AY28" s="6">
        <f t="shared" si="0"/>
        <v>1973</v>
      </c>
      <c r="AZ28" s="6">
        <f t="shared" si="0"/>
        <v>1974</v>
      </c>
      <c r="BA28" s="6">
        <f t="shared" si="0"/>
        <v>1975</v>
      </c>
      <c r="BB28" s="6">
        <f t="shared" si="0"/>
        <v>1976</v>
      </c>
      <c r="BC28" s="6">
        <f t="shared" si="0"/>
        <v>1977</v>
      </c>
      <c r="BD28" s="6">
        <f t="shared" si="0"/>
        <v>1978</v>
      </c>
      <c r="BE28" s="6">
        <f t="shared" si="0"/>
        <v>1979</v>
      </c>
      <c r="BF28" s="6">
        <f t="shared" si="0"/>
        <v>1980</v>
      </c>
      <c r="BG28" s="6">
        <f t="shared" si="0"/>
        <v>1981</v>
      </c>
      <c r="BH28" s="6">
        <f t="shared" si="0"/>
        <v>1982</v>
      </c>
      <c r="BI28" s="6">
        <f t="shared" si="0"/>
        <v>1983</v>
      </c>
      <c r="BJ28" s="6">
        <f t="shared" si="0"/>
        <v>1984</v>
      </c>
      <c r="BK28" s="6">
        <f t="shared" si="0"/>
        <v>1985</v>
      </c>
      <c r="BL28" s="6">
        <f t="shared" si="0"/>
        <v>1986</v>
      </c>
      <c r="BM28" s="6">
        <f t="shared" si="0"/>
        <v>1987</v>
      </c>
      <c r="BN28" s="6">
        <f t="shared" si="0"/>
        <v>1988</v>
      </c>
      <c r="BO28" s="6">
        <f t="shared" si="0"/>
        <v>1989</v>
      </c>
      <c r="BP28" s="6">
        <f t="shared" si="0"/>
        <v>1990</v>
      </c>
      <c r="BQ28" s="6">
        <f t="shared" si="0"/>
        <v>1991</v>
      </c>
      <c r="BR28" s="6">
        <f t="shared" si="0"/>
        <v>1992</v>
      </c>
      <c r="BS28" s="6">
        <f t="shared" si="0"/>
        <v>1993</v>
      </c>
      <c r="BT28" s="6">
        <f t="shared" ref="BT28:EE28" si="1">+BS28+1</f>
        <v>1994</v>
      </c>
      <c r="BU28" s="6">
        <f t="shared" si="1"/>
        <v>1995</v>
      </c>
      <c r="BV28" s="6">
        <f t="shared" si="1"/>
        <v>1996</v>
      </c>
      <c r="BW28" s="6">
        <f t="shared" si="1"/>
        <v>1997</v>
      </c>
      <c r="BX28" s="6">
        <f t="shared" si="1"/>
        <v>1998</v>
      </c>
      <c r="BY28" s="6">
        <f t="shared" si="1"/>
        <v>1999</v>
      </c>
      <c r="BZ28" s="6">
        <f t="shared" si="1"/>
        <v>2000</v>
      </c>
      <c r="CA28" s="6">
        <f t="shared" si="1"/>
        <v>2001</v>
      </c>
      <c r="CB28" s="6">
        <f t="shared" si="1"/>
        <v>2002</v>
      </c>
      <c r="CC28" s="6">
        <f t="shared" si="1"/>
        <v>2003</v>
      </c>
      <c r="CD28" s="6">
        <f t="shared" si="1"/>
        <v>2004</v>
      </c>
      <c r="CE28" s="6">
        <f t="shared" si="1"/>
        <v>2005</v>
      </c>
      <c r="CF28" s="6">
        <f t="shared" si="1"/>
        <v>2006</v>
      </c>
      <c r="CG28" s="6">
        <f t="shared" si="1"/>
        <v>2007</v>
      </c>
      <c r="CH28" s="6">
        <f t="shared" si="1"/>
        <v>2008</v>
      </c>
      <c r="CI28" s="6">
        <f t="shared" si="1"/>
        <v>2009</v>
      </c>
      <c r="CJ28" s="6">
        <f t="shared" si="1"/>
        <v>2010</v>
      </c>
      <c r="CK28" s="6">
        <f t="shared" si="1"/>
        <v>2011</v>
      </c>
      <c r="CL28" s="6">
        <f t="shared" si="1"/>
        <v>2012</v>
      </c>
      <c r="CM28" s="6">
        <f t="shared" si="1"/>
        <v>2013</v>
      </c>
      <c r="CN28" s="6">
        <f t="shared" si="1"/>
        <v>2014</v>
      </c>
      <c r="CO28" s="6">
        <f t="shared" si="1"/>
        <v>2015</v>
      </c>
      <c r="CP28" s="6">
        <f t="shared" si="1"/>
        <v>2016</v>
      </c>
      <c r="CQ28" s="6">
        <f t="shared" si="1"/>
        <v>2017</v>
      </c>
      <c r="CR28" s="6">
        <f t="shared" si="1"/>
        <v>2018</v>
      </c>
      <c r="CS28" s="6">
        <f t="shared" si="1"/>
        <v>2019</v>
      </c>
      <c r="CT28" s="6">
        <f t="shared" si="1"/>
        <v>2020</v>
      </c>
      <c r="CU28" s="6">
        <f t="shared" si="1"/>
        <v>2021</v>
      </c>
      <c r="CV28" s="6">
        <f t="shared" si="1"/>
        <v>2022</v>
      </c>
      <c r="CW28" s="6">
        <f t="shared" si="1"/>
        <v>2023</v>
      </c>
      <c r="CX28" s="6">
        <f t="shared" si="1"/>
        <v>2024</v>
      </c>
      <c r="CY28" s="6">
        <f t="shared" si="1"/>
        <v>2025</v>
      </c>
      <c r="CZ28" s="6">
        <f t="shared" si="1"/>
        <v>2026</v>
      </c>
      <c r="DA28" s="6">
        <f t="shared" si="1"/>
        <v>2027</v>
      </c>
      <c r="DB28" s="6">
        <f t="shared" si="1"/>
        <v>2028</v>
      </c>
      <c r="DC28" s="6">
        <f t="shared" si="1"/>
        <v>2029</v>
      </c>
      <c r="DD28" s="6">
        <f t="shared" si="1"/>
        <v>2030</v>
      </c>
      <c r="DE28" s="6">
        <f t="shared" si="1"/>
        <v>2031</v>
      </c>
      <c r="DF28" s="6">
        <f t="shared" si="1"/>
        <v>2032</v>
      </c>
      <c r="DG28" s="6">
        <f t="shared" si="1"/>
        <v>2033</v>
      </c>
      <c r="DH28" s="6">
        <f t="shared" si="1"/>
        <v>2034</v>
      </c>
      <c r="DI28" s="6">
        <f t="shared" si="1"/>
        <v>2035</v>
      </c>
      <c r="DJ28" s="6">
        <f t="shared" si="1"/>
        <v>2036</v>
      </c>
      <c r="DK28" s="6">
        <f t="shared" si="1"/>
        <v>2037</v>
      </c>
      <c r="DL28" s="6">
        <f t="shared" si="1"/>
        <v>2038</v>
      </c>
      <c r="DM28" s="6">
        <f t="shared" si="1"/>
        <v>2039</v>
      </c>
      <c r="DN28" s="6">
        <f t="shared" si="1"/>
        <v>2040</v>
      </c>
      <c r="DO28" s="6">
        <f t="shared" si="1"/>
        <v>2041</v>
      </c>
      <c r="DP28" s="6">
        <f t="shared" si="1"/>
        <v>2042</v>
      </c>
      <c r="DQ28" s="6">
        <f t="shared" si="1"/>
        <v>2043</v>
      </c>
      <c r="DR28" s="6">
        <f t="shared" si="1"/>
        <v>2044</v>
      </c>
      <c r="DS28" s="6">
        <f t="shared" si="1"/>
        <v>2045</v>
      </c>
      <c r="DT28" s="6">
        <f t="shared" si="1"/>
        <v>2046</v>
      </c>
      <c r="DU28" s="6">
        <f t="shared" si="1"/>
        <v>2047</v>
      </c>
      <c r="DV28" s="6">
        <f t="shared" si="1"/>
        <v>2048</v>
      </c>
      <c r="DW28" s="6">
        <f t="shared" si="1"/>
        <v>2049</v>
      </c>
      <c r="DX28" s="6">
        <f t="shared" si="1"/>
        <v>2050</v>
      </c>
      <c r="DY28" s="6">
        <f t="shared" si="1"/>
        <v>2051</v>
      </c>
      <c r="DZ28" s="6">
        <f t="shared" si="1"/>
        <v>2052</v>
      </c>
      <c r="EA28" s="6">
        <f t="shared" si="1"/>
        <v>2053</v>
      </c>
      <c r="EB28" s="6">
        <f t="shared" si="1"/>
        <v>2054</v>
      </c>
      <c r="EC28" s="6">
        <f t="shared" si="1"/>
        <v>2055</v>
      </c>
      <c r="ED28" s="6">
        <f t="shared" si="1"/>
        <v>2056</v>
      </c>
      <c r="EE28" s="6">
        <f t="shared" si="1"/>
        <v>2057</v>
      </c>
      <c r="EF28" s="6">
        <f t="shared" ref="EF28:FV28" si="2">+EE28+1</f>
        <v>2058</v>
      </c>
      <c r="EG28" s="6">
        <f t="shared" si="2"/>
        <v>2059</v>
      </c>
      <c r="EH28" s="6">
        <f t="shared" si="2"/>
        <v>2060</v>
      </c>
      <c r="EI28" s="6">
        <f t="shared" si="2"/>
        <v>2061</v>
      </c>
      <c r="EJ28" s="6">
        <f t="shared" si="2"/>
        <v>2062</v>
      </c>
      <c r="EK28" s="6">
        <f t="shared" si="2"/>
        <v>2063</v>
      </c>
      <c r="EL28" s="6">
        <f t="shared" si="2"/>
        <v>2064</v>
      </c>
      <c r="EM28" s="6">
        <f t="shared" si="2"/>
        <v>2065</v>
      </c>
      <c r="EN28" s="6">
        <f t="shared" si="2"/>
        <v>2066</v>
      </c>
      <c r="EO28" s="6">
        <f t="shared" si="2"/>
        <v>2067</v>
      </c>
      <c r="EP28" s="6">
        <f t="shared" si="2"/>
        <v>2068</v>
      </c>
      <c r="EQ28" s="6">
        <f t="shared" si="2"/>
        <v>2069</v>
      </c>
      <c r="ER28" s="6">
        <f t="shared" si="2"/>
        <v>2070</v>
      </c>
      <c r="ES28" s="6">
        <f t="shared" si="2"/>
        <v>2071</v>
      </c>
      <c r="ET28" s="6">
        <f t="shared" si="2"/>
        <v>2072</v>
      </c>
      <c r="EU28" s="6">
        <f t="shared" si="2"/>
        <v>2073</v>
      </c>
      <c r="EV28" s="6">
        <f t="shared" si="2"/>
        <v>2074</v>
      </c>
      <c r="EW28" s="6">
        <f t="shared" si="2"/>
        <v>2075</v>
      </c>
      <c r="EX28" s="6">
        <f t="shared" si="2"/>
        <v>2076</v>
      </c>
      <c r="EY28" s="6">
        <f t="shared" si="2"/>
        <v>2077</v>
      </c>
      <c r="EZ28" s="6">
        <f t="shared" si="2"/>
        <v>2078</v>
      </c>
      <c r="FA28" s="6">
        <f t="shared" si="2"/>
        <v>2079</v>
      </c>
      <c r="FB28" s="6">
        <f t="shared" si="2"/>
        <v>2080</v>
      </c>
      <c r="FC28" s="6">
        <f t="shared" si="2"/>
        <v>2081</v>
      </c>
      <c r="FD28" s="6">
        <f t="shared" si="2"/>
        <v>2082</v>
      </c>
      <c r="FE28" s="6">
        <f t="shared" si="2"/>
        <v>2083</v>
      </c>
      <c r="FF28" s="6">
        <f t="shared" si="2"/>
        <v>2084</v>
      </c>
      <c r="FG28" s="6">
        <f t="shared" si="2"/>
        <v>2085</v>
      </c>
      <c r="FH28" s="6">
        <f t="shared" si="2"/>
        <v>2086</v>
      </c>
      <c r="FI28" s="6">
        <f t="shared" si="2"/>
        <v>2087</v>
      </c>
      <c r="FJ28" s="6">
        <f t="shared" si="2"/>
        <v>2088</v>
      </c>
      <c r="FK28" s="6">
        <f t="shared" si="2"/>
        <v>2089</v>
      </c>
      <c r="FL28" s="6">
        <f t="shared" si="2"/>
        <v>2090</v>
      </c>
      <c r="FM28" s="6">
        <f t="shared" si="2"/>
        <v>2091</v>
      </c>
      <c r="FN28" s="6">
        <f t="shared" si="2"/>
        <v>2092</v>
      </c>
      <c r="FO28" s="6">
        <f t="shared" si="2"/>
        <v>2093</v>
      </c>
      <c r="FP28" s="6">
        <f t="shared" si="2"/>
        <v>2094</v>
      </c>
      <c r="FQ28" s="6">
        <f t="shared" si="2"/>
        <v>2095</v>
      </c>
      <c r="FR28" s="6">
        <f t="shared" si="2"/>
        <v>2096</v>
      </c>
      <c r="FS28" s="6">
        <f t="shared" si="2"/>
        <v>2097</v>
      </c>
      <c r="FT28" s="6">
        <f t="shared" si="2"/>
        <v>2098</v>
      </c>
      <c r="FU28" s="6">
        <f t="shared" si="2"/>
        <v>2099</v>
      </c>
      <c r="FV28" s="6">
        <f t="shared" si="2"/>
        <v>2100</v>
      </c>
    </row>
    <row r="29" spans="1:178" ht="15.75">
      <c r="A29" s="6" t="s">
        <v>17</v>
      </c>
      <c r="B29" s="6"/>
      <c r="C29" s="6"/>
      <c r="D29" s="131"/>
      <c r="E29" s="131"/>
      <c r="F29" s="131">
        <f>IF(F28=1928,100,VLOOKUP(F28-1,'Returns by year'!$A:$I,7))</f>
        <v>100</v>
      </c>
      <c r="G29" s="131">
        <f>IF(G28=1928,100,VLOOKUP(G28-1,'Returns by year'!$A:$I,7))</f>
        <v>143.81115515288789</v>
      </c>
      <c r="H29" s="131">
        <f>IF(H28=1928,100,VLOOKUP(H28-1,'Returns by year'!$A:$I,7))</f>
        <v>131.87778227633069</v>
      </c>
      <c r="I29" s="131">
        <f>IF(I28=1928,100,VLOOKUP(I28-1,'Returns by year'!$A:$I,7))</f>
        <v>98.745287812797272</v>
      </c>
      <c r="J29" s="131">
        <f>IF(J28=1928,100,VLOOKUP(J28-1,'Returns by year'!$A:$I,7))</f>
        <v>55.457773989527276</v>
      </c>
      <c r="K29" s="131">
        <f>IF(K28=1928,100,VLOOKUP(K28-1,'Returns by year'!$A:$I,7))</f>
        <v>50.664911000008722</v>
      </c>
      <c r="L29" s="131">
        <f>IF(L28=1928,100,VLOOKUP(L28-1,'Returns by year'!$A:$I,7))</f>
        <v>75.988361031728402</v>
      </c>
      <c r="M29" s="131">
        <f>IF(M28=1928,100,VLOOKUP(M28-1,'Returns by year'!$A:$I,7))</f>
        <v>75.085189438723404</v>
      </c>
      <c r="N29" s="131">
        <f>IF(N28=1928,100,VLOOKUP(N28-1,'Returns by year'!$A:$I,7))</f>
        <v>110.18032313054879</v>
      </c>
      <c r="O29" s="131">
        <f>IF(O28=1928,100,VLOOKUP(O28-1,'Returns by year'!$A:$I,7))</f>
        <v>145.37567579101449</v>
      </c>
      <c r="P29" s="131">
        <f>IF(P28=1928,100,VLOOKUP(P28-1,'Returns by year'!$A:$I,7))</f>
        <v>94.004667561917856</v>
      </c>
      <c r="Q29" s="131">
        <f>IF(Q28=1928,100,VLOOKUP(Q28-1,'Returns by year'!$A:$I,7))</f>
        <v>121.53172913465568</v>
      </c>
      <c r="R29" s="131">
        <f>IF(R28=1928,100,VLOOKUP(R28-1,'Returns by year'!$A:$I,7))</f>
        <v>120.19783979098749</v>
      </c>
      <c r="S29" s="131">
        <f>IF(S28=1928,100,VLOOKUP(S28-1,'Returns by year'!$A:$I,7))</f>
        <v>107.36927676790187</v>
      </c>
      <c r="T29" s="131">
        <f>IF(T28=1928,100,VLOOKUP(T28-1,'Returns by year'!$A:$I,7))</f>
        <v>93.656657282615996</v>
      </c>
      <c r="U29" s="131">
        <f>IF(U28=1928,100,VLOOKUP(U28-1,'Returns by year'!$A:$I,7))</f>
        <v>111.61416273305268</v>
      </c>
      <c r="V29" s="131">
        <f>IF(V28=1928,100,VLOOKUP(V28-1,'Returns by year'!$A:$I,7))</f>
        <v>139.58613420800171</v>
      </c>
      <c r="W29" s="131">
        <f>IF(W28=1928,100,VLOOKUP(W28-1,'Returns by year'!$A:$I,7))</f>
        <v>166.15032047534245</v>
      </c>
      <c r="X29" s="131">
        <f>IF(X28=1928,100,VLOOKUP(X28-1,'Returns by year'!$A:$I,7))</f>
        <v>225.66716689959119</v>
      </c>
      <c r="Y29" s="131">
        <f>IF(Y28=1928,100,VLOOKUP(Y28-1,'Returns by year'!$A:$I,7))</f>
        <v>206.64534862054904</v>
      </c>
      <c r="Z29" s="131">
        <f>IF(Z28=1928,100,VLOOKUP(Z28-1,'Returns by year'!$A:$I,7))</f>
        <v>217.3909067488176</v>
      </c>
      <c r="AA29" s="131">
        <f>IF(AA28=1928,100,VLOOKUP(AA28-1,'Returns by year'!$A:$I,7))</f>
        <v>229.79213442269784</v>
      </c>
      <c r="AB29" s="131">
        <f>IF(AB28=1928,100,VLOOKUP(AB28-1,'Returns by year'!$A:$I,7))</f>
        <v>271.85150279480598</v>
      </c>
      <c r="AC29" s="131">
        <f>IF(AC28=1928,100,VLOOKUP(AC28-1,'Returns by year'!$A:$I,7))</f>
        <v>355.59682354110947</v>
      </c>
      <c r="AD29" s="131">
        <f>IF(AD28=1928,100,VLOOKUP(AD28-1,'Returns by year'!$A:$I,7))</f>
        <v>439.7966859908575</v>
      </c>
      <c r="AE29" s="131">
        <f>IF(AE28=1928,100,VLOOKUP(AE28-1,'Returns by year'!$A:$I,7))</f>
        <v>519.62413250918712</v>
      </c>
      <c r="AF29" s="131">
        <f>IF(AF28=1928,100,VLOOKUP(AF28-1,'Returns by year'!$A:$I,7))</f>
        <v>513.34600909864514</v>
      </c>
      <c r="AG29" s="131">
        <f>IF(AG28=1928,100,VLOOKUP(AG28-1,'Returns by year'!$A:$I,7))</f>
        <v>783.17772094125166</v>
      </c>
      <c r="AH29" s="131">
        <f>IF(AH28=1928,100,VLOOKUP(AH28-1,'Returns by year'!$A:$I,7))</f>
        <v>1038.4727616197922</v>
      </c>
      <c r="AI29" s="131">
        <f>IF(AI28=1928,100,VLOOKUP(AI28-1,'Returns by year'!$A:$I,7))</f>
        <v>1115.7300660220119</v>
      </c>
      <c r="AJ29" s="131">
        <f>IF(AJ28=1928,100,VLOOKUP(AJ28-1,'Returns by year'!$A:$I,7))</f>
        <v>999.05415428605454</v>
      </c>
      <c r="AK29" s="131">
        <f>IF(AK28=1928,100,VLOOKUP(AK28-1,'Returns by year'!$A:$I,7))</f>
        <v>1435.8401808531264</v>
      </c>
      <c r="AL29" s="131">
        <f>IF(AL28=1928,100,VLOOKUP(AL28-1,'Returns by year'!$A:$I,7))</f>
        <v>1608.9516371948275</v>
      </c>
      <c r="AM29" s="131">
        <f>IF(AM28=1928,100,VLOOKUP(AM28-1,'Returns by year'!$A:$I,7))</f>
        <v>1614.366327651135</v>
      </c>
      <c r="AN29" s="131">
        <f>IF(AN28=1928,100,VLOOKUP(AN28-1,'Returns by year'!$A:$I,7))</f>
        <v>2044.3965961044005</v>
      </c>
      <c r="AO29" s="131">
        <f>IF(AO28=1928,100,VLOOKUP(AO28-1,'Returns by year'!$A:$I,7))</f>
        <v>1864.2553972252979</v>
      </c>
      <c r="AP29" s="131">
        <f>IF(AP28=1928,100,VLOOKUP(AP28-1,'Returns by year'!$A:$I,7))</f>
        <v>2285.7994686007432</v>
      </c>
      <c r="AQ29" s="131">
        <f>IF(AQ28=1928,100,VLOOKUP(AQ28-1,'Returns by year'!$A:$I,7))</f>
        <v>2661.0238718383412</v>
      </c>
      <c r="AR29" s="131">
        <f>IF(AR28=1928,100,VLOOKUP(AR28-1,'Returns by year'!$A:$I,7))</f>
        <v>2990.9706741017444</v>
      </c>
      <c r="AS29" s="131">
        <f>IF(AS28=1928,100,VLOOKUP(AS28-1,'Returns by year'!$A:$I,7))</f>
        <v>2692.7423569857124</v>
      </c>
      <c r="AT29" s="131">
        <f>IF(AT28=1928,100,VLOOKUP(AT28-1,'Returns by year'!$A:$I,7))</f>
        <v>3333.6949185039784</v>
      </c>
      <c r="AU29" s="131">
        <f>IF(AU28=1928,100,VLOOKUP(AU28-1,'Returns by year'!$A:$I,7))</f>
        <v>3694.2294451636035</v>
      </c>
      <c r="AV29" s="131">
        <f>IF(AV28=1928,100,VLOOKUP(AV28-1,'Returns by year'!$A:$I,7))</f>
        <v>3389.7742881722256</v>
      </c>
      <c r="AW29" s="131">
        <f>IF(AW28=1928,100,VLOOKUP(AW28-1,'Returns by year'!$A:$I,7))</f>
        <v>3510.4890625432981</v>
      </c>
      <c r="AX29" s="131">
        <f>IF(AX28=1928,100,VLOOKUP(AX28-1,'Returns by year'!$A:$I,7))</f>
        <v>4009.720988337403</v>
      </c>
      <c r="AY29" s="131">
        <f>IF(AY28=1928,100,VLOOKUP(AY28-1,'Returns by year'!$A:$I,7))</f>
        <v>4761.7587115820115</v>
      </c>
      <c r="AZ29" s="131">
        <f>IF(AZ28=1928,100,VLOOKUP(AZ28-1,'Returns by year'!$A:$I,7))</f>
        <v>4080.4440162683081</v>
      </c>
      <c r="BA29" s="131">
        <f>IF(BA28=1928,100,VLOOKUP(BA28-1,'Returns by year'!$A:$I,7))</f>
        <v>3023.5361494891954</v>
      </c>
      <c r="BB29" s="131">
        <f>IF(BB28=1928,100,VLOOKUP(BB28-1,'Returns by year'!$A:$I,7))</f>
        <v>4142.0974934477708</v>
      </c>
      <c r="BC29" s="131">
        <f>IF(BC28=1928,100,VLOOKUP(BC28-1,'Returns by year'!$A:$I,7))</f>
        <v>5129.2007057775936</v>
      </c>
      <c r="BD29" s="131">
        <f>IF(BD28=1928,100,VLOOKUP(BD28-1,'Returns by year'!$A:$I,7))</f>
        <v>4771.1976750535359</v>
      </c>
      <c r="BE29" s="131">
        <f>IF(BE28=1928,100,VLOOKUP(BE28-1,'Returns by year'!$A:$I,7))</f>
        <v>5081.7684777098611</v>
      </c>
      <c r="BF29" s="131">
        <f>IF(BF28=1928,100,VLOOKUP(BF28-1,'Returns by year'!$A:$I,7))</f>
        <v>6022.8860912752862</v>
      </c>
      <c r="BG29" s="131">
        <f>IF(BG28=1928,100,VLOOKUP(BG28-1,'Returns by year'!$A:$I,7))</f>
        <v>7934.2637789341807</v>
      </c>
      <c r="BH29" s="131">
        <f>IF(BH28=1928,100,VLOOKUP(BH28-1,'Returns by year'!$A:$I,7))</f>
        <v>7561.1637327830058</v>
      </c>
      <c r="BI29" s="131">
        <f>IF(BI28=1928,100,VLOOKUP(BI28-1,'Returns by year'!$A:$I,7))</f>
        <v>9105.0819200356327</v>
      </c>
      <c r="BJ29" s="131">
        <f>IF(BJ28=1928,100,VLOOKUP(BJ28-1,'Returns by year'!$A:$I,7))</f>
        <v>11138.898259597305</v>
      </c>
      <c r="BK29" s="131">
        <f>IF(BK28=1928,100,VLOOKUP(BK28-1,'Returns by year'!$A:$I,7))</f>
        <v>11823.510763827162</v>
      </c>
      <c r="BL29" s="131">
        <f>IF(BL28=1928,100,VLOOKUP(BL28-1,'Returns by year'!$A:$I,7))</f>
        <v>15516.602025374559</v>
      </c>
      <c r="BM29" s="131">
        <f>IF(BM28=1928,100,VLOOKUP(BM28-1,'Returns by year'!$A:$I,7))</f>
        <v>18386.332207530046</v>
      </c>
      <c r="BN29" s="131">
        <f>IF(BN28=1928,100,VLOOKUP(BN28-1,'Returns by year'!$A:$I,7))</f>
        <v>19455.07851889441</v>
      </c>
      <c r="BO29" s="131">
        <f>IF(BO28=1928,100,VLOOKUP(BO28-1,'Returns by year'!$A:$I,7))</f>
        <v>22672.402365298665</v>
      </c>
      <c r="BP29" s="131">
        <f>IF(BP28=1928,100,VLOOKUP(BP28-1,'Returns by year'!$A:$I,7))</f>
        <v>29808.582644967279</v>
      </c>
      <c r="BQ29" s="131">
        <f>IF(BQ28=1928,100,VLOOKUP(BQ28-1,'Returns by year'!$A:$I,7))</f>
        <v>28895.113053319994</v>
      </c>
      <c r="BR29" s="131">
        <f>IF(BR28=1928,100,VLOOKUP(BR28-1,'Returns by year'!$A:$I,7))</f>
        <v>37631.505158637461</v>
      </c>
      <c r="BS29" s="131">
        <f>IF(BS28=1928,100,VLOOKUP(BS28-1,'Returns by year'!$A:$I,7))</f>
        <v>40451.507787137925</v>
      </c>
      <c r="BT29" s="131">
        <f>IF(BT28=1928,100,VLOOKUP(BT28-1,'Returns by year'!$A:$I,7))</f>
        <v>44483.33039239249</v>
      </c>
      <c r="BU29" s="131">
        <f>IF(BU28=1928,100,VLOOKUP(BU28-1,'Returns by year'!$A:$I,7))</f>
        <v>45073.144068086905</v>
      </c>
      <c r="BV29" s="131">
        <f>IF(BV28=1928,100,VLOOKUP(BV28-1,'Returns by year'!$A:$I,7))</f>
        <v>61838.189655870119</v>
      </c>
      <c r="BW29" s="131">
        <f>IF(BW28=1928,100,VLOOKUP(BW28-1,'Returns by year'!$A:$I,7))</f>
        <v>75863.688438399797</v>
      </c>
      <c r="BX29" s="131">
        <f>IF(BX28=1928,100,VLOOKUP(BX28-1,'Returns by year'!$A:$I,7))</f>
        <v>100977.34069068384</v>
      </c>
      <c r="BY29" s="131">
        <f>IF(BY28=1928,100,VLOOKUP(BY28-1,'Returns by year'!$A:$I,7))</f>
        <v>129592.25231742462</v>
      </c>
      <c r="BZ29" s="131">
        <f>IF(BZ28=1928,100,VLOOKUP(BZ28-1,'Returns by year'!$A:$I,7))</f>
        <v>156658.0490724665</v>
      </c>
      <c r="CA29" s="131">
        <f>IF(CA28=1928,100,VLOOKUP(CA28-1,'Returns by year'!$A:$I,7))</f>
        <v>142508.97770141574</v>
      </c>
      <c r="CB29" s="131">
        <f>IF(CB28=1928,100,VLOOKUP(CB28-1,'Returns by year'!$A:$I,7))</f>
        <v>125622.00708807123</v>
      </c>
      <c r="CC29" s="131">
        <f>IF(CC28=1928,100,VLOOKUP(CC28-1,'Returns by year'!$A:$I,7))</f>
        <v>98027.816765413008</v>
      </c>
      <c r="CD29" s="131">
        <f>IF(CD28=1928,100,VLOOKUP(CD28-1,'Returns by year'!$A:$I,7))</f>
        <v>125824.38848080393</v>
      </c>
      <c r="CE29" s="131">
        <f>IF(CE28=1928,100,VLOOKUP(CE28-1,'Returns by year'!$A:$I,7))</f>
        <v>139341.42061832585</v>
      </c>
      <c r="CF29" s="131">
        <f>IF(CF28=1928,100,VLOOKUP(CF28-1,'Returns by year'!$A:$I,7))</f>
        <v>146077.8502787223</v>
      </c>
      <c r="CG29" s="131">
        <f>IF(CG28=1928,100,VLOOKUP(CG28-1,'Returns by year'!$A:$I,7))</f>
        <v>168884.33934842583</v>
      </c>
      <c r="CH29" s="131">
        <f>IF(CH28=1928,100,VLOOKUP(CH28-1,'Returns by year'!$A:$I,7))</f>
        <v>178147.19823435548</v>
      </c>
      <c r="CI29" s="131">
        <f>IF(CI28=1928,100,VLOOKUP(CI28-1,'Returns by year'!$A:$I,7))</f>
        <v>113030.22131020659</v>
      </c>
      <c r="CJ29" s="131">
        <f>IF(CJ28=1928,100,VLOOKUP(CJ28-1,'Returns by year'!$A:$I,7))</f>
        <v>142344.87355944986</v>
      </c>
      <c r="CK29" s="131">
        <f>IF(CK28=1928,100,VLOOKUP(CK28-1,'Returns by year'!$A:$I,7))</f>
        <v>163441.93862372241</v>
      </c>
      <c r="CL29" s="131">
        <f>IF(CL28=1928,100,VLOOKUP(CL28-1,'Returns by year'!$A:$I,7))</f>
        <v>166871.56296795449</v>
      </c>
      <c r="CM29" s="131">
        <f>IF(CM28=1928,100,VLOOKUP(CM28-1,'Returns by year'!$A:$I,7))</f>
        <v>193388.43092558492</v>
      </c>
      <c r="CN29" s="131">
        <f>IF(CN28=1928,100,VLOOKUP(CN28-1,'Returns by year'!$A:$I,7))</f>
        <v>255553.30808629587</v>
      </c>
      <c r="CO29" s="131">
        <f>IF(CO28=1928,100,VLOOKUP(CO28-1,'Returns by year'!$A:$I,7))</f>
        <v>290115.4150110358</v>
      </c>
      <c r="CP29" s="131">
        <f>IF(CP28=1928,100,VLOOKUP(CP28-1,'Returns by year'!$A:$I,7))</f>
        <v>294115.79221836175</v>
      </c>
      <c r="CQ29" s="131">
        <f>IF(CQ28=1928,100,VLOOKUP(CQ28-1,'Returns by year'!$A:$I,7))</f>
        <v>328742.28230178286</v>
      </c>
      <c r="CR29" s="131">
        <f>IF(CR28=1928,100,VLOOKUP(CR28-1,'Returns by year'!$A:$I,7))</f>
        <v>399768.63507184375</v>
      </c>
      <c r="CS29" s="131">
        <f>IF(CS28=1928,100,VLOOKUP(CS28-1,'Returns by year'!$A:$I,7))</f>
        <v>382870.93740858353</v>
      </c>
      <c r="CT29" s="131">
        <f>IF(CT28=1928,100,VLOOKUP(CT28-1,'Returns by year'!$A:$I,7))</f>
        <v>502371.38919333258</v>
      </c>
      <c r="CU29" s="131">
        <f>IF(CU28=1928,100,VLOOKUP(CU28-1,'Returns by year'!$A:$I,7))</f>
        <v>592914.79859087302</v>
      </c>
      <c r="CV29" s="131">
        <f>IF(CV28=1928,100,VLOOKUP(CV28-1,'Returns by year'!$A:$I,7))</f>
        <v>761710.83361716557</v>
      </c>
      <c r="CW29" s="131">
        <f>IF(CW28=1928,100,VLOOKUP(CW28-1,'Returns by year'!$A:$I,7))</f>
        <v>761710.83361716557</v>
      </c>
      <c r="CX29" s="131">
        <f>IF(CX28=1928,100,VLOOKUP(CX28-1,'Returns by year'!$A:$I,7))</f>
        <v>761710.83361716557</v>
      </c>
      <c r="CY29" s="131">
        <f>IF(CY28=1928,100,VLOOKUP(CY28-1,'Returns by year'!$A:$I,7))</f>
        <v>761710.83361716557</v>
      </c>
      <c r="CZ29" s="131">
        <f>IF(CZ28=1928,100,VLOOKUP(CZ28-1,'Returns by year'!$A:$I,7))</f>
        <v>761710.83361716557</v>
      </c>
      <c r="DA29" s="131">
        <f>IF(DA28=1928,100,VLOOKUP(DA28-1,'Returns by year'!$A:$I,7))</f>
        <v>761710.83361716557</v>
      </c>
      <c r="DB29" s="131">
        <f>IF(DB28=1928,100,VLOOKUP(DB28-1,'Returns by year'!$A:$I,7))</f>
        <v>761710.83361716557</v>
      </c>
      <c r="DC29" s="131">
        <f>IF(DC28=1928,100,VLOOKUP(DC28-1,'Returns by year'!$A:$I,7))</f>
        <v>761710.83361716557</v>
      </c>
      <c r="DD29" s="131">
        <f>IF(DD28=1928,100,VLOOKUP(DD28-1,'Returns by year'!$A:$I,7))</f>
        <v>761710.83361716557</v>
      </c>
      <c r="DE29" s="131">
        <f>IF(DE28=1928,100,VLOOKUP(DE28-1,'Returns by year'!$A:$I,7))</f>
        <v>761710.83361716557</v>
      </c>
      <c r="DF29" s="131">
        <f>IF(DF28=1928,100,VLOOKUP(DF28-1,'Returns by year'!$A:$I,7))</f>
        <v>761710.83361716557</v>
      </c>
      <c r="DG29" s="131">
        <f>IF(DG28=1928,100,VLOOKUP(DG28-1,'Returns by year'!$A:$I,7))</f>
        <v>761710.83361716557</v>
      </c>
      <c r="DH29" s="131">
        <f>IF(DH28=1928,100,VLOOKUP(DH28-1,'Returns by year'!$A:$I,7))</f>
        <v>761710.83361716557</v>
      </c>
      <c r="DI29" s="131">
        <f>IF(DI28=1928,100,VLOOKUP(DI28-1,'Returns by year'!$A:$I,7))</f>
        <v>761710.83361716557</v>
      </c>
      <c r="DJ29" s="131">
        <f>IF(DJ28=1928,100,VLOOKUP(DJ28-1,'Returns by year'!$A:$I,7))</f>
        <v>761710.83361716557</v>
      </c>
      <c r="DK29" s="131">
        <f>IF(DK28=1928,100,VLOOKUP(DK28-1,'Returns by year'!$A:$I,7))</f>
        <v>761710.83361716557</v>
      </c>
      <c r="DL29" s="131">
        <f>IF(DL28=1928,100,VLOOKUP(DL28-1,'Returns by year'!$A:$I,7))</f>
        <v>761710.83361716557</v>
      </c>
      <c r="DM29" s="131">
        <f>IF(DM28=1928,100,VLOOKUP(DM28-1,'Returns by year'!$A:$I,7))</f>
        <v>761710.83361716557</v>
      </c>
      <c r="DN29" s="131">
        <f>IF(DN28=1928,100,VLOOKUP(DN28-1,'Returns by year'!$A:$I,7))</f>
        <v>761710.83361716557</v>
      </c>
      <c r="DO29" s="131">
        <f>IF(DO28=1928,100,VLOOKUP(DO28-1,'Returns by year'!$A:$I,7))</f>
        <v>761710.83361716557</v>
      </c>
      <c r="DP29" s="131">
        <f>IF(DP28=1928,100,VLOOKUP(DP28-1,'Returns by year'!$A:$I,7))</f>
        <v>761710.83361716557</v>
      </c>
      <c r="DQ29" s="131">
        <f>IF(DQ28=1928,100,VLOOKUP(DQ28-1,'Returns by year'!$A:$I,7))</f>
        <v>761710.83361716557</v>
      </c>
      <c r="DR29" s="131">
        <f>IF(DR28=1928,100,VLOOKUP(DR28-1,'Returns by year'!$A:$I,7))</f>
        <v>761710.83361716557</v>
      </c>
      <c r="DS29" s="131">
        <f>IF(DS28=1928,100,VLOOKUP(DS28-1,'Returns by year'!$A:$I,7))</f>
        <v>761710.83361716557</v>
      </c>
      <c r="DT29" s="131">
        <f>IF(DT28=1928,100,VLOOKUP(DT28-1,'Returns by year'!$A:$I,7))</f>
        <v>761710.83361716557</v>
      </c>
      <c r="DU29" s="131">
        <f>IF(DU28=1928,100,VLOOKUP(DU28-1,'Returns by year'!$A:$I,7))</f>
        <v>761710.83361716557</v>
      </c>
      <c r="DV29" s="131">
        <f>IF(DV28=1928,100,VLOOKUP(DV28-1,'Returns by year'!$A:$I,7))</f>
        <v>761710.83361716557</v>
      </c>
      <c r="DW29" s="131">
        <f>IF(DW28=1928,100,VLOOKUP(DW28-1,'Returns by year'!$A:$I,7))</f>
        <v>761710.83361716557</v>
      </c>
      <c r="DX29" s="131">
        <f>IF(DX28=1928,100,VLOOKUP(DX28-1,'Returns by year'!$A:$I,7))</f>
        <v>761710.83361716557</v>
      </c>
      <c r="DY29" s="131">
        <f>IF(DY28=1928,100,VLOOKUP(DY28-1,'Returns by year'!$A:$I,7))</f>
        <v>761710.83361716557</v>
      </c>
      <c r="DZ29" s="131">
        <f>IF(DZ28=1928,100,VLOOKUP(DZ28-1,'Returns by year'!$A:$I,7))</f>
        <v>761710.83361716557</v>
      </c>
      <c r="EA29" s="131">
        <f>IF(EA28=1928,100,VLOOKUP(EA28-1,'Returns by year'!$A:$I,7))</f>
        <v>761710.83361716557</v>
      </c>
      <c r="EB29" s="131">
        <f>IF(EB28=1928,100,VLOOKUP(EB28-1,'Returns by year'!$A:$I,7))</f>
        <v>761710.83361716557</v>
      </c>
      <c r="EC29" s="131">
        <f>IF(EC28=1928,100,VLOOKUP(EC28-1,'Returns by year'!$A:$I,7))</f>
        <v>761710.83361716557</v>
      </c>
      <c r="ED29" s="131">
        <f>IF(ED28=1928,100,VLOOKUP(ED28-1,'Returns by year'!$A:$I,7))</f>
        <v>761710.83361716557</v>
      </c>
      <c r="EE29" s="131">
        <f>IF(EE28=1928,100,VLOOKUP(EE28-1,'Returns by year'!$A:$I,7))</f>
        <v>761710.83361716557</v>
      </c>
      <c r="EF29" s="131">
        <f>IF(EF28=1928,100,VLOOKUP(EF28-1,'Returns by year'!$A:$I,7))</f>
        <v>761710.83361716557</v>
      </c>
      <c r="EG29" s="131">
        <f>IF(EG28=1928,100,VLOOKUP(EG28-1,'Returns by year'!$A:$I,7))</f>
        <v>761710.83361716557</v>
      </c>
      <c r="EH29" s="131">
        <f>IF(EH28=1928,100,VLOOKUP(EH28-1,'Returns by year'!$A:$I,7))</f>
        <v>761710.83361716557</v>
      </c>
      <c r="EI29" s="131">
        <f>IF(EI28=1928,100,VLOOKUP(EI28-1,'Returns by year'!$A:$I,7))</f>
        <v>761710.83361716557</v>
      </c>
      <c r="EJ29" s="131">
        <f>IF(EJ28=1928,100,VLOOKUP(EJ28-1,'Returns by year'!$A:$I,7))</f>
        <v>761710.83361716557</v>
      </c>
      <c r="EK29" s="131">
        <f>IF(EK28=1928,100,VLOOKUP(EK28-1,'Returns by year'!$A:$I,7))</f>
        <v>761710.83361716557</v>
      </c>
      <c r="EL29" s="131">
        <f>IF(EL28=1928,100,VLOOKUP(EL28-1,'Returns by year'!$A:$I,7))</f>
        <v>761710.83361716557</v>
      </c>
      <c r="EM29" s="131">
        <f>IF(EM28=1928,100,VLOOKUP(EM28-1,'Returns by year'!$A:$I,7))</f>
        <v>761710.83361716557</v>
      </c>
      <c r="EN29" s="131">
        <f>IF(EN28=1928,100,VLOOKUP(EN28-1,'Returns by year'!$A:$I,7))</f>
        <v>761710.83361716557</v>
      </c>
      <c r="EO29" s="131">
        <f>IF(EO28=1928,100,VLOOKUP(EO28-1,'Returns by year'!$A:$I,7))</f>
        <v>761710.83361716557</v>
      </c>
      <c r="EP29" s="131">
        <f>IF(EP28=1928,100,VLOOKUP(EP28-1,'Returns by year'!$A:$I,7))</f>
        <v>761710.83361716557</v>
      </c>
      <c r="EQ29" s="131">
        <f>IF(EQ28=1928,100,VLOOKUP(EQ28-1,'Returns by year'!$A:$I,7))</f>
        <v>761710.83361716557</v>
      </c>
      <c r="ER29" s="131">
        <f>IF(ER28=1928,100,VLOOKUP(ER28-1,'Returns by year'!$A:$I,7))</f>
        <v>761710.83361716557</v>
      </c>
      <c r="ES29" s="131">
        <f>IF(ES28=1928,100,VLOOKUP(ES28-1,'Returns by year'!$A:$I,7))</f>
        <v>761710.83361716557</v>
      </c>
      <c r="ET29" s="131">
        <f>IF(ET28=1928,100,VLOOKUP(ET28-1,'Returns by year'!$A:$I,7))</f>
        <v>761710.83361716557</v>
      </c>
      <c r="EU29" s="131">
        <f>IF(EU28=1928,100,VLOOKUP(EU28-1,'Returns by year'!$A:$I,7))</f>
        <v>761710.83361716557</v>
      </c>
      <c r="EV29" s="131">
        <f>IF(EV28=1928,100,VLOOKUP(EV28-1,'Returns by year'!$A:$I,7))</f>
        <v>761710.83361716557</v>
      </c>
      <c r="EW29" s="131">
        <f>IF(EW28=1928,100,VLOOKUP(EW28-1,'Returns by year'!$A:$I,7))</f>
        <v>761710.83361716557</v>
      </c>
      <c r="EX29" s="131">
        <f>IF(EX28=1928,100,VLOOKUP(EX28-1,'Returns by year'!$A:$I,7))</f>
        <v>761710.83361716557</v>
      </c>
      <c r="EY29" s="131">
        <f>IF(EY28=1928,100,VLOOKUP(EY28-1,'Returns by year'!$A:$I,7))</f>
        <v>761710.83361716557</v>
      </c>
      <c r="EZ29" s="131">
        <f>IF(EZ28=1928,100,VLOOKUP(EZ28-1,'Returns by year'!$A:$I,7))</f>
        <v>761710.83361716557</v>
      </c>
      <c r="FA29" s="131">
        <f>IF(FA28=1928,100,VLOOKUP(FA28-1,'Returns by year'!$A:$I,7))</f>
        <v>761710.83361716557</v>
      </c>
      <c r="FB29" s="131">
        <f>IF(FB28=1928,100,VLOOKUP(FB28-1,'Returns by year'!$A:$I,7))</f>
        <v>761710.83361716557</v>
      </c>
      <c r="FC29" s="131">
        <f>IF(FC28=1928,100,VLOOKUP(FC28-1,'Returns by year'!$A:$I,7))</f>
        <v>761710.83361716557</v>
      </c>
      <c r="FD29" s="131">
        <f>IF(FD28=1928,100,VLOOKUP(FD28-1,'Returns by year'!$A:$I,7))</f>
        <v>761710.83361716557</v>
      </c>
      <c r="FE29" s="131">
        <f>IF(FE28=1928,100,VLOOKUP(FE28-1,'Returns by year'!$A:$I,7))</f>
        <v>761710.83361716557</v>
      </c>
      <c r="FF29" s="131">
        <f>IF(FF28=1928,100,VLOOKUP(FF28-1,'Returns by year'!$A:$I,7))</f>
        <v>761710.83361716557</v>
      </c>
      <c r="FG29" s="131">
        <f>IF(FG28=1928,100,VLOOKUP(FG28-1,'Returns by year'!$A:$I,7))</f>
        <v>761710.83361716557</v>
      </c>
      <c r="FH29" s="131">
        <f>IF(FH28=1928,100,VLOOKUP(FH28-1,'Returns by year'!$A:$I,7))</f>
        <v>761710.83361716557</v>
      </c>
      <c r="FI29" s="131">
        <f>IF(FI28=1928,100,VLOOKUP(FI28-1,'Returns by year'!$A:$I,7))</f>
        <v>761710.83361716557</v>
      </c>
      <c r="FJ29" s="131">
        <f>IF(FJ28=1928,100,VLOOKUP(FJ28-1,'Returns by year'!$A:$I,7))</f>
        <v>761710.83361716557</v>
      </c>
      <c r="FK29" s="131">
        <f>IF(FK28=1928,100,VLOOKUP(FK28-1,'Returns by year'!$A:$I,7))</f>
        <v>761710.83361716557</v>
      </c>
      <c r="FL29" s="131">
        <f>IF(FL28=1928,100,VLOOKUP(FL28-1,'Returns by year'!$A:$I,7))</f>
        <v>761710.83361716557</v>
      </c>
      <c r="FM29" s="131">
        <f>IF(FM28=1928,100,VLOOKUP(FM28-1,'Returns by year'!$A:$I,7))</f>
        <v>761710.83361716557</v>
      </c>
      <c r="FN29" s="131">
        <f>IF(FN28=1928,100,VLOOKUP(FN28-1,'Returns by year'!$A:$I,7))</f>
        <v>761710.83361716557</v>
      </c>
      <c r="FO29" s="131">
        <f>IF(FO28=1928,100,VLOOKUP(FO28-1,'Returns by year'!$A:$I,7))</f>
        <v>761710.83361716557</v>
      </c>
      <c r="FP29" s="131">
        <f>IF(FP28=1928,100,VLOOKUP(FP28-1,'Returns by year'!$A:$I,7))</f>
        <v>761710.83361716557</v>
      </c>
      <c r="FQ29" s="131">
        <f>IF(FQ28=1928,100,VLOOKUP(FQ28-1,'Returns by year'!$A:$I,7))</f>
        <v>761710.83361716557</v>
      </c>
      <c r="FR29" s="131">
        <f>IF(FR28=1928,100,VLOOKUP(FR28-1,'Returns by year'!$A:$I,7))</f>
        <v>761710.83361716557</v>
      </c>
      <c r="FS29" s="131">
        <f>IF(FS28=1928,100,VLOOKUP(FS28-1,'Returns by year'!$A:$I,7))</f>
        <v>761710.83361716557</v>
      </c>
      <c r="FT29" s="131">
        <f>IF(FT28=1928,100,VLOOKUP(FT28-1,'Returns by year'!$A:$I,7))</f>
        <v>761710.83361716557</v>
      </c>
      <c r="FU29" s="131">
        <f>IF(FU28=1928,100,VLOOKUP(FU28-1,'Returns by year'!$A:$I,7))</f>
        <v>761710.83361716557</v>
      </c>
      <c r="FV29" s="131">
        <f>IF(FV28=1928,100,VLOOKUP(FV28-1,'Returns by year'!$A:$I,7))</f>
        <v>761710.83361716557</v>
      </c>
    </row>
    <row r="30" spans="1:178" ht="15.75">
      <c r="A30" s="6" t="s">
        <v>24</v>
      </c>
      <c r="B30" s="6"/>
      <c r="C30" s="6"/>
      <c r="D30" s="131"/>
      <c r="E30" s="131"/>
      <c r="F30" s="131">
        <f>IF(F28=1928,100,VLOOKUP(F28-1,'Returns by year'!$A:$I,8))</f>
        <v>100</v>
      </c>
      <c r="G30" s="131">
        <f>IF(G28=1928,100,VLOOKUP(G28-1,'Returns by year'!$A:$I,8))</f>
        <v>103.08</v>
      </c>
      <c r="H30" s="131">
        <f>IF(H28=1928,100,VLOOKUP(H28-1,'Returns by year'!$A:$I,8))</f>
        <v>106.337328</v>
      </c>
      <c r="I30" s="131">
        <f>IF(I28=1928,100,VLOOKUP(I28-1,'Returns by year'!$A:$I,8))</f>
        <v>111.17567642400002</v>
      </c>
      <c r="J30" s="131">
        <f>IF(J28=1928,100,VLOOKUP(J28-1,'Returns by year'!$A:$I,8))</f>
        <v>113.74383454939441</v>
      </c>
      <c r="K30" s="131">
        <f>IF(K28=1928,100,VLOOKUP(K28-1,'Returns by year'!$A:$I,8))</f>
        <v>114.96089357907292</v>
      </c>
      <c r="L30" s="131">
        <f>IF(L28=1928,100,VLOOKUP(L28-1,'Returns by year'!$A:$I,8))</f>
        <v>116.06451815743202</v>
      </c>
      <c r="M30" s="131">
        <f>IF(M28=1928,100,VLOOKUP(M28-1,'Returns by year'!$A:$I,8))</f>
        <v>116.38756439963687</v>
      </c>
      <c r="N30" s="131">
        <f>IF(N28=1928,100,VLOOKUP(N28-1,'Returns by year'!$A:$I,8))</f>
        <v>116.58251357000627</v>
      </c>
      <c r="O30" s="131">
        <f>IF(O28=1928,100,VLOOKUP(O28-1,'Returns by year'!$A:$I,8))</f>
        <v>116.78361840591452</v>
      </c>
      <c r="P30" s="131">
        <f>IF(P28=1928,100,VLOOKUP(P28-1,'Returns by year'!$A:$I,8))</f>
        <v>117.10574655335085</v>
      </c>
      <c r="Q30" s="131">
        <f>IF(Q28=1928,100,VLOOKUP(Q28-1,'Returns by year'!$A:$I,8))</f>
        <v>117.18186528861054</v>
      </c>
      <c r="R30" s="131">
        <f>IF(R28=1928,100,VLOOKUP(R28-1,'Returns by year'!$A:$I,8))</f>
        <v>117.23557364353447</v>
      </c>
      <c r="S30" s="131">
        <f>IF(S28=1928,100,VLOOKUP(S28-1,'Returns by year'!$A:$I,8))</f>
        <v>117.27758305742339</v>
      </c>
      <c r="T30" s="131">
        <f>IF(T28=1928,100,VLOOKUP(T28-1,'Returns by year'!$A:$I,8))</f>
        <v>117.42906660220589</v>
      </c>
      <c r="U30" s="131">
        <f>IF(U28=1928,100,VLOOKUP(U28-1,'Returns by year'!$A:$I,8))</f>
        <v>117.83126115531844</v>
      </c>
      <c r="V30" s="131">
        <f>IF(V28=1928,100,VLOOKUP(V28-1,'Returns by year'!$A:$I,8))</f>
        <v>118.27901994770866</v>
      </c>
      <c r="W30" s="131">
        <f>IF(W28=1928,100,VLOOKUP(W28-1,'Returns by year'!$A:$I,8))</f>
        <v>118.72848022350996</v>
      </c>
      <c r="X30" s="131">
        <f>IF(X28=1928,100,VLOOKUP(X28-1,'Returns by year'!$A:$I,8))</f>
        <v>119.1796484483593</v>
      </c>
      <c r="Y30" s="131">
        <f>IF(Y28=1928,100,VLOOKUP(Y28-1,'Returns by year'!$A:$I,8))</f>
        <v>119.63253111246307</v>
      </c>
      <c r="Z30" s="131">
        <f>IF(Z28=1928,100,VLOOKUP(Z28-1,'Returns by year'!$A:$I,8))</f>
        <v>120.35132323689713</v>
      </c>
      <c r="AA30" s="131">
        <f>IF(AA28=1928,100,VLOOKUP(AA28-1,'Returns by year'!$A:$I,8))</f>
        <v>121.60899456472271</v>
      </c>
      <c r="AB30" s="131">
        <f>IF(AB28=1928,100,VLOOKUP(AB28-1,'Returns by year'!$A:$I,8))</f>
        <v>122.96493485411936</v>
      </c>
      <c r="AC30" s="131">
        <f>IF(AC28=1928,100,VLOOKUP(AC28-1,'Returns by year'!$A:$I,8))</f>
        <v>124.4446129035306</v>
      </c>
      <c r="AD30" s="131">
        <f>IF(AD28=1928,100,VLOOKUP(AD28-1,'Returns by year'!$A:$I,8))</f>
        <v>126.33305990434167</v>
      </c>
      <c r="AE30" s="131">
        <f>IF(AE28=1928,100,VLOOKUP(AE28-1,'Returns by year'!$A:$I,8))</f>
        <v>128.50914686119395</v>
      </c>
      <c r="AF30" s="131">
        <f>IF(AF28=1928,100,VLOOKUP(AF28-1,'Returns by year'!$A:$I,8))</f>
        <v>130.93904064642769</v>
      </c>
      <c r="AG30" s="131">
        <f>IF(AG28=1928,100,VLOOKUP(AG28-1,'Returns by year'!$A:$I,8))</f>
        <v>132.16768531116</v>
      </c>
      <c r="AH30" s="131">
        <f>IF(AH28=1928,100,VLOOKUP(AH28-1,'Returns by year'!$A:$I,8))</f>
        <v>134.44757788277749</v>
      </c>
      <c r="AI30" s="131">
        <f>IF(AI28=1928,100,VLOOKUP(AI28-1,'Returns by year'!$A:$I,8))</f>
        <v>137.98018799164748</v>
      </c>
      <c r="AJ30" s="131">
        <f>IF(AJ28=1928,100,VLOOKUP(AJ28-1,'Returns by year'!$A:$I,8))</f>
        <v>142.43004905437809</v>
      </c>
      <c r="AK30" s="131">
        <f>IF(AK28=1928,100,VLOOKUP(AK28-1,'Returns by year'!$A:$I,8))</f>
        <v>144.95224783971605</v>
      </c>
      <c r="AL30" s="131">
        <f>IF(AL28=1928,100,VLOOKUP(AL28-1,'Returns by year'!$A:$I,8))</f>
        <v>149.86008936448911</v>
      </c>
      <c r="AM30" s="131">
        <f>IF(AM28=1928,100,VLOOKUP(AM28-1,'Returns by year'!$A:$I,8))</f>
        <v>154.18105527449853</v>
      </c>
      <c r="AN30" s="131">
        <f>IF(AN28=1928,100,VLOOKUP(AN28-1,'Returns by year'!$A:$I,8))</f>
        <v>157.81073428408567</v>
      </c>
      <c r="AO30" s="131">
        <f>IF(AO28=1928,100,VLOOKUP(AO28-1,'Returns by year'!$A:$I,8))</f>
        <v>162.18735198156432</v>
      </c>
      <c r="AP30" s="131">
        <f>IF(AP28=1928,100,VLOOKUP(AP28-1,'Returns by year'!$A:$I,8))</f>
        <v>167.31112074291525</v>
      </c>
      <c r="AQ30" s="131">
        <f>IF(AQ28=1928,100,VLOOKUP(AQ28-1,'Returns by year'!$A:$I,8))</f>
        <v>173.24508849193066</v>
      </c>
      <c r="AR30" s="131">
        <f>IF(AR28=1928,100,VLOOKUP(AR28-1,'Returns by year'!$A:$I,8))</f>
        <v>180.08682577829117</v>
      </c>
      <c r="AS30" s="131">
        <f>IF(AS28=1928,100,VLOOKUP(AS28-1,'Returns by year'!$A:$I,8))</f>
        <v>188.84354768176055</v>
      </c>
      <c r="AT30" s="131">
        <f>IF(AT28=1928,100,VLOOKUP(AT28-1,'Returns by year'!$A:$I,8))</f>
        <v>196.9764098019217</v>
      </c>
      <c r="AU30" s="131">
        <f>IF(AU28=1928,100,VLOOKUP(AU28-1,'Returns by year'!$A:$I,8))</f>
        <v>207.49166714518097</v>
      </c>
      <c r="AV30" s="131">
        <f>IF(AV28=1928,100,VLOOKUP(AV28-1,'Returns by year'!$A:$I,8))</f>
        <v>221.3244449548597</v>
      </c>
      <c r="AW30" s="131">
        <f>IF(AW28=1928,100,VLOOKUP(AW28-1,'Returns by year'!$A:$I,8))</f>
        <v>235.47076572822448</v>
      </c>
      <c r="AX30" s="131">
        <f>IF(AX28=1928,100,VLOOKUP(AX28-1,'Returns by year'!$A:$I,8))</f>
        <v>245.67253665339982</v>
      </c>
      <c r="AY30" s="131">
        <f>IF(AY28=1928,100,VLOOKUP(AY28-1,'Returns by year'!$A:$I,8))</f>
        <v>255.67755070860949</v>
      </c>
      <c r="AZ30" s="131">
        <f>IF(AZ28=1928,100,VLOOKUP(AZ28-1,'Returns by year'!$A:$I,8))</f>
        <v>273.6559438159365</v>
      </c>
      <c r="BA30" s="131">
        <f>IF(BA28=1928,100,VLOOKUP(BA28-1,'Returns by year'!$A:$I,8))</f>
        <v>295.08320421672431</v>
      </c>
      <c r="BB30" s="131">
        <f>IF(BB28=1928,100,VLOOKUP(BB28-1,'Returns by year'!$A:$I,8))</f>
        <v>312.12425926024014</v>
      </c>
      <c r="BC30" s="131">
        <f>IF(BC28=1928,100,VLOOKUP(BC28-1,'Returns by year'!$A:$I,8))</f>
        <v>327.6498401229432</v>
      </c>
      <c r="BD30" s="131">
        <f>IF(BD28=1928,100,VLOOKUP(BD28-1,'Returns by year'!$A:$I,8))</f>
        <v>344.91425628208793</v>
      </c>
      <c r="BE30" s="131">
        <f>IF(BE28=1928,100,VLOOKUP(BE28-1,'Returns by year'!$A:$I,8))</f>
        <v>369.70784273783198</v>
      </c>
      <c r="BF30" s="131">
        <f>IF(BF28=1928,100,VLOOKUP(BF28-1,'Returns by year'!$A:$I,8))</f>
        <v>406.93434160284215</v>
      </c>
      <c r="BG30" s="131">
        <f>IF(BG28=1928,100,VLOOKUP(BG28-1,'Returns by year'!$A:$I,8))</f>
        <v>453.46389244561374</v>
      </c>
      <c r="BH30" s="131">
        <f>IF(BH28=1928,100,VLOOKUP(BH28-1,'Returns by year'!$A:$I,8))</f>
        <v>517.06220336111107</v>
      </c>
      <c r="BI30" s="131">
        <f>IF(BI28=1928,100,VLOOKUP(BI28-1,'Returns by year'!$A:$I,8))</f>
        <v>571.94404739619824</v>
      </c>
      <c r="BJ30" s="131">
        <f>IF(BJ28=1928,100,VLOOKUP(BJ28-1,'Returns by year'!$A:$I,8))</f>
        <v>621.19319607740579</v>
      </c>
      <c r="BK30" s="131">
        <f>IF(BK28=1928,100,VLOOKUP(BK28-1,'Returns by year'!$A:$I,8))</f>
        <v>680.34631817387685</v>
      </c>
      <c r="BL30" s="131">
        <f>IF(BL28=1928,100,VLOOKUP(BL28-1,'Returns by year'!$A:$I,8))</f>
        <v>731.23055322063135</v>
      </c>
      <c r="BM30" s="131">
        <f>IF(BM28=1928,100,VLOOKUP(BM28-1,'Returns by year'!$A:$I,8))</f>
        <v>774.94595312733804</v>
      </c>
      <c r="BN30" s="131">
        <f>IF(BN28=1928,100,VLOOKUP(BN28-1,'Returns by year'!$A:$I,8))</f>
        <v>819.69908192044181</v>
      </c>
      <c r="BO30" s="131">
        <f>IF(BO28=1928,100,VLOOKUP(BO28-1,'Returns by year'!$A:$I,8))</f>
        <v>874.35251820748726</v>
      </c>
      <c r="BP30" s="131">
        <f>IF(BP28=1928,100,VLOOKUP(BP28-1,'Returns by year'!$A:$I,8))</f>
        <v>945.27707997608468</v>
      </c>
      <c r="BQ30" s="131">
        <f>IF(BQ28=1928,100,VLOOKUP(BQ28-1,'Returns by year'!$A:$I,8))</f>
        <v>1016.1098425022926</v>
      </c>
      <c r="BR30" s="131">
        <f>IF(BR28=1928,100,VLOOKUP(BR28-1,'Returns by year'!$A:$I,8))</f>
        <v>1070.7257465367909</v>
      </c>
      <c r="BS30" s="131">
        <f>IF(BS28=1928,100,VLOOKUP(BS28-1,'Returns by year'!$A:$I,8))</f>
        <v>1107.4694850721119</v>
      </c>
      <c r="BT30" s="131">
        <f>IF(BT28=1928,100,VLOOKUP(BT28-1,'Returns by year'!$A:$I,8))</f>
        <v>1140.6658828871484</v>
      </c>
      <c r="BU30" s="131">
        <f>IF(BU28=1928,100,VLOOKUP(BU28-1,'Returns by year'!$A:$I,8))</f>
        <v>1189.106160713756</v>
      </c>
      <c r="BV30" s="131">
        <f>IF(BV28=1928,100,VLOOKUP(BV28-1,'Returns by year'!$A:$I,8))</f>
        <v>1254.3880889369411</v>
      </c>
      <c r="BW30" s="131">
        <f>IF(BW28=1928,100,VLOOKUP(BW28-1,'Returns by year'!$A:$I,8))</f>
        <v>1317.1806660223094</v>
      </c>
      <c r="BX30" s="131">
        <f>IF(BX28=1928,100,VLOOKUP(BX28-1,'Returns by year'!$A:$I,8))</f>
        <v>1383.8409842285885</v>
      </c>
      <c r="BY30" s="131">
        <f>IF(BY28=1928,100,VLOOKUP(BY28-1,'Returns by year'!$A:$I,8))</f>
        <v>1449.9424552419075</v>
      </c>
      <c r="BZ30" s="131">
        <f>IF(BZ28=1928,100,VLOOKUP(BZ28-1,'Returns by year'!$A:$I,8))</f>
        <v>1517.1956194575448</v>
      </c>
      <c r="CA30" s="131">
        <f>IF(CA28=1928,100,VLOOKUP(CA28-1,'Returns by year'!$A:$I,8))</f>
        <v>1605.4458313226587</v>
      </c>
      <c r="CB30" s="131">
        <f>IF(CB28=1928,100,VLOOKUP(CB28-1,'Returns by year'!$A:$I,8))</f>
        <v>1659.8436875739746</v>
      </c>
      <c r="CC30" s="131">
        <f>IF(CC28=1928,100,VLOOKUP(CC28-1,'Returns by year'!$A:$I,8))</f>
        <v>1686.4426826673475</v>
      </c>
      <c r="CD30" s="131">
        <f>IF(CD28=1928,100,VLOOKUP(CD28-1,'Returns by year'!$A:$I,8))</f>
        <v>1703.4898074513101</v>
      </c>
      <c r="CE30" s="131">
        <f>IF(CE28=1928,100,VLOOKUP(CE28-1,'Returns by year'!$A:$I,8))</f>
        <v>1726.8560093101837</v>
      </c>
      <c r="CF30" s="131">
        <f>IF(CF28=1928,100,VLOOKUP(CF28-1,'Returns by year'!$A:$I,8))</f>
        <v>1781.1944117364776</v>
      </c>
      <c r="CG30" s="131">
        <f>IF(CG28=1928,100,VLOOKUP(CG28-1,'Returns by year'!$A:$I,8))</f>
        <v>1865.385534264555</v>
      </c>
      <c r="CH30" s="131">
        <f>IF(CH28=1928,100,VLOOKUP(CH28-1,'Returns by year'!$A:$I,8))</f>
        <v>1946.5919845228721</v>
      </c>
      <c r="CI30" s="131">
        <f>IF(CI28=1928,100,VLOOKUP(CI28-1,'Returns by year'!$A:$I,8))</f>
        <v>1973.1629651116091</v>
      </c>
      <c r="CJ30" s="131">
        <f>IF(CJ28=1928,100,VLOOKUP(CJ28-1,'Returns by year'!$A:$I,8))</f>
        <v>1976.1227095592767</v>
      </c>
      <c r="CK30" s="131">
        <f>IF(CK28=1928,100,VLOOKUP(CK28-1,'Returns by year'!$A:$I,8))</f>
        <v>1978.8234105956744</v>
      </c>
      <c r="CL30" s="131">
        <f>IF(CL28=1928,100,VLOOKUP(CL28-1,'Returns by year'!$A:$I,8))</f>
        <v>1979.8622928862374</v>
      </c>
      <c r="CM30" s="131">
        <f>IF(CM28=1928,100,VLOOKUP(CM28-1,'Returns by year'!$A:$I,8))</f>
        <v>1981.5616746876315</v>
      </c>
      <c r="CN30" s="131">
        <f>IF(CN28=1928,100,VLOOKUP(CN28-1,'Returns by year'!$A:$I,8))</f>
        <v>1982.7175856645326</v>
      </c>
      <c r="CO30" s="131">
        <f>IF(CO28=1928,100,VLOOKUP(CO28-1,'Returns by year'!$A:$I,8))</f>
        <v>1983.3619688798735</v>
      </c>
      <c r="CP30" s="131">
        <f>IF(CP28=1928,100,VLOOKUP(CP28-1,'Returns by year'!$A:$I,8))</f>
        <v>1984.4032339135356</v>
      </c>
      <c r="CQ30" s="131">
        <f>IF(CQ28=1928,100,VLOOKUP(CQ28-1,'Returns by year'!$A:$I,8))</f>
        <v>1990.7037141812109</v>
      </c>
      <c r="CR30" s="131">
        <f>IF(CR28=1928,100,VLOOKUP(CR28-1,'Returns by year'!$A:$I,8))</f>
        <v>2009.2338479207142</v>
      </c>
      <c r="CS30" s="131">
        <f>IF(CS28=1928,100,VLOOKUP(CS28-1,'Returns by year'!$A:$I,8))</f>
        <v>2048.1962409549769</v>
      </c>
      <c r="CT30" s="131">
        <f>IF(CT28=1928,100,VLOOKUP(CT28-1,'Returns by year'!$A:$I,8))</f>
        <v>2079.9432826897792</v>
      </c>
      <c r="CU30" s="131">
        <f>IF(CU28=1928,100,VLOOKUP(CU28-1,'Returns by year'!$A:$I,8))</f>
        <v>2081.8152316441997</v>
      </c>
      <c r="CV30" s="131">
        <f>IF(CV28=1928,100,VLOOKUP(CV28-1,'Returns by year'!$A:$I,8))</f>
        <v>2083.0643207831858</v>
      </c>
      <c r="CW30" s="131">
        <f>IF(CW28=1928,100,VLOOKUP(CW28-1,'Returns by year'!$A:$I,8))</f>
        <v>2083.0643207831858</v>
      </c>
      <c r="CX30" s="131">
        <f>IF(CX28=1928,100,VLOOKUP(CX28-1,'Returns by year'!$A:$I,8))</f>
        <v>2083.0643207831858</v>
      </c>
      <c r="CY30" s="131">
        <f>IF(CY28=1928,100,VLOOKUP(CY28-1,'Returns by year'!$A:$I,8))</f>
        <v>2083.0643207831858</v>
      </c>
      <c r="CZ30" s="131">
        <f>IF(CZ28=1928,100,VLOOKUP(CZ28-1,'Returns by year'!$A:$I,8))</f>
        <v>2083.0643207831858</v>
      </c>
      <c r="DA30" s="131">
        <f>IF(DA28=1928,100,VLOOKUP(DA28-1,'Returns by year'!$A:$I,8))</f>
        <v>2083.0643207831858</v>
      </c>
      <c r="DB30" s="131">
        <f>IF(DB28=1928,100,VLOOKUP(DB28-1,'Returns by year'!$A:$I,8))</f>
        <v>2083.0643207831858</v>
      </c>
      <c r="DC30" s="131">
        <f>IF(DC28=1928,100,VLOOKUP(DC28-1,'Returns by year'!$A:$I,8))</f>
        <v>2083.0643207831858</v>
      </c>
      <c r="DD30" s="131">
        <f>IF(DD28=1928,100,VLOOKUP(DD28-1,'Returns by year'!$A:$I,8))</f>
        <v>2083.0643207831858</v>
      </c>
      <c r="DE30" s="131">
        <f>IF(DE28=1928,100,VLOOKUP(DE28-1,'Returns by year'!$A:$I,8))</f>
        <v>2083.0643207831858</v>
      </c>
      <c r="DF30" s="131">
        <f>IF(DF28=1928,100,VLOOKUP(DF28-1,'Returns by year'!$A:$I,8))</f>
        <v>2083.0643207831858</v>
      </c>
      <c r="DG30" s="131">
        <f>IF(DG28=1928,100,VLOOKUP(DG28-1,'Returns by year'!$A:$I,8))</f>
        <v>2083.0643207831858</v>
      </c>
      <c r="DH30" s="131">
        <f>IF(DH28=1928,100,VLOOKUP(DH28-1,'Returns by year'!$A:$I,8))</f>
        <v>2083.0643207831858</v>
      </c>
      <c r="DI30" s="131">
        <f>IF(DI28=1928,100,VLOOKUP(DI28-1,'Returns by year'!$A:$I,8))</f>
        <v>2083.0643207831858</v>
      </c>
      <c r="DJ30" s="131">
        <f>IF(DJ28=1928,100,VLOOKUP(DJ28-1,'Returns by year'!$A:$I,8))</f>
        <v>2083.0643207831858</v>
      </c>
      <c r="DK30" s="131">
        <f>IF(DK28=1928,100,VLOOKUP(DK28-1,'Returns by year'!$A:$I,8))</f>
        <v>2083.0643207831858</v>
      </c>
      <c r="DL30" s="131">
        <f>IF(DL28=1928,100,VLOOKUP(DL28-1,'Returns by year'!$A:$I,8))</f>
        <v>2083.0643207831858</v>
      </c>
      <c r="DM30" s="131">
        <f>IF(DM28=1928,100,VLOOKUP(DM28-1,'Returns by year'!$A:$I,8))</f>
        <v>2083.0643207831858</v>
      </c>
      <c r="DN30" s="131">
        <f>IF(DN28=1928,100,VLOOKUP(DN28-1,'Returns by year'!$A:$I,8))</f>
        <v>2083.0643207831858</v>
      </c>
      <c r="DO30" s="131">
        <f>IF(DO28=1928,100,VLOOKUP(DO28-1,'Returns by year'!$A:$I,8))</f>
        <v>2083.0643207831858</v>
      </c>
      <c r="DP30" s="131">
        <f>IF(DP28=1928,100,VLOOKUP(DP28-1,'Returns by year'!$A:$I,8))</f>
        <v>2083.0643207831858</v>
      </c>
      <c r="DQ30" s="131">
        <f>IF(DQ28=1928,100,VLOOKUP(DQ28-1,'Returns by year'!$A:$I,8))</f>
        <v>2083.0643207831858</v>
      </c>
      <c r="DR30" s="131">
        <f>IF(DR28=1928,100,VLOOKUP(DR28-1,'Returns by year'!$A:$I,8))</f>
        <v>2083.0643207831858</v>
      </c>
      <c r="DS30" s="131">
        <f>IF(DS28=1928,100,VLOOKUP(DS28-1,'Returns by year'!$A:$I,8))</f>
        <v>2083.0643207831858</v>
      </c>
      <c r="DT30" s="131">
        <f>IF(DT28=1928,100,VLOOKUP(DT28-1,'Returns by year'!$A:$I,8))</f>
        <v>2083.0643207831858</v>
      </c>
      <c r="DU30" s="131">
        <f>IF(DU28=1928,100,VLOOKUP(DU28-1,'Returns by year'!$A:$I,8))</f>
        <v>2083.0643207831858</v>
      </c>
      <c r="DV30" s="131">
        <f>IF(DV28=1928,100,VLOOKUP(DV28-1,'Returns by year'!$A:$I,8))</f>
        <v>2083.0643207831858</v>
      </c>
      <c r="DW30" s="131">
        <f>IF(DW28=1928,100,VLOOKUP(DW28-1,'Returns by year'!$A:$I,8))</f>
        <v>2083.0643207831858</v>
      </c>
      <c r="DX30" s="131">
        <f>IF(DX28=1928,100,VLOOKUP(DX28-1,'Returns by year'!$A:$I,8))</f>
        <v>2083.0643207831858</v>
      </c>
      <c r="DY30" s="131">
        <f>IF(DY28=1928,100,VLOOKUP(DY28-1,'Returns by year'!$A:$I,8))</f>
        <v>2083.0643207831858</v>
      </c>
      <c r="DZ30" s="131">
        <f>IF(DZ28=1928,100,VLOOKUP(DZ28-1,'Returns by year'!$A:$I,8))</f>
        <v>2083.0643207831858</v>
      </c>
      <c r="EA30" s="131">
        <f>IF(EA28=1928,100,VLOOKUP(EA28-1,'Returns by year'!$A:$I,8))</f>
        <v>2083.0643207831858</v>
      </c>
      <c r="EB30" s="131">
        <f>IF(EB28=1928,100,VLOOKUP(EB28-1,'Returns by year'!$A:$I,8))</f>
        <v>2083.0643207831858</v>
      </c>
      <c r="EC30" s="131">
        <f>IF(EC28=1928,100,VLOOKUP(EC28-1,'Returns by year'!$A:$I,8))</f>
        <v>2083.0643207831858</v>
      </c>
      <c r="ED30" s="131">
        <f>IF(ED28=1928,100,VLOOKUP(ED28-1,'Returns by year'!$A:$I,8))</f>
        <v>2083.0643207831858</v>
      </c>
      <c r="EE30" s="131">
        <f>IF(EE28=1928,100,VLOOKUP(EE28-1,'Returns by year'!$A:$I,8))</f>
        <v>2083.0643207831858</v>
      </c>
      <c r="EF30" s="131">
        <f>IF(EF28=1928,100,VLOOKUP(EF28-1,'Returns by year'!$A:$I,8))</f>
        <v>2083.0643207831858</v>
      </c>
      <c r="EG30" s="131">
        <f>IF(EG28=1928,100,VLOOKUP(EG28-1,'Returns by year'!$A:$I,8))</f>
        <v>2083.0643207831858</v>
      </c>
      <c r="EH30" s="131">
        <f>IF(EH28=1928,100,VLOOKUP(EH28-1,'Returns by year'!$A:$I,8))</f>
        <v>2083.0643207831858</v>
      </c>
      <c r="EI30" s="131">
        <f>IF(EI28=1928,100,VLOOKUP(EI28-1,'Returns by year'!$A:$I,8))</f>
        <v>2083.0643207831858</v>
      </c>
      <c r="EJ30" s="131">
        <f>IF(EJ28=1928,100,VLOOKUP(EJ28-1,'Returns by year'!$A:$I,8))</f>
        <v>2083.0643207831858</v>
      </c>
      <c r="EK30" s="131">
        <f>IF(EK28=1928,100,VLOOKUP(EK28-1,'Returns by year'!$A:$I,8))</f>
        <v>2083.0643207831858</v>
      </c>
      <c r="EL30" s="131">
        <f>IF(EL28=1928,100,VLOOKUP(EL28-1,'Returns by year'!$A:$I,8))</f>
        <v>2083.0643207831858</v>
      </c>
      <c r="EM30" s="131">
        <f>IF(EM28=1928,100,VLOOKUP(EM28-1,'Returns by year'!$A:$I,8))</f>
        <v>2083.0643207831858</v>
      </c>
      <c r="EN30" s="131">
        <f>IF(EN28=1928,100,VLOOKUP(EN28-1,'Returns by year'!$A:$I,8))</f>
        <v>2083.0643207831858</v>
      </c>
      <c r="EO30" s="131">
        <f>IF(EO28=1928,100,VLOOKUP(EO28-1,'Returns by year'!$A:$I,8))</f>
        <v>2083.0643207831858</v>
      </c>
      <c r="EP30" s="131">
        <f>IF(EP28=1928,100,VLOOKUP(EP28-1,'Returns by year'!$A:$I,8))</f>
        <v>2083.0643207831858</v>
      </c>
      <c r="EQ30" s="131">
        <f>IF(EQ28=1928,100,VLOOKUP(EQ28-1,'Returns by year'!$A:$I,8))</f>
        <v>2083.0643207831858</v>
      </c>
      <c r="ER30" s="131">
        <f>IF(ER28=1928,100,VLOOKUP(ER28-1,'Returns by year'!$A:$I,8))</f>
        <v>2083.0643207831858</v>
      </c>
      <c r="ES30" s="131">
        <f>IF(ES28=1928,100,VLOOKUP(ES28-1,'Returns by year'!$A:$I,8))</f>
        <v>2083.0643207831858</v>
      </c>
      <c r="ET30" s="131">
        <f>IF(ET28=1928,100,VLOOKUP(ET28-1,'Returns by year'!$A:$I,8))</f>
        <v>2083.0643207831858</v>
      </c>
      <c r="EU30" s="131">
        <f>IF(EU28=1928,100,VLOOKUP(EU28-1,'Returns by year'!$A:$I,8))</f>
        <v>2083.0643207831858</v>
      </c>
      <c r="EV30" s="131">
        <f>IF(EV28=1928,100,VLOOKUP(EV28-1,'Returns by year'!$A:$I,8))</f>
        <v>2083.0643207831858</v>
      </c>
      <c r="EW30" s="131">
        <f>IF(EW28=1928,100,VLOOKUP(EW28-1,'Returns by year'!$A:$I,8))</f>
        <v>2083.0643207831858</v>
      </c>
      <c r="EX30" s="131">
        <f>IF(EX28=1928,100,VLOOKUP(EX28-1,'Returns by year'!$A:$I,8))</f>
        <v>2083.0643207831858</v>
      </c>
      <c r="EY30" s="131">
        <f>IF(EY28=1928,100,VLOOKUP(EY28-1,'Returns by year'!$A:$I,8))</f>
        <v>2083.0643207831858</v>
      </c>
      <c r="EZ30" s="131">
        <f>IF(EZ28=1928,100,VLOOKUP(EZ28-1,'Returns by year'!$A:$I,8))</f>
        <v>2083.0643207831858</v>
      </c>
      <c r="FA30" s="131">
        <f>IF(FA28=1928,100,VLOOKUP(FA28-1,'Returns by year'!$A:$I,8))</f>
        <v>2083.0643207831858</v>
      </c>
      <c r="FB30" s="131">
        <f>IF(FB28=1928,100,VLOOKUP(FB28-1,'Returns by year'!$A:$I,8))</f>
        <v>2083.0643207831858</v>
      </c>
      <c r="FC30" s="131">
        <f>IF(FC28=1928,100,VLOOKUP(FC28-1,'Returns by year'!$A:$I,8))</f>
        <v>2083.0643207831858</v>
      </c>
      <c r="FD30" s="131">
        <f>IF(FD28=1928,100,VLOOKUP(FD28-1,'Returns by year'!$A:$I,8))</f>
        <v>2083.0643207831858</v>
      </c>
      <c r="FE30" s="131">
        <f>IF(FE28=1928,100,VLOOKUP(FE28-1,'Returns by year'!$A:$I,8))</f>
        <v>2083.0643207831858</v>
      </c>
      <c r="FF30" s="131">
        <f>IF(FF28=1928,100,VLOOKUP(FF28-1,'Returns by year'!$A:$I,8))</f>
        <v>2083.0643207831858</v>
      </c>
      <c r="FG30" s="131">
        <f>IF(FG28=1928,100,VLOOKUP(FG28-1,'Returns by year'!$A:$I,8))</f>
        <v>2083.0643207831858</v>
      </c>
      <c r="FH30" s="131">
        <f>IF(FH28=1928,100,VLOOKUP(FH28-1,'Returns by year'!$A:$I,8))</f>
        <v>2083.0643207831858</v>
      </c>
      <c r="FI30" s="131">
        <f>IF(FI28=1928,100,VLOOKUP(FI28-1,'Returns by year'!$A:$I,8))</f>
        <v>2083.0643207831858</v>
      </c>
      <c r="FJ30" s="131">
        <f>IF(FJ28=1928,100,VLOOKUP(FJ28-1,'Returns by year'!$A:$I,8))</f>
        <v>2083.0643207831858</v>
      </c>
      <c r="FK30" s="131">
        <f>IF(FK28=1928,100,VLOOKUP(FK28-1,'Returns by year'!$A:$I,8))</f>
        <v>2083.0643207831858</v>
      </c>
      <c r="FL30" s="131">
        <f>IF(FL28=1928,100,VLOOKUP(FL28-1,'Returns by year'!$A:$I,8))</f>
        <v>2083.0643207831858</v>
      </c>
      <c r="FM30" s="131">
        <f>IF(FM28=1928,100,VLOOKUP(FM28-1,'Returns by year'!$A:$I,8))</f>
        <v>2083.0643207831858</v>
      </c>
      <c r="FN30" s="131">
        <f>IF(FN28=1928,100,VLOOKUP(FN28-1,'Returns by year'!$A:$I,8))</f>
        <v>2083.0643207831858</v>
      </c>
      <c r="FO30" s="131">
        <f>IF(FO28=1928,100,VLOOKUP(FO28-1,'Returns by year'!$A:$I,8))</f>
        <v>2083.0643207831858</v>
      </c>
      <c r="FP30" s="131">
        <f>IF(FP28=1928,100,VLOOKUP(FP28-1,'Returns by year'!$A:$I,8))</f>
        <v>2083.0643207831858</v>
      </c>
      <c r="FQ30" s="131">
        <f>IF(FQ28=1928,100,VLOOKUP(FQ28-1,'Returns by year'!$A:$I,8))</f>
        <v>2083.0643207831858</v>
      </c>
      <c r="FR30" s="131">
        <f>IF(FR28=1928,100,VLOOKUP(FR28-1,'Returns by year'!$A:$I,8))</f>
        <v>2083.0643207831858</v>
      </c>
      <c r="FS30" s="131">
        <f>IF(FS28=1928,100,VLOOKUP(FS28-1,'Returns by year'!$A:$I,8))</f>
        <v>2083.0643207831858</v>
      </c>
      <c r="FT30" s="131">
        <f>IF(FT28=1928,100,VLOOKUP(FT28-1,'Returns by year'!$A:$I,8))</f>
        <v>2083.0643207831858</v>
      </c>
      <c r="FU30" s="131">
        <f>IF(FU28=1928,100,VLOOKUP(FU28-1,'Returns by year'!$A:$I,8))</f>
        <v>2083.0643207831858</v>
      </c>
      <c r="FV30" s="131">
        <f>IF(FV28=1928,100,VLOOKUP(FV28-1,'Returns by year'!$A:$I,8))</f>
        <v>2083.0643207831858</v>
      </c>
    </row>
    <row r="31" spans="1:178" ht="15.75">
      <c r="A31" s="6" t="s">
        <v>18</v>
      </c>
      <c r="B31" s="6"/>
      <c r="C31" s="6"/>
      <c r="D31" s="131"/>
      <c r="E31" s="131"/>
      <c r="F31" s="131">
        <f>IF(F28=1928,100,VLOOKUP(F28-1,'Returns by year'!$A:$I,9))</f>
        <v>100</v>
      </c>
      <c r="G31" s="131">
        <f>IF(G28=1928,100,VLOOKUP(G28-1,'Returns by year'!$A:$I,9))</f>
        <v>100.83547085897993</v>
      </c>
      <c r="H31" s="131">
        <f>IF(H28=1928,100,VLOOKUP(H28-1,'Returns by year'!$A:$I,9))</f>
        <v>105.074396573995</v>
      </c>
      <c r="I31" s="131">
        <f>IF(I28=1928,100,VLOOKUP(I28-1,'Returns by year'!$A:$I,9))</f>
        <v>109.84575287805193</v>
      </c>
      <c r="J31" s="131">
        <f>IF(J28=1928,100,VLOOKUP(J28-1,'Returns by year'!$A:$I,9))</f>
        <v>107.03495828159154</v>
      </c>
      <c r="K31" s="131">
        <f>IF(K28=1928,100,VLOOKUP(K28-1,'Returns by year'!$A:$I,9))</f>
        <v>116.44365970167279</v>
      </c>
      <c r="L31" s="131">
        <f>IF(L28=1928,100,VLOOKUP(L28-1,'Returns by year'!$A:$I,9))</f>
        <v>118.60400641974435</v>
      </c>
      <c r="M31" s="131">
        <f>IF(M28=1928,100,VLOOKUP(M28-1,'Returns by year'!$A:$I,9))</f>
        <v>128.04896841358894</v>
      </c>
      <c r="N31" s="131">
        <f>IF(N28=1928,100,VLOOKUP(N28-1,'Returns by year'!$A:$I,9))</f>
        <v>133.77537939837757</v>
      </c>
      <c r="O31" s="131">
        <f>IF(O28=1928,100,VLOOKUP(O28-1,'Returns by year'!$A:$I,9))</f>
        <v>140.4880612585456</v>
      </c>
      <c r="P31" s="131">
        <f>IF(P28=1928,100,VLOOKUP(P28-1,'Returns by year'!$A:$I,9))</f>
        <v>142.42559681966594</v>
      </c>
      <c r="Q31" s="131">
        <f>IF(Q28=1928,100,VLOOKUP(Q28-1,'Returns by year'!$A:$I,9))</f>
        <v>148.42634118715418</v>
      </c>
      <c r="R31" s="131">
        <f>IF(R28=1928,100,VLOOKUP(R28-1,'Returns by year'!$A:$I,9))</f>
        <v>154.97529933818757</v>
      </c>
      <c r="S31" s="131">
        <f>IF(S28=1928,100,VLOOKUP(S28-1,'Returns by year'!$A:$I,9))</f>
        <v>163.34781136372007</v>
      </c>
      <c r="T31" s="131">
        <f>IF(T28=1928,100,VLOOKUP(T28-1,'Returns by year'!$A:$I,9))</f>
        <v>160.0445958674045</v>
      </c>
      <c r="U31" s="131">
        <f>IF(U28=1928,100,VLOOKUP(U28-1,'Returns by year'!$A:$I,9))</f>
        <v>163.71740846371824</v>
      </c>
      <c r="V31" s="131">
        <f>IF(V28=1928,100,VLOOKUP(V28-1,'Returns by year'!$A:$I,9))</f>
        <v>167.79397193446482</v>
      </c>
      <c r="W31" s="131">
        <f>IF(W28=1928,100,VLOOKUP(W28-1,'Returns by year'!$A:$I,9))</f>
        <v>172.11904807734297</v>
      </c>
      <c r="X31" s="131">
        <f>IF(X28=1928,100,VLOOKUP(X28-1,'Returns by year'!$A:$I,9))</f>
        <v>178.66717499115143</v>
      </c>
      <c r="Y31" s="131">
        <f>IF(Y28=1928,100,VLOOKUP(Y28-1,'Returns by year'!$A:$I,9))</f>
        <v>184.25655340056949</v>
      </c>
      <c r="Z31" s="131">
        <f>IF(Z28=1928,100,VLOOKUP(Z28-1,'Returns by year'!$A:$I,9))</f>
        <v>185.95115503756207</v>
      </c>
      <c r="AA31" s="131">
        <f>IF(AA28=1928,100,VLOOKUP(AA28-1,'Returns by year'!$A:$I,9))</f>
        <v>189.57913076515149</v>
      </c>
      <c r="AB31" s="131">
        <f>IF(AB28=1928,100,VLOOKUP(AB28-1,'Returns by year'!$A:$I,9))</f>
        <v>198.42012543806027</v>
      </c>
      <c r="AC31" s="131">
        <f>IF(AC28=1928,100,VLOOKUP(AC28-1,'Returns by year'!$A:$I,9))</f>
        <v>199.2725298476397</v>
      </c>
      <c r="AD31" s="131">
        <f>IF(AD28=1928,100,VLOOKUP(AD28-1,'Returns by year'!$A:$I,9))</f>
        <v>198.68405032411223</v>
      </c>
      <c r="AE31" s="131">
        <f>IF(AE28=1928,100,VLOOKUP(AE28-1,'Returns by year'!$A:$I,9))</f>
        <v>203.19019701923781</v>
      </c>
      <c r="AF31" s="131">
        <f>IF(AF28=1928,100,VLOOKUP(AF28-1,'Returns by year'!$A:$I,9))</f>
        <v>211.61007420547722</v>
      </c>
      <c r="AG31" s="131">
        <f>IF(AG28=1928,100,VLOOKUP(AG28-1,'Returns by year'!$A:$I,9))</f>
        <v>218.57162973953018</v>
      </c>
      <c r="AH31" s="131">
        <f>IF(AH28=1928,100,VLOOKUP(AH28-1,'Returns by year'!$A:$I,9))</f>
        <v>215.65055295509998</v>
      </c>
      <c r="AI31" s="131">
        <f>IF(AI28=1928,100,VLOOKUP(AI28-1,'Returns by year'!$A:$I,9))</f>
        <v>210.78596424464291</v>
      </c>
      <c r="AJ31" s="131">
        <f>IF(AJ28=1928,100,VLOOKUP(AJ28-1,'Returns by year'!$A:$I,9))</f>
        <v>225.11311331323367</v>
      </c>
      <c r="AK31" s="131">
        <f>IF(AK28=1928,100,VLOOKUP(AK28-1,'Returns by year'!$A:$I,9))</f>
        <v>220.38794814929315</v>
      </c>
      <c r="AL31" s="131">
        <f>IF(AL28=1928,100,VLOOKUP(AL28-1,'Returns by year'!$A:$I,9))</f>
        <v>214.55509182219998</v>
      </c>
      <c r="AM31" s="131">
        <f>IF(AM28=1928,100,VLOOKUP(AM28-1,'Returns by year'!$A:$I,9))</f>
        <v>239.52823965399477</v>
      </c>
      <c r="AN31" s="131">
        <f>IF(AN28=1928,100,VLOOKUP(AN28-1,'Returns by year'!$A:$I,9))</f>
        <v>244.46472698517934</v>
      </c>
      <c r="AO31" s="131">
        <f>IF(AO28=1928,100,VLOOKUP(AO28-1,'Returns by year'!$A:$I,9))</f>
        <v>258.38343391259201</v>
      </c>
      <c r="AP31" s="131">
        <f>IF(AP28=1928,100,VLOOKUP(AP28-1,'Returns by year'!$A:$I,9))</f>
        <v>262.73502971192949</v>
      </c>
      <c r="AQ31" s="131">
        <f>IF(AQ28=1928,100,VLOOKUP(AQ28-1,'Returns by year'!$A:$I,9))</f>
        <v>272.52996211138321</v>
      </c>
      <c r="AR31" s="131">
        <f>IF(AR28=1928,100,VLOOKUP(AR28-1,'Returns by year'!$A:$I,9))</f>
        <v>274.48905762558695</v>
      </c>
      <c r="AS31" s="131">
        <f>IF(AS28=1928,100,VLOOKUP(AS28-1,'Returns by year'!$A:$I,9))</f>
        <v>282.47103728732264</v>
      </c>
      <c r="AT31" s="131">
        <f>IF(AT28=1928,100,VLOOKUP(AT28-1,'Returns by year'!$A:$I,9))</f>
        <v>278.0062407720165</v>
      </c>
      <c r="AU31" s="131">
        <f>IF(AU28=1928,100,VLOOKUP(AU28-1,'Returns by year'!$A:$I,9))</f>
        <v>287.10988788587969</v>
      </c>
      <c r="AV31" s="131">
        <f>IF(AV28=1928,100,VLOOKUP(AV28-1,'Returns by year'!$A:$I,9))</f>
        <v>272.7140565018351</v>
      </c>
      <c r="AW31" s="131">
        <f>IF(AW28=1928,100,VLOOKUP(AW28-1,'Returns by year'!$A:$I,9))</f>
        <v>318.40657993094021</v>
      </c>
      <c r="AX31" s="131">
        <f>IF(AX28=1928,100,VLOOKUP(AX28-1,'Returns by year'!$A:$I,9))</f>
        <v>349.56870273914296</v>
      </c>
      <c r="AY31" s="131">
        <f>IF(AY28=1928,100,VLOOKUP(AY28-1,'Returns by year'!$A:$I,9))</f>
        <v>359.42111852214714</v>
      </c>
      <c r="AZ31" s="131">
        <f>IF(AZ28=1928,100,VLOOKUP(AZ28-1,'Returns by year'!$A:$I,9))</f>
        <v>372.57113175912104</v>
      </c>
      <c r="BA31" s="131">
        <f>IF(BA28=1928,100,VLOOKUP(BA28-1,'Returns by year'!$A:$I,9))</f>
        <v>379.98011367377757</v>
      </c>
      <c r="BB31" s="131">
        <f>IF(BB28=1928,100,VLOOKUP(BB28-1,'Returns by year'!$A:$I,9))</f>
        <v>393.67936041117781</v>
      </c>
      <c r="BC31" s="131">
        <f>IF(BC28=1928,100,VLOOKUP(BC28-1,'Returns by year'!$A:$I,9))</f>
        <v>456.607276908399</v>
      </c>
      <c r="BD31" s="131">
        <f>IF(BD28=1928,100,VLOOKUP(BD28-1,'Returns by year'!$A:$I,9))</f>
        <v>462.49733090970153</v>
      </c>
      <c r="BE31" s="131">
        <f>IF(BE28=1928,100,VLOOKUP(BE28-1,'Returns by year'!$A:$I,9))</f>
        <v>458.90104096930958</v>
      </c>
      <c r="BF31" s="131">
        <f>IF(BF28=1928,100,VLOOKUP(BF28-1,'Returns by year'!$A:$I,9))</f>
        <v>461.97898346523777</v>
      </c>
      <c r="BG31" s="131">
        <f>IF(BG28=1928,100,VLOOKUP(BG28-1,'Returns by year'!$A:$I,9))</f>
        <v>448.16699336164055</v>
      </c>
      <c r="BH31" s="131">
        <f>IF(BH28=1928,100,VLOOKUP(BH28-1,'Returns by year'!$A:$I,9))</f>
        <v>484.91317021175587</v>
      </c>
      <c r="BI31" s="131">
        <f>IF(BI28=1928,100,VLOOKUP(BI28-1,'Returns by year'!$A:$I,9))</f>
        <v>644.03524241645721</v>
      </c>
      <c r="BJ31" s="131">
        <f>IF(BJ28=1928,100,VLOOKUP(BJ28-1,'Returns by year'!$A:$I,9))</f>
        <v>664.64571907431775</v>
      </c>
      <c r="BK31" s="131">
        <f>IF(BK28=1928,100,VLOOKUP(BK28-1,'Returns by year'!$A:$I,9))</f>
        <v>755.92393727227272</v>
      </c>
      <c r="BL31" s="131">
        <f>IF(BL28=1928,100,VLOOKUP(BL28-1,'Returns by year'!$A:$I,9))</f>
        <v>950.2907905396761</v>
      </c>
      <c r="BM31" s="131">
        <f>IF(BM28=1928,100,VLOOKUP(BM28-1,'Returns by year'!$A:$I,9))</f>
        <v>1181.0614505867354</v>
      </c>
      <c r="BN31" s="131">
        <f>IF(BN28=1928,100,VLOOKUP(BN28-1,'Returns by year'!$A:$I,9))</f>
        <v>1122.4747917679792</v>
      </c>
      <c r="BO31" s="131">
        <f>IF(BO28=1928,100,VLOOKUP(BO28-1,'Returns by year'!$A:$I,9))</f>
        <v>1214.7825820879684</v>
      </c>
      <c r="BP31" s="131">
        <f>IF(BP28=1928,100,VLOOKUP(BP28-1,'Returns by year'!$A:$I,9))</f>
        <v>1429.7219259170236</v>
      </c>
      <c r="BQ31" s="131">
        <f>IF(BQ28=1928,100,VLOOKUP(BQ28-1,'Returns by year'!$A:$I,9))</f>
        <v>1518.8704542240573</v>
      </c>
      <c r="BR31" s="131">
        <f>IF(BR28=1928,100,VLOOKUP(BR28-1,'Returns by year'!$A:$I,9))</f>
        <v>1746.769523711594</v>
      </c>
      <c r="BS31" s="131">
        <f>IF(BS28=1928,100,VLOOKUP(BS28-1,'Returns by year'!$A:$I,9))</f>
        <v>1910.2957512715263</v>
      </c>
      <c r="BT31" s="131">
        <f>IF(BT28=1928,100,VLOOKUP(BT28-1,'Returns by year'!$A:$I,9))</f>
        <v>2181.7670703142176</v>
      </c>
      <c r="BU31" s="131">
        <f>IF(BU28=1928,100,VLOOKUP(BU28-1,'Returns by year'!$A:$I,9))</f>
        <v>2006.4259659479505</v>
      </c>
      <c r="BV31" s="131">
        <f>IF(BV28=1928,100,VLOOKUP(BV28-1,'Returns by year'!$A:$I,9))</f>
        <v>2477.5504351330737</v>
      </c>
      <c r="BW31" s="131">
        <f>IF(BW28=1928,100,VLOOKUP(BW28-1,'Returns by year'!$A:$I,9))</f>
        <v>2512.9449137348461</v>
      </c>
      <c r="BX31" s="131">
        <f>IF(BX28=1928,100,VLOOKUP(BX28-1,'Returns by year'!$A:$I,9))</f>
        <v>2762.7097823991153</v>
      </c>
      <c r="BY31" s="131">
        <f>IF(BY28=1928,100,VLOOKUP(BY28-1,'Returns by year'!$A:$I,9))</f>
        <v>3174.9456417989818</v>
      </c>
      <c r="BZ31" s="131">
        <f>IF(BZ28=1928,100,VLOOKUP(BZ28-1,'Returns by year'!$A:$I,9))</f>
        <v>2912.8788088601259</v>
      </c>
      <c r="CA31" s="131">
        <f>IF(CA28=1928,100,VLOOKUP(CA28-1,'Returns by year'!$A:$I,9))</f>
        <v>3398.0265555148762</v>
      </c>
      <c r="CB31" s="131">
        <f>IF(CB28=1928,100,VLOOKUP(CB28-1,'Returns by year'!$A:$I,9))</f>
        <v>3587.3707520469702</v>
      </c>
      <c r="CC31" s="131">
        <f>IF(CC28=1928,100,VLOOKUP(CC28-1,'Returns by year'!$A:$I,9))</f>
        <v>4129.6520779735802</v>
      </c>
      <c r="CD31" s="131">
        <f>IF(CD28=1928,100,VLOOKUP(CD28-1,'Returns by year'!$A:$I,9))</f>
        <v>4145.1514298492766</v>
      </c>
      <c r="CE31" s="131">
        <f>IF(CE28=1928,100,VLOOKUP(CE28-1,'Returns by year'!$A:$I,9))</f>
        <v>4331.2970695441181</v>
      </c>
      <c r="CF31" s="131">
        <f>IF(CF28=1928,100,VLOOKUP(CF28-1,'Returns by year'!$A:$I,9))</f>
        <v>4455.4984405991927</v>
      </c>
      <c r="CG31" s="131">
        <f>IF(CG28=1928,100,VLOOKUP(CG28-1,'Returns by year'!$A:$I,9))</f>
        <v>4542.8708203458</v>
      </c>
      <c r="CH31" s="131">
        <f>IF(CH28=1928,100,VLOOKUP(CH28-1,'Returns by year'!$A:$I,9))</f>
        <v>5006.6943844844382</v>
      </c>
      <c r="CI31" s="131">
        <f>IF(CI28=1928,100,VLOOKUP(CI28-1,'Returns by year'!$A:$I,9))</f>
        <v>6013.1040377978934</v>
      </c>
      <c r="CJ31" s="131">
        <f>IF(CJ28=1928,100,VLOOKUP(CJ28-1,'Returns by year'!$A:$I,9))</f>
        <v>5344.6455830466175</v>
      </c>
      <c r="CK31" s="131">
        <f>IF(CK28=1928,100,VLOOKUP(CK28-1,'Returns by year'!$A:$I,9))</f>
        <v>5796.9594048792078</v>
      </c>
      <c r="CL31" s="131">
        <f>IF(CL28=1928,100,VLOOKUP(CL28-1,'Returns by year'!$A:$I,9))</f>
        <v>6726.5212652343698</v>
      </c>
      <c r="CM31" s="131">
        <f>IF(CM28=1928,100,VLOOKUP(CM28-1,'Returns by year'!$A:$I,9))</f>
        <v>6926.4046862475598</v>
      </c>
      <c r="CN31" s="131">
        <f>IF(CN28=1928,100,VLOOKUP(CN28-1,'Returns by year'!$A:$I,9))</f>
        <v>6295.7854066132577</v>
      </c>
      <c r="CO31" s="131">
        <f>IF(CO28=1928,100,VLOOKUP(CO28-1,'Returns by year'!$A:$I,9))</f>
        <v>6972.3418672788994</v>
      </c>
      <c r="CP31" s="131">
        <f>IF(CP28=1928,100,VLOOKUP(CP28-1,'Returns by year'!$A:$I,9))</f>
        <v>7061.8876309399093</v>
      </c>
      <c r="CQ31" s="131">
        <f>IF(CQ28=1928,100,VLOOKUP(CQ28-1,'Returns by year'!$A:$I,9))</f>
        <v>7110.6535291573937</v>
      </c>
      <c r="CR31" s="131">
        <f>IF(CR28=1928,100,VLOOKUP(CR28-1,'Returns by year'!$A:$I,9))</f>
        <v>7309.8738660425133</v>
      </c>
      <c r="CS31" s="131">
        <f>IF(CS28=1928,100,VLOOKUP(CS28-1,'Returns by year'!$A:$I,9))</f>
        <v>7308.6536737016304</v>
      </c>
      <c r="CT31" s="131">
        <f>IF(CT28=1928,100,VLOOKUP(CT28-1,'Returns by year'!$A:$I,9))</f>
        <v>8012.8885538781296</v>
      </c>
      <c r="CU31" s="131">
        <f>IF(CU28=1928,100,VLOOKUP(CU28-1,'Returns by year'!$A:$I,9))</f>
        <v>8920.9008833408589</v>
      </c>
      <c r="CV31" s="131">
        <f>IF(CV28=1928,100,VLOOKUP(CV28-1,'Returns by year'!$A:$I,9))</f>
        <v>8526.9508272066651</v>
      </c>
      <c r="CW31" s="131">
        <f>IF(CW28=1928,100,VLOOKUP(CW28-1,'Returns by year'!$A:$I,9))</f>
        <v>8526.9508272066651</v>
      </c>
      <c r="CX31" s="131">
        <f>IF(CX28=1928,100,VLOOKUP(CX28-1,'Returns by year'!$A:$I,9))</f>
        <v>8526.9508272066651</v>
      </c>
      <c r="CY31" s="131">
        <f>IF(CY28=1928,100,VLOOKUP(CY28-1,'Returns by year'!$A:$I,9))</f>
        <v>8526.9508272066651</v>
      </c>
      <c r="CZ31" s="131">
        <f>IF(CZ28=1928,100,VLOOKUP(CZ28-1,'Returns by year'!$A:$I,9))</f>
        <v>8526.9508272066651</v>
      </c>
      <c r="DA31" s="131">
        <f>IF(DA28=1928,100,VLOOKUP(DA28-1,'Returns by year'!$A:$I,9))</f>
        <v>8526.9508272066651</v>
      </c>
      <c r="DB31" s="131">
        <f>IF(DB28=1928,100,VLOOKUP(DB28-1,'Returns by year'!$A:$I,9))</f>
        <v>8526.9508272066651</v>
      </c>
      <c r="DC31" s="131">
        <f>IF(DC28=1928,100,VLOOKUP(DC28-1,'Returns by year'!$A:$I,9))</f>
        <v>8526.9508272066651</v>
      </c>
      <c r="DD31" s="131">
        <f>IF(DD28=1928,100,VLOOKUP(DD28-1,'Returns by year'!$A:$I,9))</f>
        <v>8526.9508272066651</v>
      </c>
      <c r="DE31" s="131">
        <f>IF(DE28=1928,100,VLOOKUP(DE28-1,'Returns by year'!$A:$I,9))</f>
        <v>8526.9508272066651</v>
      </c>
      <c r="DF31" s="131">
        <f>IF(DF28=1928,100,VLOOKUP(DF28-1,'Returns by year'!$A:$I,9))</f>
        <v>8526.9508272066651</v>
      </c>
      <c r="DG31" s="131">
        <f>IF(DG28=1928,100,VLOOKUP(DG28-1,'Returns by year'!$A:$I,9))</f>
        <v>8526.9508272066651</v>
      </c>
      <c r="DH31" s="131">
        <f>IF(DH28=1928,100,VLOOKUP(DH28-1,'Returns by year'!$A:$I,9))</f>
        <v>8526.9508272066651</v>
      </c>
      <c r="DI31" s="131">
        <f>IF(DI28=1928,100,VLOOKUP(DI28-1,'Returns by year'!$A:$I,9))</f>
        <v>8526.9508272066651</v>
      </c>
      <c r="DJ31" s="131">
        <f>IF(DJ28=1928,100,VLOOKUP(DJ28-1,'Returns by year'!$A:$I,9))</f>
        <v>8526.9508272066651</v>
      </c>
      <c r="DK31" s="131">
        <f>IF(DK28=1928,100,VLOOKUP(DK28-1,'Returns by year'!$A:$I,9))</f>
        <v>8526.9508272066651</v>
      </c>
      <c r="DL31" s="131">
        <f>IF(DL28=1928,100,VLOOKUP(DL28-1,'Returns by year'!$A:$I,9))</f>
        <v>8526.9508272066651</v>
      </c>
      <c r="DM31" s="131">
        <f>IF(DM28=1928,100,VLOOKUP(DM28-1,'Returns by year'!$A:$I,9))</f>
        <v>8526.9508272066651</v>
      </c>
      <c r="DN31" s="131">
        <f>IF(DN28=1928,100,VLOOKUP(DN28-1,'Returns by year'!$A:$I,9))</f>
        <v>8526.9508272066651</v>
      </c>
      <c r="DO31" s="131">
        <f>IF(DO28=1928,100,VLOOKUP(DO28-1,'Returns by year'!$A:$I,9))</f>
        <v>8526.9508272066651</v>
      </c>
      <c r="DP31" s="131">
        <f>IF(DP28=1928,100,VLOOKUP(DP28-1,'Returns by year'!$A:$I,9))</f>
        <v>8526.9508272066651</v>
      </c>
      <c r="DQ31" s="131">
        <f>IF(DQ28=1928,100,VLOOKUP(DQ28-1,'Returns by year'!$A:$I,9))</f>
        <v>8526.9508272066651</v>
      </c>
      <c r="DR31" s="131">
        <f>IF(DR28=1928,100,VLOOKUP(DR28-1,'Returns by year'!$A:$I,9))</f>
        <v>8526.9508272066651</v>
      </c>
      <c r="DS31" s="131">
        <f>IF(DS28=1928,100,VLOOKUP(DS28-1,'Returns by year'!$A:$I,9))</f>
        <v>8526.9508272066651</v>
      </c>
      <c r="DT31" s="131">
        <f>IF(DT28=1928,100,VLOOKUP(DT28-1,'Returns by year'!$A:$I,9))</f>
        <v>8526.9508272066651</v>
      </c>
      <c r="DU31" s="131">
        <f>IF(DU28=1928,100,VLOOKUP(DU28-1,'Returns by year'!$A:$I,9))</f>
        <v>8526.9508272066651</v>
      </c>
      <c r="DV31" s="131">
        <f>IF(DV28=1928,100,VLOOKUP(DV28-1,'Returns by year'!$A:$I,9))</f>
        <v>8526.9508272066651</v>
      </c>
      <c r="DW31" s="131">
        <f>IF(DW28=1928,100,VLOOKUP(DW28-1,'Returns by year'!$A:$I,9))</f>
        <v>8526.9508272066651</v>
      </c>
      <c r="DX31" s="131">
        <f>IF(DX28=1928,100,VLOOKUP(DX28-1,'Returns by year'!$A:$I,9))</f>
        <v>8526.9508272066651</v>
      </c>
      <c r="DY31" s="131">
        <f>IF(DY28=1928,100,VLOOKUP(DY28-1,'Returns by year'!$A:$I,9))</f>
        <v>8526.9508272066651</v>
      </c>
      <c r="DZ31" s="131">
        <f>IF(DZ28=1928,100,VLOOKUP(DZ28-1,'Returns by year'!$A:$I,9))</f>
        <v>8526.9508272066651</v>
      </c>
      <c r="EA31" s="131">
        <f>IF(EA28=1928,100,VLOOKUP(EA28-1,'Returns by year'!$A:$I,9))</f>
        <v>8526.9508272066651</v>
      </c>
      <c r="EB31" s="131">
        <f>IF(EB28=1928,100,VLOOKUP(EB28-1,'Returns by year'!$A:$I,9))</f>
        <v>8526.9508272066651</v>
      </c>
      <c r="EC31" s="131">
        <f>IF(EC28=1928,100,VLOOKUP(EC28-1,'Returns by year'!$A:$I,9))</f>
        <v>8526.9508272066651</v>
      </c>
      <c r="ED31" s="131">
        <f>IF(ED28=1928,100,VLOOKUP(ED28-1,'Returns by year'!$A:$I,9))</f>
        <v>8526.9508272066651</v>
      </c>
      <c r="EE31" s="131">
        <f>IF(EE28=1928,100,VLOOKUP(EE28-1,'Returns by year'!$A:$I,9))</f>
        <v>8526.9508272066651</v>
      </c>
      <c r="EF31" s="131">
        <f>IF(EF28=1928,100,VLOOKUP(EF28-1,'Returns by year'!$A:$I,9))</f>
        <v>8526.9508272066651</v>
      </c>
      <c r="EG31" s="131">
        <f>IF(EG28=1928,100,VLOOKUP(EG28-1,'Returns by year'!$A:$I,9))</f>
        <v>8526.9508272066651</v>
      </c>
      <c r="EH31" s="131">
        <f>IF(EH28=1928,100,VLOOKUP(EH28-1,'Returns by year'!$A:$I,9))</f>
        <v>8526.9508272066651</v>
      </c>
      <c r="EI31" s="131">
        <f>IF(EI28=1928,100,VLOOKUP(EI28-1,'Returns by year'!$A:$I,9))</f>
        <v>8526.9508272066651</v>
      </c>
      <c r="EJ31" s="131">
        <f>IF(EJ28=1928,100,VLOOKUP(EJ28-1,'Returns by year'!$A:$I,9))</f>
        <v>8526.9508272066651</v>
      </c>
      <c r="EK31" s="131">
        <f>IF(EK28=1928,100,VLOOKUP(EK28-1,'Returns by year'!$A:$I,9))</f>
        <v>8526.9508272066651</v>
      </c>
      <c r="EL31" s="131">
        <f>IF(EL28=1928,100,VLOOKUP(EL28-1,'Returns by year'!$A:$I,9))</f>
        <v>8526.9508272066651</v>
      </c>
      <c r="EM31" s="131">
        <f>IF(EM28=1928,100,VLOOKUP(EM28-1,'Returns by year'!$A:$I,9))</f>
        <v>8526.9508272066651</v>
      </c>
      <c r="EN31" s="131">
        <f>IF(EN28=1928,100,VLOOKUP(EN28-1,'Returns by year'!$A:$I,9))</f>
        <v>8526.9508272066651</v>
      </c>
      <c r="EO31" s="131">
        <f>IF(EO28=1928,100,VLOOKUP(EO28-1,'Returns by year'!$A:$I,9))</f>
        <v>8526.9508272066651</v>
      </c>
      <c r="EP31" s="131">
        <f>IF(EP28=1928,100,VLOOKUP(EP28-1,'Returns by year'!$A:$I,9))</f>
        <v>8526.9508272066651</v>
      </c>
      <c r="EQ31" s="131">
        <f>IF(EQ28=1928,100,VLOOKUP(EQ28-1,'Returns by year'!$A:$I,9))</f>
        <v>8526.9508272066651</v>
      </c>
      <c r="ER31" s="131">
        <f>IF(ER28=1928,100,VLOOKUP(ER28-1,'Returns by year'!$A:$I,9))</f>
        <v>8526.9508272066651</v>
      </c>
      <c r="ES31" s="131">
        <f>IF(ES28=1928,100,VLOOKUP(ES28-1,'Returns by year'!$A:$I,9))</f>
        <v>8526.9508272066651</v>
      </c>
      <c r="ET31" s="131">
        <f>IF(ET28=1928,100,VLOOKUP(ET28-1,'Returns by year'!$A:$I,9))</f>
        <v>8526.9508272066651</v>
      </c>
      <c r="EU31" s="131">
        <f>IF(EU28=1928,100,VLOOKUP(EU28-1,'Returns by year'!$A:$I,9))</f>
        <v>8526.9508272066651</v>
      </c>
      <c r="EV31" s="131">
        <f>IF(EV28=1928,100,VLOOKUP(EV28-1,'Returns by year'!$A:$I,9))</f>
        <v>8526.9508272066651</v>
      </c>
      <c r="EW31" s="131">
        <f>IF(EW28=1928,100,VLOOKUP(EW28-1,'Returns by year'!$A:$I,9))</f>
        <v>8526.9508272066651</v>
      </c>
      <c r="EX31" s="131">
        <f>IF(EX28=1928,100,VLOOKUP(EX28-1,'Returns by year'!$A:$I,9))</f>
        <v>8526.9508272066651</v>
      </c>
      <c r="EY31" s="131">
        <f>IF(EY28=1928,100,VLOOKUP(EY28-1,'Returns by year'!$A:$I,9))</f>
        <v>8526.9508272066651</v>
      </c>
      <c r="EZ31" s="131">
        <f>IF(EZ28=1928,100,VLOOKUP(EZ28-1,'Returns by year'!$A:$I,9))</f>
        <v>8526.9508272066651</v>
      </c>
      <c r="FA31" s="131">
        <f>IF(FA28=1928,100,VLOOKUP(FA28-1,'Returns by year'!$A:$I,9))</f>
        <v>8526.9508272066651</v>
      </c>
      <c r="FB31" s="131">
        <f>IF(FB28=1928,100,VLOOKUP(FB28-1,'Returns by year'!$A:$I,9))</f>
        <v>8526.9508272066651</v>
      </c>
      <c r="FC31" s="131">
        <f>IF(FC28=1928,100,VLOOKUP(FC28-1,'Returns by year'!$A:$I,9))</f>
        <v>8526.9508272066651</v>
      </c>
      <c r="FD31" s="131">
        <f>IF(FD28=1928,100,VLOOKUP(FD28-1,'Returns by year'!$A:$I,9))</f>
        <v>8526.9508272066651</v>
      </c>
      <c r="FE31" s="131">
        <f>IF(FE28=1928,100,VLOOKUP(FE28-1,'Returns by year'!$A:$I,9))</f>
        <v>8526.9508272066651</v>
      </c>
      <c r="FF31" s="131">
        <f>IF(FF28=1928,100,VLOOKUP(FF28-1,'Returns by year'!$A:$I,9))</f>
        <v>8526.9508272066651</v>
      </c>
      <c r="FG31" s="131">
        <f>IF(FG28=1928,100,VLOOKUP(FG28-1,'Returns by year'!$A:$I,9))</f>
        <v>8526.9508272066651</v>
      </c>
      <c r="FH31" s="131">
        <f>IF(FH28=1928,100,VLOOKUP(FH28-1,'Returns by year'!$A:$I,9))</f>
        <v>8526.9508272066651</v>
      </c>
      <c r="FI31" s="131">
        <f>IF(FI28=1928,100,VLOOKUP(FI28-1,'Returns by year'!$A:$I,9))</f>
        <v>8526.9508272066651</v>
      </c>
      <c r="FJ31" s="131">
        <f>IF(FJ28=1928,100,VLOOKUP(FJ28-1,'Returns by year'!$A:$I,9))</f>
        <v>8526.9508272066651</v>
      </c>
      <c r="FK31" s="131">
        <f>IF(FK28=1928,100,VLOOKUP(FK28-1,'Returns by year'!$A:$I,9))</f>
        <v>8526.9508272066651</v>
      </c>
      <c r="FL31" s="131">
        <f>IF(FL28=1928,100,VLOOKUP(FL28-1,'Returns by year'!$A:$I,9))</f>
        <v>8526.9508272066651</v>
      </c>
      <c r="FM31" s="131">
        <f>IF(FM28=1928,100,VLOOKUP(FM28-1,'Returns by year'!$A:$I,9))</f>
        <v>8526.9508272066651</v>
      </c>
      <c r="FN31" s="131">
        <f>IF(FN28=1928,100,VLOOKUP(FN28-1,'Returns by year'!$A:$I,9))</f>
        <v>8526.9508272066651</v>
      </c>
      <c r="FO31" s="131">
        <f>IF(FO28=1928,100,VLOOKUP(FO28-1,'Returns by year'!$A:$I,9))</f>
        <v>8526.9508272066651</v>
      </c>
      <c r="FP31" s="131">
        <f>IF(FP28=1928,100,VLOOKUP(FP28-1,'Returns by year'!$A:$I,9))</f>
        <v>8526.9508272066651</v>
      </c>
      <c r="FQ31" s="131">
        <f>IF(FQ28=1928,100,VLOOKUP(FQ28-1,'Returns by year'!$A:$I,9))</f>
        <v>8526.9508272066651</v>
      </c>
      <c r="FR31" s="131">
        <f>IF(FR28=1928,100,VLOOKUP(FR28-1,'Returns by year'!$A:$I,9))</f>
        <v>8526.9508272066651</v>
      </c>
      <c r="FS31" s="131">
        <f>IF(FS28=1928,100,VLOOKUP(FS28-1,'Returns by year'!$A:$I,9))</f>
        <v>8526.9508272066651</v>
      </c>
      <c r="FT31" s="131">
        <f>IF(FT28=1928,100,VLOOKUP(FT28-1,'Returns by year'!$A:$I,9))</f>
        <v>8526.9508272066651</v>
      </c>
      <c r="FU31" s="131">
        <f>IF(FU28=1928,100,VLOOKUP(FU28-1,'Returns by year'!$A:$I,9))</f>
        <v>8526.9508272066651</v>
      </c>
      <c r="FV31" s="131">
        <f>IF(FV28=1928,100,VLOOKUP(FV28-1,'Returns by year'!$A:$I,9))</f>
        <v>8526.9508272066651</v>
      </c>
    </row>
    <row r="32" spans="1:178" ht="15.75">
      <c r="A32" s="6" t="s">
        <v>16</v>
      </c>
      <c r="B32" s="6"/>
      <c r="C32" s="6"/>
      <c r="D32" s="74"/>
      <c r="E32" s="74"/>
      <c r="F32" s="74">
        <f t="shared" ref="F32:AK32" si="3">IF($C$2="ST",($A$72/F29)^(1/($A$73-F28+1))-($A$74/F30)^(1/($A$73-F28+1)),($A$72/F29)^(1/($A$73-F28+1))-($A$75/F31)^(1/($A$73-F28+1)))</f>
        <v>5.1322006296357525E-2</v>
      </c>
      <c r="G32" s="74">
        <f t="shared" si="3"/>
        <v>4.7715019935854919E-2</v>
      </c>
      <c r="H32" s="74">
        <f t="shared" si="3"/>
        <v>4.977409199548144E-2</v>
      </c>
      <c r="I32" s="74">
        <f t="shared" si="3"/>
        <v>5.4374984402383975E-2</v>
      </c>
      <c r="J32" s="74">
        <f t="shared" si="3"/>
        <v>6.1824901289159184E-2</v>
      </c>
      <c r="K32" s="74">
        <f t="shared" si="3"/>
        <v>6.4698887178331832E-2</v>
      </c>
      <c r="L32" s="74">
        <f t="shared" si="3"/>
        <v>6.0585400356019337E-2</v>
      </c>
      <c r="M32" s="74">
        <f t="shared" si="3"/>
        <v>6.2413443883391206E-2</v>
      </c>
      <c r="N32" s="74">
        <f t="shared" si="3"/>
        <v>5.8776976563466921E-2</v>
      </c>
      <c r="O32" s="74">
        <f t="shared" si="3"/>
        <v>5.6513417962047674E-2</v>
      </c>
      <c r="P32" s="74">
        <f t="shared" si="3"/>
        <v>6.3170540151636478E-2</v>
      </c>
      <c r="Q32" s="74">
        <f t="shared" si="3"/>
        <v>6.1070706185621937E-2</v>
      </c>
      <c r="R32" s="74">
        <f t="shared" si="3"/>
        <v>6.257661172320117E-2</v>
      </c>
      <c r="S32" s="74">
        <f t="shared" si="3"/>
        <v>6.5646086736467435E-2</v>
      </c>
      <c r="T32" s="74">
        <f t="shared" si="3"/>
        <v>6.8174181487995478E-2</v>
      </c>
      <c r="U32" s="74">
        <f t="shared" si="3"/>
        <v>6.6924651805493784E-2</v>
      </c>
      <c r="V32" s="74">
        <f t="shared" si="3"/>
        <v>6.4978844106851064E-2</v>
      </c>
      <c r="W32" s="74">
        <f t="shared" si="3"/>
        <v>6.3712332309206587E-2</v>
      </c>
      <c r="X32" s="74">
        <f t="shared" si="3"/>
        <v>6.0643936488169681E-2</v>
      </c>
      <c r="Y32" s="74">
        <f t="shared" si="3"/>
        <v>6.325895380590052E-2</v>
      </c>
      <c r="Z32" s="74">
        <f t="shared" si="3"/>
        <v>6.3548777901799802E-2</v>
      </c>
      <c r="AA32" s="74">
        <f t="shared" si="3"/>
        <v>6.3920423707291896E-2</v>
      </c>
      <c r="AB32" s="74">
        <f t="shared" si="3"/>
        <v>6.2939563926025732E-2</v>
      </c>
      <c r="AC32" s="74">
        <f t="shared" si="3"/>
        <v>5.9741318408998101E-2</v>
      </c>
      <c r="AD32" s="74">
        <f t="shared" si="3"/>
        <v>5.7237771015980821E-2</v>
      </c>
      <c r="AE32" s="74">
        <f t="shared" si="3"/>
        <v>5.5788206921905559E-2</v>
      </c>
      <c r="AF32" s="74">
        <f t="shared" si="3"/>
        <v>5.7505016775483808E-2</v>
      </c>
      <c r="AG32" s="74">
        <f t="shared" si="3"/>
        <v>5.1935892786530768E-2</v>
      </c>
      <c r="AH32" s="74">
        <f t="shared" si="3"/>
        <v>4.7835826056441766E-2</v>
      </c>
      <c r="AI32" s="74">
        <f t="shared" si="3"/>
        <v>4.7037340451045129E-2</v>
      </c>
      <c r="AJ32" s="74">
        <f t="shared" si="3"/>
        <v>5.0832048279944031E-2</v>
      </c>
      <c r="AK32" s="74">
        <f t="shared" si="3"/>
        <v>4.4969826931776868E-2</v>
      </c>
      <c r="AL32" s="74">
        <f t="shared" ref="AL32:BQ32" si="4">IF($C$2="ST",($A$72/AL29)^(1/($A$73-AL28+1))-($A$74/AL30)^(1/($A$73-AL28+1)),($A$72/AL29)^(1/($A$73-AL28+1))-($A$75/AL31)^(1/($A$73-AL28+1)))</f>
        <v>4.3264711574614756E-2</v>
      </c>
      <c r="AM32" s="74">
        <f t="shared" si="4"/>
        <v>4.5885981414190979E-2</v>
      </c>
      <c r="AN32" s="74">
        <f t="shared" si="4"/>
        <v>4.272094689799899E-2</v>
      </c>
      <c r="AO32" s="74">
        <f t="shared" si="4"/>
        <v>4.6229379370826162E-2</v>
      </c>
      <c r="AP32" s="74">
        <f t="shared" si="4"/>
        <v>4.3505949787188802E-2</v>
      </c>
      <c r="AQ32" s="74">
        <f t="shared" si="4"/>
        <v>4.206517879597671E-2</v>
      </c>
      <c r="AR32" s="74">
        <f t="shared" si="4"/>
        <v>4.0706803516777246E-2</v>
      </c>
      <c r="AS32" s="74">
        <f t="shared" si="4"/>
        <v>4.4176268796944695E-2</v>
      </c>
      <c r="AT32" s="74">
        <f t="shared" si="4"/>
        <v>4.0367621608380366E-2</v>
      </c>
      <c r="AU32" s="74">
        <f t="shared" si="4"/>
        <v>3.969678312717817E-2</v>
      </c>
      <c r="AV32" s="74">
        <f t="shared" si="4"/>
        <v>4.1301905429392161E-2</v>
      </c>
      <c r="AW32" s="74">
        <f t="shared" si="4"/>
        <v>4.4664050766949348E-2</v>
      </c>
      <c r="AX32" s="74">
        <f t="shared" si="4"/>
        <v>4.4669940383725848E-2</v>
      </c>
      <c r="AY32" s="74">
        <f t="shared" si="4"/>
        <v>4.2367852708992348E-2</v>
      </c>
      <c r="AZ32" s="74">
        <f t="shared" si="4"/>
        <v>4.7707239794764211E-2</v>
      </c>
      <c r="BA32" s="74">
        <f t="shared" si="4"/>
        <v>5.6412236507667579E-2</v>
      </c>
      <c r="BB32" s="74">
        <f t="shared" si="4"/>
        <v>5.0887079189201989E-2</v>
      </c>
      <c r="BC32" s="74">
        <f t="shared" si="4"/>
        <v>5.0324064423950876E-2</v>
      </c>
      <c r="BD32" s="74">
        <f t="shared" si="4"/>
        <v>5.3726241314113521E-2</v>
      </c>
      <c r="BE32" s="74">
        <f t="shared" si="4"/>
        <v>5.3248841073358033E-2</v>
      </c>
      <c r="BF32" s="74">
        <f t="shared" si="4"/>
        <v>5.025868390901822E-2</v>
      </c>
      <c r="BG32" s="74">
        <f t="shared" si="4"/>
        <v>4.32661183986085E-2</v>
      </c>
      <c r="BH32" s="74">
        <f t="shared" si="4"/>
        <v>4.7918651433601855E-2</v>
      </c>
      <c r="BI32" s="74">
        <f t="shared" si="4"/>
        <v>5.1718957288437339E-2</v>
      </c>
      <c r="BJ32" s="74">
        <f t="shared" si="4"/>
        <v>4.8147586604986303E-2</v>
      </c>
      <c r="BK32" s="74">
        <f t="shared" si="4"/>
        <v>5.1482654189017429E-2</v>
      </c>
      <c r="BL32" s="74">
        <f t="shared" si="4"/>
        <v>5.1376468530331287E-2</v>
      </c>
      <c r="BM32" s="74">
        <f t="shared" si="4"/>
        <v>5.4159400182113293E-2</v>
      </c>
      <c r="BN32" s="74">
        <f t="shared" si="4"/>
        <v>5.2446605167165705E-2</v>
      </c>
      <c r="BO32" s="74">
        <f t="shared" si="4"/>
        <v>5.1546363359733727E-2</v>
      </c>
      <c r="BP32" s="74">
        <f t="shared" si="4"/>
        <v>4.9188690897843612E-2</v>
      </c>
      <c r="BQ32" s="74">
        <f t="shared" si="4"/>
        <v>5.408458756687895E-2</v>
      </c>
      <c r="BR32" s="74">
        <f t="shared" ref="BR32:CW32" si="5">IF($C$2="ST",($A$72/BR29)^(1/($A$73-BR28+1))-($A$74/BR30)^(1/($A$73-BR28+1)),($A$72/BR29)^(1/($A$73-BR28+1))-($A$75/BR31)^(1/($A$73-BR28+1)))</f>
        <v>5.1185332694421604E-2</v>
      </c>
      <c r="BS32" s="74">
        <f t="shared" si="5"/>
        <v>5.3584219158295809E-2</v>
      </c>
      <c r="BT32" s="74">
        <f t="shared" si="5"/>
        <v>5.6882287059596637E-2</v>
      </c>
      <c r="BU32" s="74">
        <f t="shared" si="5"/>
        <v>5.534322738921027E-2</v>
      </c>
      <c r="BV32" s="74">
        <f t="shared" si="5"/>
        <v>5.2711262554898441E-2</v>
      </c>
      <c r="BW32" s="74">
        <f t="shared" si="5"/>
        <v>4.6570622000418949E-2</v>
      </c>
      <c r="BX32" s="74">
        <f t="shared" si="5"/>
        <v>3.9761383550407148E-2</v>
      </c>
      <c r="BY32" s="74">
        <f t="shared" si="5"/>
        <v>3.6160403139327002E-2</v>
      </c>
      <c r="BZ32" s="74">
        <f t="shared" si="5"/>
        <v>2.4499596711441418E-2</v>
      </c>
      <c r="CA32" s="74">
        <f t="shared" si="5"/>
        <v>3.8303932078204816E-2</v>
      </c>
      <c r="CB32" s="74">
        <f t="shared" si="5"/>
        <v>5.0058227085188589E-2</v>
      </c>
      <c r="CC32" s="74">
        <f t="shared" si="5"/>
        <v>7.5051622805004437E-2</v>
      </c>
      <c r="CD32" s="74">
        <f t="shared" si="5"/>
        <v>6.432714439137821E-2</v>
      </c>
      <c r="CE32" s="74">
        <f t="shared" si="5"/>
        <v>6.4433048273074611E-2</v>
      </c>
      <c r="CF32" s="74">
        <f t="shared" si="5"/>
        <v>6.7326439024969931E-2</v>
      </c>
      <c r="CG32" s="74">
        <f t="shared" si="5"/>
        <v>6.276736496551627E-2</v>
      </c>
      <c r="CH32" s="74">
        <f t="shared" si="5"/>
        <v>7.059422661128556E-2</v>
      </c>
      <c r="CI32" s="74">
        <f t="shared" si="5"/>
        <v>0.13084609011877824</v>
      </c>
      <c r="CJ32" s="74">
        <f t="shared" si="5"/>
        <v>0.11032070246796044</v>
      </c>
      <c r="CK32" s="74">
        <f t="shared" si="5"/>
        <v>0.11447636604300371</v>
      </c>
      <c r="CL32" s="74">
        <f t="shared" si="5"/>
        <v>0.13996643480042636</v>
      </c>
      <c r="CM32" s="74">
        <f t="shared" si="5"/>
        <v>0.14116320341470345</v>
      </c>
      <c r="CN32" s="74">
        <f t="shared" si="5"/>
        <v>0.10762733798246504</v>
      </c>
      <c r="CO32" s="74">
        <f t="shared" si="5"/>
        <v>0.11868703911225964</v>
      </c>
      <c r="CP32" s="74">
        <f t="shared" si="5"/>
        <v>0.13994910405650485</v>
      </c>
      <c r="CQ32" s="74">
        <f t="shared" si="5"/>
        <v>0.14601046392898187</v>
      </c>
      <c r="CR32" s="74">
        <f t="shared" si="5"/>
        <v>0.13563274656885915</v>
      </c>
      <c r="CS32" s="74">
        <f t="shared" si="5"/>
        <v>0.20497197604911799</v>
      </c>
      <c r="CT32" s="74">
        <f t="shared" si="5"/>
        <v>0.19977451720427264</v>
      </c>
      <c r="CU32" s="74">
        <f t="shared" si="5"/>
        <v>0.32884886200568642</v>
      </c>
      <c r="CV32" s="74" t="e">
        <f t="shared" si="5"/>
        <v>#DIV/0!</v>
      </c>
      <c r="CW32" s="74">
        <f t="shared" si="5"/>
        <v>0</v>
      </c>
      <c r="CX32" s="74">
        <f t="shared" ref="CX32:EC32" si="6">IF($C$2="ST",($A$72/CX29)^(1/($A$73-CX28+1))-($A$74/CX30)^(1/($A$73-CX28+1)),($A$72/CX29)^(1/($A$73-CX28+1))-($A$75/CX31)^(1/($A$73-CX28+1)))</f>
        <v>0</v>
      </c>
      <c r="CY32" s="74">
        <f t="shared" si="6"/>
        <v>0</v>
      </c>
      <c r="CZ32" s="74">
        <f t="shared" si="6"/>
        <v>0</v>
      </c>
      <c r="DA32" s="74">
        <f t="shared" si="6"/>
        <v>0</v>
      </c>
      <c r="DB32" s="74">
        <f t="shared" si="6"/>
        <v>0</v>
      </c>
      <c r="DC32" s="74">
        <f t="shared" si="6"/>
        <v>0</v>
      </c>
      <c r="DD32" s="74">
        <f t="shared" si="6"/>
        <v>0</v>
      </c>
      <c r="DE32" s="74">
        <f t="shared" si="6"/>
        <v>0</v>
      </c>
      <c r="DF32" s="74">
        <f t="shared" si="6"/>
        <v>0</v>
      </c>
      <c r="DG32" s="74">
        <f t="shared" si="6"/>
        <v>0</v>
      </c>
      <c r="DH32" s="74">
        <f t="shared" si="6"/>
        <v>0</v>
      </c>
      <c r="DI32" s="74">
        <f t="shared" si="6"/>
        <v>0</v>
      </c>
      <c r="DJ32" s="74">
        <f t="shared" si="6"/>
        <v>0</v>
      </c>
      <c r="DK32" s="74">
        <f t="shared" si="6"/>
        <v>0</v>
      </c>
      <c r="DL32" s="74">
        <f t="shared" si="6"/>
        <v>0</v>
      </c>
      <c r="DM32" s="74">
        <f t="shared" si="6"/>
        <v>0</v>
      </c>
      <c r="DN32" s="74">
        <f t="shared" si="6"/>
        <v>0</v>
      </c>
      <c r="DO32" s="74">
        <f t="shared" si="6"/>
        <v>0</v>
      </c>
      <c r="DP32" s="74">
        <f t="shared" si="6"/>
        <v>0</v>
      </c>
      <c r="DQ32" s="74">
        <f t="shared" si="6"/>
        <v>0</v>
      </c>
      <c r="DR32" s="74">
        <f t="shared" si="6"/>
        <v>0</v>
      </c>
      <c r="DS32" s="74">
        <f t="shared" si="6"/>
        <v>0</v>
      </c>
      <c r="DT32" s="74">
        <f t="shared" si="6"/>
        <v>0</v>
      </c>
      <c r="DU32" s="74">
        <f t="shared" si="6"/>
        <v>0</v>
      </c>
      <c r="DV32" s="74">
        <f t="shared" si="6"/>
        <v>0</v>
      </c>
      <c r="DW32" s="74">
        <f t="shared" si="6"/>
        <v>0</v>
      </c>
      <c r="DX32" s="74">
        <f t="shared" si="6"/>
        <v>0</v>
      </c>
      <c r="DY32" s="74">
        <f t="shared" si="6"/>
        <v>0</v>
      </c>
      <c r="DZ32" s="74">
        <f t="shared" si="6"/>
        <v>0</v>
      </c>
      <c r="EA32" s="74">
        <f t="shared" si="6"/>
        <v>0</v>
      </c>
      <c r="EB32" s="74">
        <f t="shared" si="6"/>
        <v>0</v>
      </c>
      <c r="EC32" s="74">
        <f t="shared" si="6"/>
        <v>0</v>
      </c>
      <c r="ED32" s="74">
        <f t="shared" ref="ED32:FI32" si="7">IF($C$2="ST",($A$72/ED29)^(1/($A$73-ED28+1))-($A$74/ED30)^(1/($A$73-ED28+1)),($A$72/ED29)^(1/($A$73-ED28+1))-($A$75/ED31)^(1/($A$73-ED28+1)))</f>
        <v>0</v>
      </c>
      <c r="EE32" s="74">
        <f t="shared" si="7"/>
        <v>0</v>
      </c>
      <c r="EF32" s="74">
        <f t="shared" si="7"/>
        <v>0</v>
      </c>
      <c r="EG32" s="74">
        <f t="shared" si="7"/>
        <v>0</v>
      </c>
      <c r="EH32" s="74">
        <f t="shared" si="7"/>
        <v>0</v>
      </c>
      <c r="EI32" s="74">
        <f t="shared" si="7"/>
        <v>0</v>
      </c>
      <c r="EJ32" s="74">
        <f t="shared" si="7"/>
        <v>0</v>
      </c>
      <c r="EK32" s="74">
        <f t="shared" si="7"/>
        <v>0</v>
      </c>
      <c r="EL32" s="74">
        <f t="shared" si="7"/>
        <v>0</v>
      </c>
      <c r="EM32" s="74">
        <f t="shared" si="7"/>
        <v>0</v>
      </c>
      <c r="EN32" s="74">
        <f t="shared" si="7"/>
        <v>0</v>
      </c>
      <c r="EO32" s="74">
        <f t="shared" si="7"/>
        <v>0</v>
      </c>
      <c r="EP32" s="74">
        <f t="shared" si="7"/>
        <v>0</v>
      </c>
      <c r="EQ32" s="74">
        <f t="shared" si="7"/>
        <v>0</v>
      </c>
      <c r="ER32" s="74">
        <f t="shared" si="7"/>
        <v>0</v>
      </c>
      <c r="ES32" s="74">
        <f t="shared" si="7"/>
        <v>0</v>
      </c>
      <c r="ET32" s="74">
        <f t="shared" si="7"/>
        <v>0</v>
      </c>
      <c r="EU32" s="74">
        <f t="shared" si="7"/>
        <v>0</v>
      </c>
      <c r="EV32" s="74">
        <f t="shared" si="7"/>
        <v>0</v>
      </c>
      <c r="EW32" s="74">
        <f t="shared" si="7"/>
        <v>0</v>
      </c>
      <c r="EX32" s="74">
        <f t="shared" si="7"/>
        <v>0</v>
      </c>
      <c r="EY32" s="74">
        <f t="shared" si="7"/>
        <v>0</v>
      </c>
      <c r="EZ32" s="74">
        <f t="shared" si="7"/>
        <v>0</v>
      </c>
      <c r="FA32" s="74">
        <f t="shared" si="7"/>
        <v>0</v>
      </c>
      <c r="FB32" s="74">
        <f t="shared" si="7"/>
        <v>0</v>
      </c>
      <c r="FC32" s="74">
        <f t="shared" si="7"/>
        <v>0</v>
      </c>
      <c r="FD32" s="74">
        <f t="shared" si="7"/>
        <v>0</v>
      </c>
      <c r="FE32" s="74">
        <f t="shared" si="7"/>
        <v>0</v>
      </c>
      <c r="FF32" s="74">
        <f t="shared" si="7"/>
        <v>0</v>
      </c>
      <c r="FG32" s="74">
        <f t="shared" si="7"/>
        <v>0</v>
      </c>
      <c r="FH32" s="74">
        <f t="shared" si="7"/>
        <v>0</v>
      </c>
      <c r="FI32" s="74">
        <f t="shared" si="7"/>
        <v>0</v>
      </c>
      <c r="FJ32" s="74">
        <f t="shared" ref="FJ32:GO32" si="8">IF($C$2="ST",($A$72/FJ29)^(1/($A$73-FJ28+1))-($A$74/FJ30)^(1/($A$73-FJ28+1)),($A$72/FJ29)^(1/($A$73-FJ28+1))-($A$75/FJ31)^(1/($A$73-FJ28+1)))</f>
        <v>0</v>
      </c>
      <c r="FK32" s="74">
        <f t="shared" si="8"/>
        <v>0</v>
      </c>
      <c r="FL32" s="74">
        <f t="shared" si="8"/>
        <v>0</v>
      </c>
      <c r="FM32" s="74">
        <f t="shared" si="8"/>
        <v>0</v>
      </c>
      <c r="FN32" s="74">
        <f t="shared" si="8"/>
        <v>0</v>
      </c>
      <c r="FO32" s="74">
        <f t="shared" si="8"/>
        <v>0</v>
      </c>
      <c r="FP32" s="74">
        <f t="shared" si="8"/>
        <v>0</v>
      </c>
      <c r="FQ32" s="74">
        <f t="shared" si="8"/>
        <v>0</v>
      </c>
      <c r="FR32" s="74">
        <f t="shared" si="8"/>
        <v>0</v>
      </c>
      <c r="FS32" s="74">
        <f t="shared" si="8"/>
        <v>0</v>
      </c>
      <c r="FT32" s="74">
        <f t="shared" si="8"/>
        <v>0</v>
      </c>
      <c r="FU32" s="74">
        <f t="shared" si="8"/>
        <v>0</v>
      </c>
      <c r="FV32" s="74">
        <f t="shared" si="8"/>
        <v>0</v>
      </c>
    </row>
    <row r="35" spans="2:178">
      <c r="F35">
        <f>F28</f>
        <v>1928</v>
      </c>
      <c r="G35">
        <f t="shared" ref="G35:BR35" si="9">G28</f>
        <v>1929</v>
      </c>
      <c r="H35">
        <f t="shared" si="9"/>
        <v>1930</v>
      </c>
      <c r="I35">
        <f t="shared" si="9"/>
        <v>1931</v>
      </c>
      <c r="J35">
        <f t="shared" si="9"/>
        <v>1932</v>
      </c>
      <c r="K35">
        <f t="shared" si="9"/>
        <v>1933</v>
      </c>
      <c r="L35">
        <f t="shared" si="9"/>
        <v>1934</v>
      </c>
      <c r="M35">
        <f t="shared" si="9"/>
        <v>1935</v>
      </c>
      <c r="N35">
        <f t="shared" si="9"/>
        <v>1936</v>
      </c>
      <c r="O35">
        <f t="shared" si="9"/>
        <v>1937</v>
      </c>
      <c r="P35">
        <f t="shared" si="9"/>
        <v>1938</v>
      </c>
      <c r="Q35">
        <f t="shared" si="9"/>
        <v>1939</v>
      </c>
      <c r="R35">
        <f t="shared" si="9"/>
        <v>1940</v>
      </c>
      <c r="S35">
        <f t="shared" si="9"/>
        <v>1941</v>
      </c>
      <c r="T35">
        <f t="shared" si="9"/>
        <v>1942</v>
      </c>
      <c r="U35">
        <f t="shared" si="9"/>
        <v>1943</v>
      </c>
      <c r="V35">
        <f t="shared" si="9"/>
        <v>1944</v>
      </c>
      <c r="W35">
        <f t="shared" si="9"/>
        <v>1945</v>
      </c>
      <c r="X35">
        <f t="shared" si="9"/>
        <v>1946</v>
      </c>
      <c r="Y35">
        <f t="shared" si="9"/>
        <v>1947</v>
      </c>
      <c r="Z35">
        <f t="shared" si="9"/>
        <v>1948</v>
      </c>
      <c r="AA35">
        <f t="shared" si="9"/>
        <v>1949</v>
      </c>
      <c r="AB35">
        <f t="shared" si="9"/>
        <v>1950</v>
      </c>
      <c r="AC35">
        <f t="shared" si="9"/>
        <v>1951</v>
      </c>
      <c r="AD35">
        <f t="shared" si="9"/>
        <v>1952</v>
      </c>
      <c r="AE35">
        <f t="shared" si="9"/>
        <v>1953</v>
      </c>
      <c r="AF35">
        <f t="shared" si="9"/>
        <v>1954</v>
      </c>
      <c r="AG35">
        <f t="shared" si="9"/>
        <v>1955</v>
      </c>
      <c r="AH35">
        <f t="shared" si="9"/>
        <v>1956</v>
      </c>
      <c r="AI35">
        <f t="shared" si="9"/>
        <v>1957</v>
      </c>
      <c r="AJ35">
        <f t="shared" si="9"/>
        <v>1958</v>
      </c>
      <c r="AK35">
        <f t="shared" si="9"/>
        <v>1959</v>
      </c>
      <c r="AL35">
        <f t="shared" si="9"/>
        <v>1960</v>
      </c>
      <c r="AM35">
        <f t="shared" si="9"/>
        <v>1961</v>
      </c>
      <c r="AN35">
        <f t="shared" si="9"/>
        <v>1962</v>
      </c>
      <c r="AO35">
        <f t="shared" si="9"/>
        <v>1963</v>
      </c>
      <c r="AP35">
        <f t="shared" si="9"/>
        <v>1964</v>
      </c>
      <c r="AQ35">
        <f t="shared" si="9"/>
        <v>1965</v>
      </c>
      <c r="AR35">
        <f t="shared" si="9"/>
        <v>1966</v>
      </c>
      <c r="AS35">
        <f t="shared" si="9"/>
        <v>1967</v>
      </c>
      <c r="AT35">
        <f t="shared" si="9"/>
        <v>1968</v>
      </c>
      <c r="AU35">
        <f t="shared" si="9"/>
        <v>1969</v>
      </c>
      <c r="AV35">
        <f t="shared" si="9"/>
        <v>1970</v>
      </c>
      <c r="AW35">
        <f t="shared" si="9"/>
        <v>1971</v>
      </c>
      <c r="AX35">
        <f t="shared" si="9"/>
        <v>1972</v>
      </c>
      <c r="AY35">
        <f t="shared" si="9"/>
        <v>1973</v>
      </c>
      <c r="AZ35">
        <f t="shared" si="9"/>
        <v>1974</v>
      </c>
      <c r="BA35">
        <f t="shared" si="9"/>
        <v>1975</v>
      </c>
      <c r="BB35">
        <f t="shared" si="9"/>
        <v>1976</v>
      </c>
      <c r="BC35">
        <f t="shared" si="9"/>
        <v>1977</v>
      </c>
      <c r="BD35">
        <f t="shared" si="9"/>
        <v>1978</v>
      </c>
      <c r="BE35">
        <f t="shared" si="9"/>
        <v>1979</v>
      </c>
      <c r="BF35">
        <f t="shared" si="9"/>
        <v>1980</v>
      </c>
      <c r="BG35">
        <f t="shared" si="9"/>
        <v>1981</v>
      </c>
      <c r="BH35">
        <f t="shared" si="9"/>
        <v>1982</v>
      </c>
      <c r="BI35">
        <f t="shared" si="9"/>
        <v>1983</v>
      </c>
      <c r="BJ35">
        <f t="shared" si="9"/>
        <v>1984</v>
      </c>
      <c r="BK35">
        <f t="shared" si="9"/>
        <v>1985</v>
      </c>
      <c r="BL35">
        <f t="shared" si="9"/>
        <v>1986</v>
      </c>
      <c r="BM35">
        <f t="shared" si="9"/>
        <v>1987</v>
      </c>
      <c r="BN35">
        <f t="shared" si="9"/>
        <v>1988</v>
      </c>
      <c r="BO35">
        <f t="shared" si="9"/>
        <v>1989</v>
      </c>
      <c r="BP35">
        <f t="shared" si="9"/>
        <v>1990</v>
      </c>
      <c r="BQ35">
        <f t="shared" si="9"/>
        <v>1991</v>
      </c>
      <c r="BR35">
        <f t="shared" si="9"/>
        <v>1992</v>
      </c>
      <c r="BS35">
        <f t="shared" ref="BS35:ED35" si="10">BS28</f>
        <v>1993</v>
      </c>
      <c r="BT35">
        <f t="shared" si="10"/>
        <v>1994</v>
      </c>
      <c r="BU35">
        <f t="shared" si="10"/>
        <v>1995</v>
      </c>
      <c r="BV35">
        <f t="shared" si="10"/>
        <v>1996</v>
      </c>
      <c r="BW35">
        <f t="shared" si="10"/>
        <v>1997</v>
      </c>
      <c r="BX35">
        <f t="shared" si="10"/>
        <v>1998</v>
      </c>
      <c r="BY35">
        <f t="shared" si="10"/>
        <v>1999</v>
      </c>
      <c r="BZ35">
        <f t="shared" si="10"/>
        <v>2000</v>
      </c>
      <c r="CA35">
        <f t="shared" si="10"/>
        <v>2001</v>
      </c>
      <c r="CB35">
        <f t="shared" si="10"/>
        <v>2002</v>
      </c>
      <c r="CC35">
        <f t="shared" si="10"/>
        <v>2003</v>
      </c>
      <c r="CD35">
        <f t="shared" si="10"/>
        <v>2004</v>
      </c>
      <c r="CE35">
        <f t="shared" si="10"/>
        <v>2005</v>
      </c>
      <c r="CF35">
        <f t="shared" si="10"/>
        <v>2006</v>
      </c>
      <c r="CG35">
        <f t="shared" si="10"/>
        <v>2007</v>
      </c>
      <c r="CH35">
        <f t="shared" si="10"/>
        <v>2008</v>
      </c>
      <c r="CI35">
        <f t="shared" si="10"/>
        <v>2009</v>
      </c>
      <c r="CJ35">
        <f t="shared" si="10"/>
        <v>2010</v>
      </c>
      <c r="CK35">
        <f t="shared" si="10"/>
        <v>2011</v>
      </c>
      <c r="CL35">
        <f t="shared" si="10"/>
        <v>2012</v>
      </c>
      <c r="CM35">
        <f t="shared" si="10"/>
        <v>2013</v>
      </c>
      <c r="CN35">
        <f t="shared" si="10"/>
        <v>2014</v>
      </c>
      <c r="CO35">
        <f t="shared" si="10"/>
        <v>2015</v>
      </c>
      <c r="CP35">
        <f t="shared" si="10"/>
        <v>2016</v>
      </c>
      <c r="CQ35">
        <f t="shared" si="10"/>
        <v>2017</v>
      </c>
      <c r="CR35">
        <f t="shared" si="10"/>
        <v>2018</v>
      </c>
      <c r="CS35">
        <f t="shared" si="10"/>
        <v>2019</v>
      </c>
      <c r="CT35">
        <f t="shared" si="10"/>
        <v>2020</v>
      </c>
      <c r="CU35">
        <f t="shared" si="10"/>
        <v>2021</v>
      </c>
      <c r="CV35">
        <f t="shared" si="10"/>
        <v>2022</v>
      </c>
      <c r="CW35">
        <f t="shared" si="10"/>
        <v>2023</v>
      </c>
      <c r="CX35">
        <f t="shared" si="10"/>
        <v>2024</v>
      </c>
      <c r="CY35">
        <f t="shared" si="10"/>
        <v>2025</v>
      </c>
      <c r="CZ35">
        <f t="shared" si="10"/>
        <v>2026</v>
      </c>
      <c r="DA35">
        <f t="shared" si="10"/>
        <v>2027</v>
      </c>
      <c r="DB35">
        <f t="shared" si="10"/>
        <v>2028</v>
      </c>
      <c r="DC35">
        <f t="shared" si="10"/>
        <v>2029</v>
      </c>
      <c r="DD35">
        <f t="shared" si="10"/>
        <v>2030</v>
      </c>
      <c r="DE35">
        <f t="shared" si="10"/>
        <v>2031</v>
      </c>
      <c r="DF35">
        <f t="shared" si="10"/>
        <v>2032</v>
      </c>
      <c r="DG35">
        <f t="shared" si="10"/>
        <v>2033</v>
      </c>
      <c r="DH35">
        <f t="shared" si="10"/>
        <v>2034</v>
      </c>
      <c r="DI35">
        <f t="shared" si="10"/>
        <v>2035</v>
      </c>
      <c r="DJ35">
        <f t="shared" si="10"/>
        <v>2036</v>
      </c>
      <c r="DK35">
        <f t="shared" si="10"/>
        <v>2037</v>
      </c>
      <c r="DL35">
        <f t="shared" si="10"/>
        <v>2038</v>
      </c>
      <c r="DM35">
        <f t="shared" si="10"/>
        <v>2039</v>
      </c>
      <c r="DN35">
        <f t="shared" si="10"/>
        <v>2040</v>
      </c>
      <c r="DO35">
        <f t="shared" si="10"/>
        <v>2041</v>
      </c>
      <c r="DP35">
        <f t="shared" si="10"/>
        <v>2042</v>
      </c>
      <c r="DQ35">
        <f t="shared" si="10"/>
        <v>2043</v>
      </c>
      <c r="DR35">
        <f t="shared" si="10"/>
        <v>2044</v>
      </c>
      <c r="DS35">
        <f t="shared" si="10"/>
        <v>2045</v>
      </c>
      <c r="DT35">
        <f t="shared" si="10"/>
        <v>2046</v>
      </c>
      <c r="DU35">
        <f t="shared" si="10"/>
        <v>2047</v>
      </c>
      <c r="DV35">
        <f t="shared" si="10"/>
        <v>2048</v>
      </c>
      <c r="DW35">
        <f t="shared" si="10"/>
        <v>2049</v>
      </c>
      <c r="DX35">
        <f t="shared" si="10"/>
        <v>2050</v>
      </c>
      <c r="DY35">
        <f t="shared" si="10"/>
        <v>2051</v>
      </c>
      <c r="DZ35">
        <f t="shared" si="10"/>
        <v>2052</v>
      </c>
      <c r="EA35">
        <f t="shared" si="10"/>
        <v>2053</v>
      </c>
      <c r="EB35">
        <f t="shared" si="10"/>
        <v>2054</v>
      </c>
      <c r="EC35">
        <f t="shared" si="10"/>
        <v>2055</v>
      </c>
      <c r="ED35">
        <f t="shared" si="10"/>
        <v>2056</v>
      </c>
      <c r="EE35">
        <f t="shared" ref="EE35:FV35" si="11">EE28</f>
        <v>2057</v>
      </c>
      <c r="EF35">
        <f t="shared" si="11"/>
        <v>2058</v>
      </c>
      <c r="EG35">
        <f t="shared" si="11"/>
        <v>2059</v>
      </c>
      <c r="EH35">
        <f t="shared" si="11"/>
        <v>2060</v>
      </c>
      <c r="EI35">
        <f t="shared" si="11"/>
        <v>2061</v>
      </c>
      <c r="EJ35">
        <f t="shared" si="11"/>
        <v>2062</v>
      </c>
      <c r="EK35">
        <f t="shared" si="11"/>
        <v>2063</v>
      </c>
      <c r="EL35">
        <f t="shared" si="11"/>
        <v>2064</v>
      </c>
      <c r="EM35">
        <f t="shared" si="11"/>
        <v>2065</v>
      </c>
      <c r="EN35">
        <f t="shared" si="11"/>
        <v>2066</v>
      </c>
      <c r="EO35">
        <f t="shared" si="11"/>
        <v>2067</v>
      </c>
      <c r="EP35">
        <f t="shared" si="11"/>
        <v>2068</v>
      </c>
      <c r="EQ35">
        <f t="shared" si="11"/>
        <v>2069</v>
      </c>
      <c r="ER35">
        <f t="shared" si="11"/>
        <v>2070</v>
      </c>
      <c r="ES35">
        <f t="shared" si="11"/>
        <v>2071</v>
      </c>
      <c r="ET35">
        <f t="shared" si="11"/>
        <v>2072</v>
      </c>
      <c r="EU35">
        <f t="shared" si="11"/>
        <v>2073</v>
      </c>
      <c r="EV35">
        <f t="shared" si="11"/>
        <v>2074</v>
      </c>
      <c r="EW35">
        <f t="shared" si="11"/>
        <v>2075</v>
      </c>
      <c r="EX35">
        <f t="shared" si="11"/>
        <v>2076</v>
      </c>
      <c r="EY35">
        <f t="shared" si="11"/>
        <v>2077</v>
      </c>
      <c r="EZ35">
        <f t="shared" si="11"/>
        <v>2078</v>
      </c>
      <c r="FA35">
        <f t="shared" si="11"/>
        <v>2079</v>
      </c>
      <c r="FB35">
        <f t="shared" si="11"/>
        <v>2080</v>
      </c>
      <c r="FC35">
        <f t="shared" si="11"/>
        <v>2081</v>
      </c>
      <c r="FD35">
        <f t="shared" si="11"/>
        <v>2082</v>
      </c>
      <c r="FE35">
        <f t="shared" si="11"/>
        <v>2083</v>
      </c>
      <c r="FF35">
        <f t="shared" si="11"/>
        <v>2084</v>
      </c>
      <c r="FG35">
        <f t="shared" si="11"/>
        <v>2085</v>
      </c>
      <c r="FH35">
        <f t="shared" si="11"/>
        <v>2086</v>
      </c>
      <c r="FI35">
        <f t="shared" si="11"/>
        <v>2087</v>
      </c>
      <c r="FJ35">
        <f t="shared" si="11"/>
        <v>2088</v>
      </c>
      <c r="FK35">
        <f t="shared" si="11"/>
        <v>2089</v>
      </c>
      <c r="FL35">
        <f t="shared" si="11"/>
        <v>2090</v>
      </c>
      <c r="FM35">
        <f t="shared" si="11"/>
        <v>2091</v>
      </c>
      <c r="FN35">
        <f t="shared" si="11"/>
        <v>2092</v>
      </c>
      <c r="FO35">
        <f t="shared" si="11"/>
        <v>2093</v>
      </c>
      <c r="FP35">
        <f t="shared" si="11"/>
        <v>2094</v>
      </c>
      <c r="FQ35">
        <f t="shared" si="11"/>
        <v>2095</v>
      </c>
      <c r="FR35">
        <f t="shared" si="11"/>
        <v>2096</v>
      </c>
      <c r="FS35">
        <f t="shared" si="11"/>
        <v>2097</v>
      </c>
      <c r="FT35">
        <f t="shared" si="11"/>
        <v>2098</v>
      </c>
      <c r="FU35">
        <f t="shared" si="11"/>
        <v>2099</v>
      </c>
      <c r="FV35">
        <f t="shared" si="11"/>
        <v>2100</v>
      </c>
    </row>
    <row r="36" spans="2:178">
      <c r="B36" s="137"/>
      <c r="E36" t="s">
        <v>140</v>
      </c>
      <c r="F36" s="74">
        <f>IF(F28&lt;=$C$3,F32,NA())</f>
        <v>5.1322006296357525E-2</v>
      </c>
      <c r="G36" s="74">
        <f t="shared" ref="G36:BR36" si="12">IF(G28&lt;=$C$3,G32,NA())</f>
        <v>4.7715019935854919E-2</v>
      </c>
      <c r="H36" s="74">
        <f t="shared" si="12"/>
        <v>4.977409199548144E-2</v>
      </c>
      <c r="I36" s="74">
        <f t="shared" si="12"/>
        <v>5.4374984402383975E-2</v>
      </c>
      <c r="J36" s="74">
        <f t="shared" si="12"/>
        <v>6.1824901289159184E-2</v>
      </c>
      <c r="K36" s="74">
        <f t="shared" si="12"/>
        <v>6.4698887178331832E-2</v>
      </c>
      <c r="L36" s="74">
        <f t="shared" si="12"/>
        <v>6.0585400356019337E-2</v>
      </c>
      <c r="M36" s="74">
        <f t="shared" si="12"/>
        <v>6.2413443883391206E-2</v>
      </c>
      <c r="N36" s="74">
        <f t="shared" si="12"/>
        <v>5.8776976563466921E-2</v>
      </c>
      <c r="O36" s="74">
        <f t="shared" si="12"/>
        <v>5.6513417962047674E-2</v>
      </c>
      <c r="P36" s="74">
        <f t="shared" si="12"/>
        <v>6.3170540151636478E-2</v>
      </c>
      <c r="Q36" s="74">
        <f t="shared" si="12"/>
        <v>6.1070706185621937E-2</v>
      </c>
      <c r="R36" s="74">
        <f t="shared" si="12"/>
        <v>6.257661172320117E-2</v>
      </c>
      <c r="S36" s="74">
        <f t="shared" si="12"/>
        <v>6.5646086736467435E-2</v>
      </c>
      <c r="T36" s="74">
        <f t="shared" si="12"/>
        <v>6.8174181487995478E-2</v>
      </c>
      <c r="U36" s="74">
        <f t="shared" si="12"/>
        <v>6.6924651805493784E-2</v>
      </c>
      <c r="V36" s="74">
        <f t="shared" si="12"/>
        <v>6.4978844106851064E-2</v>
      </c>
      <c r="W36" s="74">
        <f t="shared" si="12"/>
        <v>6.3712332309206587E-2</v>
      </c>
      <c r="X36" s="74">
        <f t="shared" si="12"/>
        <v>6.0643936488169681E-2</v>
      </c>
      <c r="Y36" s="74">
        <f t="shared" si="12"/>
        <v>6.325895380590052E-2</v>
      </c>
      <c r="Z36" s="74">
        <f t="shared" si="12"/>
        <v>6.3548777901799802E-2</v>
      </c>
      <c r="AA36" s="74">
        <f t="shared" si="12"/>
        <v>6.3920423707291896E-2</v>
      </c>
      <c r="AB36" s="74">
        <f t="shared" si="12"/>
        <v>6.2939563926025732E-2</v>
      </c>
      <c r="AC36" s="74">
        <f t="shared" si="12"/>
        <v>5.9741318408998101E-2</v>
      </c>
      <c r="AD36" s="74">
        <f t="shared" si="12"/>
        <v>5.7237771015980821E-2</v>
      </c>
      <c r="AE36" s="74">
        <f t="shared" si="12"/>
        <v>5.5788206921905559E-2</v>
      </c>
      <c r="AF36" s="74">
        <f t="shared" si="12"/>
        <v>5.7505016775483808E-2</v>
      </c>
      <c r="AG36" s="74">
        <f t="shared" si="12"/>
        <v>5.1935892786530768E-2</v>
      </c>
      <c r="AH36" s="74">
        <f t="shared" si="12"/>
        <v>4.7835826056441766E-2</v>
      </c>
      <c r="AI36" s="74">
        <f t="shared" si="12"/>
        <v>4.7037340451045129E-2</v>
      </c>
      <c r="AJ36" s="74">
        <f t="shared" si="12"/>
        <v>5.0832048279944031E-2</v>
      </c>
      <c r="AK36" s="74">
        <f t="shared" si="12"/>
        <v>4.4969826931776868E-2</v>
      </c>
      <c r="AL36" s="74">
        <f t="shared" si="12"/>
        <v>4.3264711574614756E-2</v>
      </c>
      <c r="AM36" s="74">
        <f t="shared" si="12"/>
        <v>4.5885981414190979E-2</v>
      </c>
      <c r="AN36" s="74">
        <f t="shared" si="12"/>
        <v>4.272094689799899E-2</v>
      </c>
      <c r="AO36" s="74">
        <f t="shared" si="12"/>
        <v>4.6229379370826162E-2</v>
      </c>
      <c r="AP36" s="74">
        <f t="shared" si="12"/>
        <v>4.3505949787188802E-2</v>
      </c>
      <c r="AQ36" s="74">
        <f t="shared" si="12"/>
        <v>4.206517879597671E-2</v>
      </c>
      <c r="AR36" s="74">
        <f t="shared" si="12"/>
        <v>4.0706803516777246E-2</v>
      </c>
      <c r="AS36" s="74">
        <f t="shared" si="12"/>
        <v>4.4176268796944695E-2</v>
      </c>
      <c r="AT36" s="74">
        <f t="shared" si="12"/>
        <v>4.0367621608380366E-2</v>
      </c>
      <c r="AU36" s="74">
        <f t="shared" si="12"/>
        <v>3.969678312717817E-2</v>
      </c>
      <c r="AV36" s="74">
        <f t="shared" si="12"/>
        <v>4.1301905429392161E-2</v>
      </c>
      <c r="AW36" s="74">
        <f t="shared" si="12"/>
        <v>4.4664050766949348E-2</v>
      </c>
      <c r="AX36" s="74">
        <f t="shared" si="12"/>
        <v>4.4669940383725848E-2</v>
      </c>
      <c r="AY36" s="74">
        <f t="shared" si="12"/>
        <v>4.2367852708992348E-2</v>
      </c>
      <c r="AZ36" s="74">
        <f t="shared" si="12"/>
        <v>4.7707239794764211E-2</v>
      </c>
      <c r="BA36" s="74">
        <f t="shared" si="12"/>
        <v>5.6412236507667579E-2</v>
      </c>
      <c r="BB36" s="74">
        <f t="shared" si="12"/>
        <v>5.0887079189201989E-2</v>
      </c>
      <c r="BC36" s="74">
        <f t="shared" si="12"/>
        <v>5.0324064423950876E-2</v>
      </c>
      <c r="BD36" s="74">
        <f t="shared" si="12"/>
        <v>5.3726241314113521E-2</v>
      </c>
      <c r="BE36" s="74">
        <f t="shared" si="12"/>
        <v>5.3248841073358033E-2</v>
      </c>
      <c r="BF36" s="74">
        <f t="shared" si="12"/>
        <v>5.025868390901822E-2</v>
      </c>
      <c r="BG36" s="74">
        <f t="shared" si="12"/>
        <v>4.32661183986085E-2</v>
      </c>
      <c r="BH36" s="74">
        <f t="shared" si="12"/>
        <v>4.7918651433601855E-2</v>
      </c>
      <c r="BI36" s="74">
        <f t="shared" si="12"/>
        <v>5.1718957288437339E-2</v>
      </c>
      <c r="BJ36" s="74">
        <f t="shared" si="12"/>
        <v>4.8147586604986303E-2</v>
      </c>
      <c r="BK36" s="74">
        <f t="shared" si="12"/>
        <v>5.1482654189017429E-2</v>
      </c>
      <c r="BL36" s="74">
        <f t="shared" si="12"/>
        <v>5.1376468530331287E-2</v>
      </c>
      <c r="BM36" s="74">
        <f t="shared" si="12"/>
        <v>5.4159400182113293E-2</v>
      </c>
      <c r="BN36" s="74">
        <f t="shared" si="12"/>
        <v>5.2446605167165705E-2</v>
      </c>
      <c r="BO36" s="74">
        <f t="shared" si="12"/>
        <v>5.1546363359733727E-2</v>
      </c>
      <c r="BP36" s="74">
        <f t="shared" si="12"/>
        <v>4.9188690897843612E-2</v>
      </c>
      <c r="BQ36" s="74">
        <f t="shared" si="12"/>
        <v>5.408458756687895E-2</v>
      </c>
      <c r="BR36" s="74">
        <f t="shared" si="12"/>
        <v>5.1185332694421604E-2</v>
      </c>
      <c r="BS36" s="74">
        <f t="shared" ref="BS36:ED36" si="13">IF(BS28&lt;=$C$3,BS32,NA())</f>
        <v>5.3584219158295809E-2</v>
      </c>
      <c r="BT36" s="74">
        <f t="shared" si="13"/>
        <v>5.6882287059596637E-2</v>
      </c>
      <c r="BU36" s="74">
        <f t="shared" si="13"/>
        <v>5.534322738921027E-2</v>
      </c>
      <c r="BV36" s="74">
        <f t="shared" si="13"/>
        <v>5.2711262554898441E-2</v>
      </c>
      <c r="BW36" s="74">
        <f t="shared" si="13"/>
        <v>4.6570622000418949E-2</v>
      </c>
      <c r="BX36" s="74">
        <f t="shared" si="13"/>
        <v>3.9761383550407148E-2</v>
      </c>
      <c r="BY36" s="74">
        <f t="shared" si="13"/>
        <v>3.6160403139327002E-2</v>
      </c>
      <c r="BZ36" s="74">
        <f t="shared" si="13"/>
        <v>2.4499596711441418E-2</v>
      </c>
      <c r="CA36" s="74">
        <f t="shared" si="13"/>
        <v>3.8303932078204816E-2</v>
      </c>
      <c r="CB36" s="74">
        <f t="shared" si="13"/>
        <v>5.0058227085188589E-2</v>
      </c>
      <c r="CC36" s="74">
        <f t="shared" si="13"/>
        <v>7.5051622805004437E-2</v>
      </c>
      <c r="CD36" s="74">
        <f t="shared" si="13"/>
        <v>6.432714439137821E-2</v>
      </c>
      <c r="CE36" s="74">
        <f t="shared" si="13"/>
        <v>6.4433048273074611E-2</v>
      </c>
      <c r="CF36" s="74">
        <f t="shared" si="13"/>
        <v>6.7326439024969931E-2</v>
      </c>
      <c r="CG36" s="74">
        <f t="shared" si="13"/>
        <v>6.276736496551627E-2</v>
      </c>
      <c r="CH36" s="74">
        <f t="shared" si="13"/>
        <v>7.059422661128556E-2</v>
      </c>
      <c r="CI36" s="74">
        <f t="shared" si="13"/>
        <v>0.13084609011877824</v>
      </c>
      <c r="CJ36" s="74">
        <f t="shared" si="13"/>
        <v>0.11032070246796044</v>
      </c>
      <c r="CK36" s="74">
        <f t="shared" si="13"/>
        <v>0.11447636604300371</v>
      </c>
      <c r="CL36" s="74">
        <f t="shared" si="13"/>
        <v>0.13996643480042636</v>
      </c>
      <c r="CM36" s="74">
        <f t="shared" si="13"/>
        <v>0.14116320341470345</v>
      </c>
      <c r="CN36" s="74">
        <f t="shared" si="13"/>
        <v>0.10762733798246504</v>
      </c>
      <c r="CO36" s="74">
        <f t="shared" si="13"/>
        <v>0.11868703911225964</v>
      </c>
      <c r="CP36" s="74">
        <f t="shared" si="13"/>
        <v>0.13994910405650485</v>
      </c>
      <c r="CQ36" s="74">
        <f t="shared" si="13"/>
        <v>0.14601046392898187</v>
      </c>
      <c r="CR36" s="74">
        <f t="shared" si="13"/>
        <v>0.13563274656885915</v>
      </c>
      <c r="CS36" s="74">
        <f t="shared" si="13"/>
        <v>0.20497197604911799</v>
      </c>
      <c r="CT36" s="74">
        <f t="shared" si="13"/>
        <v>0.19977451720427264</v>
      </c>
      <c r="CU36" s="74">
        <f t="shared" si="13"/>
        <v>0.32884886200568642</v>
      </c>
      <c r="CV36" s="74" t="e">
        <f t="shared" si="13"/>
        <v>#N/A</v>
      </c>
      <c r="CW36" s="74" t="e">
        <f t="shared" si="13"/>
        <v>#N/A</v>
      </c>
      <c r="CX36" s="74" t="e">
        <f t="shared" si="13"/>
        <v>#N/A</v>
      </c>
      <c r="CY36" s="74" t="e">
        <f t="shared" si="13"/>
        <v>#N/A</v>
      </c>
      <c r="CZ36" s="74" t="e">
        <f t="shared" si="13"/>
        <v>#N/A</v>
      </c>
      <c r="DA36" s="74" t="e">
        <f t="shared" si="13"/>
        <v>#N/A</v>
      </c>
      <c r="DB36" s="74" t="e">
        <f t="shared" si="13"/>
        <v>#N/A</v>
      </c>
      <c r="DC36" s="74" t="e">
        <f t="shared" si="13"/>
        <v>#N/A</v>
      </c>
      <c r="DD36" s="74" t="e">
        <f t="shared" si="13"/>
        <v>#N/A</v>
      </c>
      <c r="DE36" s="74" t="e">
        <f t="shared" si="13"/>
        <v>#N/A</v>
      </c>
      <c r="DF36" s="74" t="e">
        <f t="shared" si="13"/>
        <v>#N/A</v>
      </c>
      <c r="DG36" s="74" t="e">
        <f t="shared" si="13"/>
        <v>#N/A</v>
      </c>
      <c r="DH36" s="74" t="e">
        <f t="shared" si="13"/>
        <v>#N/A</v>
      </c>
      <c r="DI36" s="74" t="e">
        <f t="shared" si="13"/>
        <v>#N/A</v>
      </c>
      <c r="DJ36" s="74" t="e">
        <f t="shared" si="13"/>
        <v>#N/A</v>
      </c>
      <c r="DK36" s="74" t="e">
        <f t="shared" si="13"/>
        <v>#N/A</v>
      </c>
      <c r="DL36" s="74" t="e">
        <f t="shared" si="13"/>
        <v>#N/A</v>
      </c>
      <c r="DM36" s="74" t="e">
        <f t="shared" si="13"/>
        <v>#N/A</v>
      </c>
      <c r="DN36" s="74" t="e">
        <f t="shared" si="13"/>
        <v>#N/A</v>
      </c>
      <c r="DO36" s="74" t="e">
        <f t="shared" si="13"/>
        <v>#N/A</v>
      </c>
      <c r="DP36" s="74" t="e">
        <f t="shared" si="13"/>
        <v>#N/A</v>
      </c>
      <c r="DQ36" s="74" t="e">
        <f t="shared" si="13"/>
        <v>#N/A</v>
      </c>
      <c r="DR36" s="74" t="e">
        <f t="shared" si="13"/>
        <v>#N/A</v>
      </c>
      <c r="DS36" s="74" t="e">
        <f t="shared" si="13"/>
        <v>#N/A</v>
      </c>
      <c r="DT36" s="74" t="e">
        <f t="shared" si="13"/>
        <v>#N/A</v>
      </c>
      <c r="DU36" s="74" t="e">
        <f t="shared" si="13"/>
        <v>#N/A</v>
      </c>
      <c r="DV36" s="74" t="e">
        <f t="shared" si="13"/>
        <v>#N/A</v>
      </c>
      <c r="DW36" s="74" t="e">
        <f t="shared" si="13"/>
        <v>#N/A</v>
      </c>
      <c r="DX36" s="74" t="e">
        <f t="shared" si="13"/>
        <v>#N/A</v>
      </c>
      <c r="DY36" s="74" t="e">
        <f t="shared" si="13"/>
        <v>#N/A</v>
      </c>
      <c r="DZ36" s="74" t="e">
        <f t="shared" si="13"/>
        <v>#N/A</v>
      </c>
      <c r="EA36" s="74" t="e">
        <f t="shared" si="13"/>
        <v>#N/A</v>
      </c>
      <c r="EB36" s="74" t="e">
        <f t="shared" si="13"/>
        <v>#N/A</v>
      </c>
      <c r="EC36" s="74" t="e">
        <f t="shared" si="13"/>
        <v>#N/A</v>
      </c>
      <c r="ED36" s="74" t="e">
        <f t="shared" si="13"/>
        <v>#N/A</v>
      </c>
      <c r="EE36" s="74" t="e">
        <f t="shared" ref="EE36:FV36" si="14">IF(EE28&lt;=$C$3,EE32,NA())</f>
        <v>#N/A</v>
      </c>
      <c r="EF36" s="74" t="e">
        <f t="shared" si="14"/>
        <v>#N/A</v>
      </c>
      <c r="EG36" s="74" t="e">
        <f t="shared" si="14"/>
        <v>#N/A</v>
      </c>
      <c r="EH36" s="74" t="e">
        <f t="shared" si="14"/>
        <v>#N/A</v>
      </c>
      <c r="EI36" s="74" t="e">
        <f t="shared" si="14"/>
        <v>#N/A</v>
      </c>
      <c r="EJ36" s="74" t="e">
        <f t="shared" si="14"/>
        <v>#N/A</v>
      </c>
      <c r="EK36" s="74" t="e">
        <f t="shared" si="14"/>
        <v>#N/A</v>
      </c>
      <c r="EL36" s="74" t="e">
        <f t="shared" si="14"/>
        <v>#N/A</v>
      </c>
      <c r="EM36" s="74" t="e">
        <f t="shared" si="14"/>
        <v>#N/A</v>
      </c>
      <c r="EN36" s="74" t="e">
        <f t="shared" si="14"/>
        <v>#N/A</v>
      </c>
      <c r="EO36" s="74" t="e">
        <f t="shared" si="14"/>
        <v>#N/A</v>
      </c>
      <c r="EP36" s="74" t="e">
        <f t="shared" si="14"/>
        <v>#N/A</v>
      </c>
      <c r="EQ36" s="74" t="e">
        <f t="shared" si="14"/>
        <v>#N/A</v>
      </c>
      <c r="ER36" s="74" t="e">
        <f t="shared" si="14"/>
        <v>#N/A</v>
      </c>
      <c r="ES36" s="74" t="e">
        <f t="shared" si="14"/>
        <v>#N/A</v>
      </c>
      <c r="ET36" s="74" t="e">
        <f t="shared" si="14"/>
        <v>#N/A</v>
      </c>
      <c r="EU36" s="74" t="e">
        <f t="shared" si="14"/>
        <v>#N/A</v>
      </c>
      <c r="EV36" s="74" t="e">
        <f t="shared" si="14"/>
        <v>#N/A</v>
      </c>
      <c r="EW36" s="74" t="e">
        <f t="shared" si="14"/>
        <v>#N/A</v>
      </c>
      <c r="EX36" s="74" t="e">
        <f t="shared" si="14"/>
        <v>#N/A</v>
      </c>
      <c r="EY36" s="74" t="e">
        <f t="shared" si="14"/>
        <v>#N/A</v>
      </c>
      <c r="EZ36" s="74" t="e">
        <f t="shared" si="14"/>
        <v>#N/A</v>
      </c>
      <c r="FA36" s="74" t="e">
        <f t="shared" si="14"/>
        <v>#N/A</v>
      </c>
      <c r="FB36" s="74" t="e">
        <f t="shared" si="14"/>
        <v>#N/A</v>
      </c>
      <c r="FC36" s="74" t="e">
        <f t="shared" si="14"/>
        <v>#N/A</v>
      </c>
      <c r="FD36" s="74" t="e">
        <f t="shared" si="14"/>
        <v>#N/A</v>
      </c>
      <c r="FE36" s="74" t="e">
        <f t="shared" si="14"/>
        <v>#N/A</v>
      </c>
      <c r="FF36" s="74" t="e">
        <f t="shared" si="14"/>
        <v>#N/A</v>
      </c>
      <c r="FG36" s="74" t="e">
        <f t="shared" si="14"/>
        <v>#N/A</v>
      </c>
      <c r="FH36" s="74" t="e">
        <f t="shared" si="14"/>
        <v>#N/A</v>
      </c>
      <c r="FI36" s="74" t="e">
        <f t="shared" si="14"/>
        <v>#N/A</v>
      </c>
      <c r="FJ36" s="74" t="e">
        <f t="shared" si="14"/>
        <v>#N/A</v>
      </c>
      <c r="FK36" s="74" t="e">
        <f t="shared" si="14"/>
        <v>#N/A</v>
      </c>
      <c r="FL36" s="74" t="e">
        <f t="shared" si="14"/>
        <v>#N/A</v>
      </c>
      <c r="FM36" s="74" t="e">
        <f t="shared" si="14"/>
        <v>#N/A</v>
      </c>
      <c r="FN36" s="74" t="e">
        <f t="shared" si="14"/>
        <v>#N/A</v>
      </c>
      <c r="FO36" s="74" t="e">
        <f t="shared" si="14"/>
        <v>#N/A</v>
      </c>
      <c r="FP36" s="74" t="e">
        <f t="shared" si="14"/>
        <v>#N/A</v>
      </c>
      <c r="FQ36" s="74" t="e">
        <f t="shared" si="14"/>
        <v>#N/A</v>
      </c>
      <c r="FR36" s="74" t="e">
        <f t="shared" si="14"/>
        <v>#N/A</v>
      </c>
      <c r="FS36" s="74" t="e">
        <f t="shared" si="14"/>
        <v>#N/A</v>
      </c>
      <c r="FT36" s="74" t="e">
        <f t="shared" si="14"/>
        <v>#N/A</v>
      </c>
      <c r="FU36" s="74" t="e">
        <f t="shared" si="14"/>
        <v>#N/A</v>
      </c>
      <c r="FV36" s="74" t="e">
        <f t="shared" si="14"/>
        <v>#N/A</v>
      </c>
    </row>
    <row r="37" spans="2:178">
      <c r="B37" s="137"/>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c r="BB37" s="74"/>
      <c r="BC37" s="74"/>
      <c r="BD37" s="74"/>
      <c r="BE37" s="74"/>
      <c r="BF37" s="74"/>
      <c r="BG37" s="74"/>
      <c r="BH37" s="74"/>
      <c r="BI37" s="74"/>
      <c r="BJ37" s="74"/>
      <c r="BK37" s="74"/>
      <c r="BL37" s="74"/>
      <c r="BM37" s="74"/>
      <c r="BN37" s="74"/>
      <c r="BO37" s="74"/>
      <c r="BP37" s="74"/>
      <c r="BQ37" s="74"/>
      <c r="BR37" s="74"/>
      <c r="BS37" s="74"/>
      <c r="BT37" s="74"/>
      <c r="BU37" s="74"/>
      <c r="BV37" s="74"/>
      <c r="BW37" s="74"/>
      <c r="BX37" s="74"/>
      <c r="BY37" s="74"/>
      <c r="BZ37" s="74"/>
      <c r="CA37" s="74"/>
      <c r="CB37" s="74"/>
      <c r="CC37" s="74"/>
      <c r="CD37" s="74"/>
      <c r="CE37" s="74"/>
      <c r="CF37" s="74"/>
      <c r="CG37" s="74"/>
      <c r="CH37" s="74"/>
      <c r="CI37" s="74"/>
      <c r="CJ37" s="74"/>
      <c r="CK37" s="74"/>
      <c r="CL37" s="74"/>
      <c r="CM37" s="74"/>
      <c r="CN37" s="74"/>
      <c r="CO37" s="74"/>
      <c r="CP37" s="74"/>
      <c r="CQ37" s="74"/>
      <c r="CR37" s="74"/>
      <c r="CS37" s="74"/>
      <c r="CT37" s="74"/>
      <c r="CU37" s="74"/>
      <c r="CV37" s="74"/>
      <c r="CW37" s="74"/>
      <c r="CX37" s="74"/>
      <c r="CY37" s="74"/>
      <c r="CZ37" s="74"/>
      <c r="DA37" s="74"/>
      <c r="DB37" s="74"/>
      <c r="DC37" s="74"/>
      <c r="DD37" s="74"/>
      <c r="DE37" s="74"/>
      <c r="DF37" s="74"/>
      <c r="DG37" s="74"/>
      <c r="DH37" s="74"/>
      <c r="DI37" s="74"/>
      <c r="DJ37" s="74"/>
      <c r="DK37" s="74"/>
      <c r="DL37" s="74"/>
      <c r="DM37" s="74"/>
      <c r="DN37" s="74"/>
      <c r="DO37" s="74"/>
      <c r="DP37" s="74"/>
      <c r="DQ37" s="74"/>
      <c r="DR37" s="74"/>
      <c r="DS37" s="74"/>
      <c r="DT37" s="74"/>
      <c r="DU37" s="74"/>
      <c r="DV37" s="74"/>
      <c r="DW37" s="74"/>
      <c r="DX37" s="74"/>
      <c r="DY37" s="74"/>
      <c r="DZ37" s="74"/>
      <c r="EA37" s="74"/>
      <c r="EB37" s="74"/>
      <c r="EC37" s="74"/>
      <c r="ED37" s="74"/>
      <c r="EE37" s="74"/>
      <c r="EF37" s="74"/>
      <c r="EG37" s="74"/>
      <c r="EH37" s="74"/>
      <c r="EI37" s="74"/>
      <c r="EJ37" s="74"/>
      <c r="EK37" s="74"/>
      <c r="EL37" s="74"/>
      <c r="EM37" s="74"/>
      <c r="EN37" s="74"/>
      <c r="EO37" s="74"/>
      <c r="EP37" s="74"/>
      <c r="EQ37" s="74"/>
      <c r="ER37" s="74"/>
      <c r="ES37" s="74"/>
      <c r="ET37" s="74"/>
      <c r="EU37" s="74"/>
      <c r="EV37" s="74"/>
      <c r="EW37" s="74"/>
      <c r="EX37" s="74"/>
      <c r="EY37" s="74"/>
      <c r="EZ37" s="74"/>
      <c r="FA37" s="74"/>
      <c r="FB37" s="74"/>
      <c r="FC37" s="74"/>
      <c r="FD37" s="74"/>
      <c r="FE37" s="74"/>
      <c r="FF37" s="74"/>
      <c r="FG37" s="74"/>
      <c r="FH37" s="74"/>
      <c r="FI37" s="74"/>
      <c r="FJ37" s="74"/>
      <c r="FK37" s="74"/>
      <c r="FL37" s="74"/>
      <c r="FM37" s="74"/>
      <c r="FN37" s="74"/>
      <c r="FO37" s="74"/>
      <c r="FP37" s="74"/>
      <c r="FQ37" s="74"/>
      <c r="FR37" s="74"/>
      <c r="FS37" s="74"/>
      <c r="FT37" s="74"/>
      <c r="FU37" s="74"/>
      <c r="FV37" s="74"/>
    </row>
    <row r="39" spans="2:178" ht="15.75">
      <c r="E39" s="134" t="str">
        <f>"Risk premium - "&amp;C4&amp;"Y moving average [ as of start-year ] "</f>
        <v xml:space="preserve">Risk premium - 10Y moving average [ as of start-year ] </v>
      </c>
    </row>
    <row r="40" spans="2:178" ht="15.75">
      <c r="F40" s="13">
        <v>1928</v>
      </c>
      <c r="G40">
        <f>F40+1</f>
        <v>1929</v>
      </c>
      <c r="H40">
        <f t="shared" ref="H40:BS40" si="15">G40+1</f>
        <v>1930</v>
      </c>
      <c r="I40">
        <f t="shared" si="15"/>
        <v>1931</v>
      </c>
      <c r="J40">
        <f t="shared" si="15"/>
        <v>1932</v>
      </c>
      <c r="K40">
        <f t="shared" si="15"/>
        <v>1933</v>
      </c>
      <c r="L40">
        <f t="shared" si="15"/>
        <v>1934</v>
      </c>
      <c r="M40">
        <f t="shared" si="15"/>
        <v>1935</v>
      </c>
      <c r="N40">
        <f t="shared" si="15"/>
        <v>1936</v>
      </c>
      <c r="O40">
        <f t="shared" si="15"/>
        <v>1937</v>
      </c>
      <c r="P40">
        <f t="shared" si="15"/>
        <v>1938</v>
      </c>
      <c r="Q40">
        <f t="shared" si="15"/>
        <v>1939</v>
      </c>
      <c r="R40">
        <f t="shared" si="15"/>
        <v>1940</v>
      </c>
      <c r="S40">
        <f t="shared" si="15"/>
        <v>1941</v>
      </c>
      <c r="T40">
        <f t="shared" si="15"/>
        <v>1942</v>
      </c>
      <c r="U40">
        <f t="shared" si="15"/>
        <v>1943</v>
      </c>
      <c r="V40">
        <f t="shared" si="15"/>
        <v>1944</v>
      </c>
      <c r="W40">
        <f t="shared" si="15"/>
        <v>1945</v>
      </c>
      <c r="X40">
        <f t="shared" si="15"/>
        <v>1946</v>
      </c>
      <c r="Y40">
        <f t="shared" si="15"/>
        <v>1947</v>
      </c>
      <c r="Z40">
        <f t="shared" si="15"/>
        <v>1948</v>
      </c>
      <c r="AA40">
        <f t="shared" si="15"/>
        <v>1949</v>
      </c>
      <c r="AB40">
        <f t="shared" si="15"/>
        <v>1950</v>
      </c>
      <c r="AC40">
        <f t="shared" si="15"/>
        <v>1951</v>
      </c>
      <c r="AD40">
        <f t="shared" si="15"/>
        <v>1952</v>
      </c>
      <c r="AE40">
        <f t="shared" si="15"/>
        <v>1953</v>
      </c>
      <c r="AF40">
        <f t="shared" si="15"/>
        <v>1954</v>
      </c>
      <c r="AG40">
        <f t="shared" si="15"/>
        <v>1955</v>
      </c>
      <c r="AH40">
        <f t="shared" si="15"/>
        <v>1956</v>
      </c>
      <c r="AI40">
        <f t="shared" si="15"/>
        <v>1957</v>
      </c>
      <c r="AJ40">
        <f t="shared" si="15"/>
        <v>1958</v>
      </c>
      <c r="AK40">
        <f t="shared" si="15"/>
        <v>1959</v>
      </c>
      <c r="AL40">
        <f t="shared" si="15"/>
        <v>1960</v>
      </c>
      <c r="AM40">
        <f t="shared" si="15"/>
        <v>1961</v>
      </c>
      <c r="AN40">
        <f t="shared" si="15"/>
        <v>1962</v>
      </c>
      <c r="AO40">
        <f t="shared" si="15"/>
        <v>1963</v>
      </c>
      <c r="AP40">
        <f t="shared" si="15"/>
        <v>1964</v>
      </c>
      <c r="AQ40">
        <f t="shared" si="15"/>
        <v>1965</v>
      </c>
      <c r="AR40">
        <f t="shared" si="15"/>
        <v>1966</v>
      </c>
      <c r="AS40">
        <f t="shared" si="15"/>
        <v>1967</v>
      </c>
      <c r="AT40">
        <f t="shared" si="15"/>
        <v>1968</v>
      </c>
      <c r="AU40">
        <f t="shared" si="15"/>
        <v>1969</v>
      </c>
      <c r="AV40">
        <f t="shared" si="15"/>
        <v>1970</v>
      </c>
      <c r="AW40">
        <f t="shared" si="15"/>
        <v>1971</v>
      </c>
      <c r="AX40">
        <f t="shared" si="15"/>
        <v>1972</v>
      </c>
      <c r="AY40">
        <f t="shared" si="15"/>
        <v>1973</v>
      </c>
      <c r="AZ40">
        <f t="shared" si="15"/>
        <v>1974</v>
      </c>
      <c r="BA40">
        <f t="shared" si="15"/>
        <v>1975</v>
      </c>
      <c r="BB40">
        <f t="shared" si="15"/>
        <v>1976</v>
      </c>
      <c r="BC40">
        <f t="shared" si="15"/>
        <v>1977</v>
      </c>
      <c r="BD40">
        <f t="shared" si="15"/>
        <v>1978</v>
      </c>
      <c r="BE40">
        <f t="shared" si="15"/>
        <v>1979</v>
      </c>
      <c r="BF40">
        <f t="shared" si="15"/>
        <v>1980</v>
      </c>
      <c r="BG40">
        <f t="shared" si="15"/>
        <v>1981</v>
      </c>
      <c r="BH40">
        <f t="shared" si="15"/>
        <v>1982</v>
      </c>
      <c r="BI40">
        <f t="shared" si="15"/>
        <v>1983</v>
      </c>
      <c r="BJ40">
        <f t="shared" si="15"/>
        <v>1984</v>
      </c>
      <c r="BK40">
        <f t="shared" si="15"/>
        <v>1985</v>
      </c>
      <c r="BL40">
        <f t="shared" si="15"/>
        <v>1986</v>
      </c>
      <c r="BM40">
        <f t="shared" si="15"/>
        <v>1987</v>
      </c>
      <c r="BN40">
        <f t="shared" si="15"/>
        <v>1988</v>
      </c>
      <c r="BO40">
        <f t="shared" si="15"/>
        <v>1989</v>
      </c>
      <c r="BP40">
        <f t="shared" si="15"/>
        <v>1990</v>
      </c>
      <c r="BQ40">
        <f t="shared" si="15"/>
        <v>1991</v>
      </c>
      <c r="BR40">
        <f t="shared" si="15"/>
        <v>1992</v>
      </c>
      <c r="BS40">
        <f t="shared" si="15"/>
        <v>1993</v>
      </c>
      <c r="BT40">
        <f t="shared" ref="BT40:EE40" si="16">BS40+1</f>
        <v>1994</v>
      </c>
      <c r="BU40">
        <f t="shared" si="16"/>
        <v>1995</v>
      </c>
      <c r="BV40">
        <f t="shared" si="16"/>
        <v>1996</v>
      </c>
      <c r="BW40">
        <f t="shared" si="16"/>
        <v>1997</v>
      </c>
      <c r="BX40">
        <f t="shared" si="16"/>
        <v>1998</v>
      </c>
      <c r="BY40">
        <f t="shared" si="16"/>
        <v>1999</v>
      </c>
      <c r="BZ40">
        <f t="shared" si="16"/>
        <v>2000</v>
      </c>
      <c r="CA40">
        <f t="shared" si="16"/>
        <v>2001</v>
      </c>
      <c r="CB40">
        <f t="shared" si="16"/>
        <v>2002</v>
      </c>
      <c r="CC40">
        <f t="shared" si="16"/>
        <v>2003</v>
      </c>
      <c r="CD40">
        <f t="shared" si="16"/>
        <v>2004</v>
      </c>
      <c r="CE40">
        <f t="shared" si="16"/>
        <v>2005</v>
      </c>
      <c r="CF40">
        <f t="shared" si="16"/>
        <v>2006</v>
      </c>
      <c r="CG40">
        <f t="shared" si="16"/>
        <v>2007</v>
      </c>
      <c r="CH40">
        <f t="shared" si="16"/>
        <v>2008</v>
      </c>
      <c r="CI40">
        <f t="shared" si="16"/>
        <v>2009</v>
      </c>
      <c r="CJ40">
        <f t="shared" si="16"/>
        <v>2010</v>
      </c>
      <c r="CK40">
        <f t="shared" si="16"/>
        <v>2011</v>
      </c>
      <c r="CL40">
        <f t="shared" si="16"/>
        <v>2012</v>
      </c>
      <c r="CM40">
        <f t="shared" si="16"/>
        <v>2013</v>
      </c>
      <c r="CN40">
        <f t="shared" si="16"/>
        <v>2014</v>
      </c>
      <c r="CO40">
        <f t="shared" si="16"/>
        <v>2015</v>
      </c>
      <c r="CP40">
        <f t="shared" si="16"/>
        <v>2016</v>
      </c>
      <c r="CQ40">
        <f t="shared" si="16"/>
        <v>2017</v>
      </c>
      <c r="CR40">
        <f t="shared" si="16"/>
        <v>2018</v>
      </c>
      <c r="CS40">
        <f t="shared" si="16"/>
        <v>2019</v>
      </c>
      <c r="CT40">
        <f t="shared" si="16"/>
        <v>2020</v>
      </c>
      <c r="CU40">
        <f t="shared" si="16"/>
        <v>2021</v>
      </c>
      <c r="CV40">
        <f t="shared" si="16"/>
        <v>2022</v>
      </c>
      <c r="CW40">
        <f t="shared" si="16"/>
        <v>2023</v>
      </c>
      <c r="CX40">
        <f t="shared" si="16"/>
        <v>2024</v>
      </c>
      <c r="CY40">
        <f t="shared" si="16"/>
        <v>2025</v>
      </c>
      <c r="CZ40">
        <f t="shared" si="16"/>
        <v>2026</v>
      </c>
      <c r="DA40">
        <f t="shared" si="16"/>
        <v>2027</v>
      </c>
      <c r="DB40">
        <f t="shared" si="16"/>
        <v>2028</v>
      </c>
      <c r="DC40">
        <f t="shared" si="16"/>
        <v>2029</v>
      </c>
      <c r="DD40">
        <f t="shared" si="16"/>
        <v>2030</v>
      </c>
      <c r="DE40">
        <f t="shared" si="16"/>
        <v>2031</v>
      </c>
      <c r="DF40">
        <f t="shared" si="16"/>
        <v>2032</v>
      </c>
      <c r="DG40">
        <f t="shared" si="16"/>
        <v>2033</v>
      </c>
      <c r="DH40">
        <f t="shared" si="16"/>
        <v>2034</v>
      </c>
      <c r="DI40">
        <f t="shared" si="16"/>
        <v>2035</v>
      </c>
      <c r="DJ40">
        <f t="shared" si="16"/>
        <v>2036</v>
      </c>
      <c r="DK40">
        <f t="shared" si="16"/>
        <v>2037</v>
      </c>
      <c r="DL40">
        <f t="shared" si="16"/>
        <v>2038</v>
      </c>
      <c r="DM40">
        <f t="shared" si="16"/>
        <v>2039</v>
      </c>
      <c r="DN40">
        <f t="shared" si="16"/>
        <v>2040</v>
      </c>
      <c r="DO40">
        <f t="shared" si="16"/>
        <v>2041</v>
      </c>
      <c r="DP40">
        <f t="shared" si="16"/>
        <v>2042</v>
      </c>
      <c r="DQ40">
        <f t="shared" si="16"/>
        <v>2043</v>
      </c>
      <c r="DR40">
        <f t="shared" si="16"/>
        <v>2044</v>
      </c>
      <c r="DS40">
        <f t="shared" si="16"/>
        <v>2045</v>
      </c>
      <c r="DT40">
        <f t="shared" si="16"/>
        <v>2046</v>
      </c>
      <c r="DU40">
        <f t="shared" si="16"/>
        <v>2047</v>
      </c>
      <c r="DV40">
        <f t="shared" si="16"/>
        <v>2048</v>
      </c>
      <c r="DW40">
        <f t="shared" si="16"/>
        <v>2049</v>
      </c>
      <c r="DX40">
        <f t="shared" si="16"/>
        <v>2050</v>
      </c>
      <c r="DY40">
        <f t="shared" si="16"/>
        <v>2051</v>
      </c>
      <c r="DZ40">
        <f t="shared" si="16"/>
        <v>2052</v>
      </c>
      <c r="EA40">
        <f t="shared" si="16"/>
        <v>2053</v>
      </c>
      <c r="EB40">
        <f t="shared" si="16"/>
        <v>2054</v>
      </c>
      <c r="EC40">
        <f t="shared" si="16"/>
        <v>2055</v>
      </c>
      <c r="ED40">
        <f t="shared" si="16"/>
        <v>2056</v>
      </c>
      <c r="EE40">
        <f t="shared" si="16"/>
        <v>2057</v>
      </c>
      <c r="EF40">
        <f t="shared" ref="EF40:FV40" si="17">EE40+1</f>
        <v>2058</v>
      </c>
      <c r="EG40">
        <f t="shared" si="17"/>
        <v>2059</v>
      </c>
      <c r="EH40">
        <f t="shared" si="17"/>
        <v>2060</v>
      </c>
      <c r="EI40">
        <f t="shared" si="17"/>
        <v>2061</v>
      </c>
      <c r="EJ40">
        <f t="shared" si="17"/>
        <v>2062</v>
      </c>
      <c r="EK40">
        <f t="shared" si="17"/>
        <v>2063</v>
      </c>
      <c r="EL40">
        <f t="shared" si="17"/>
        <v>2064</v>
      </c>
      <c r="EM40">
        <f t="shared" si="17"/>
        <v>2065</v>
      </c>
      <c r="EN40">
        <f t="shared" si="17"/>
        <v>2066</v>
      </c>
      <c r="EO40">
        <f t="shared" si="17"/>
        <v>2067</v>
      </c>
      <c r="EP40">
        <f t="shared" si="17"/>
        <v>2068</v>
      </c>
      <c r="EQ40">
        <f t="shared" si="17"/>
        <v>2069</v>
      </c>
      <c r="ER40">
        <f t="shared" si="17"/>
        <v>2070</v>
      </c>
      <c r="ES40">
        <f t="shared" si="17"/>
        <v>2071</v>
      </c>
      <c r="ET40">
        <f t="shared" si="17"/>
        <v>2072</v>
      </c>
      <c r="EU40">
        <f t="shared" si="17"/>
        <v>2073</v>
      </c>
      <c r="EV40">
        <f t="shared" si="17"/>
        <v>2074</v>
      </c>
      <c r="EW40">
        <f t="shared" si="17"/>
        <v>2075</v>
      </c>
      <c r="EX40">
        <f t="shared" si="17"/>
        <v>2076</v>
      </c>
      <c r="EY40">
        <f t="shared" si="17"/>
        <v>2077</v>
      </c>
      <c r="EZ40">
        <f t="shared" si="17"/>
        <v>2078</v>
      </c>
      <c r="FA40">
        <f t="shared" si="17"/>
        <v>2079</v>
      </c>
      <c r="FB40">
        <f t="shared" si="17"/>
        <v>2080</v>
      </c>
      <c r="FC40">
        <f t="shared" si="17"/>
        <v>2081</v>
      </c>
      <c r="FD40">
        <f t="shared" si="17"/>
        <v>2082</v>
      </c>
      <c r="FE40">
        <f t="shared" si="17"/>
        <v>2083</v>
      </c>
      <c r="FF40">
        <f t="shared" si="17"/>
        <v>2084</v>
      </c>
      <c r="FG40">
        <f t="shared" si="17"/>
        <v>2085</v>
      </c>
      <c r="FH40">
        <f t="shared" si="17"/>
        <v>2086</v>
      </c>
      <c r="FI40">
        <f t="shared" si="17"/>
        <v>2087</v>
      </c>
      <c r="FJ40">
        <f t="shared" si="17"/>
        <v>2088</v>
      </c>
      <c r="FK40">
        <f t="shared" si="17"/>
        <v>2089</v>
      </c>
      <c r="FL40">
        <f t="shared" si="17"/>
        <v>2090</v>
      </c>
      <c r="FM40">
        <f t="shared" si="17"/>
        <v>2091</v>
      </c>
      <c r="FN40">
        <f t="shared" si="17"/>
        <v>2092</v>
      </c>
      <c r="FO40">
        <f t="shared" si="17"/>
        <v>2093</v>
      </c>
      <c r="FP40">
        <f t="shared" si="17"/>
        <v>2094</v>
      </c>
      <c r="FQ40">
        <f t="shared" si="17"/>
        <v>2095</v>
      </c>
      <c r="FR40">
        <f t="shared" si="17"/>
        <v>2096</v>
      </c>
      <c r="FS40">
        <f t="shared" si="17"/>
        <v>2097</v>
      </c>
      <c r="FT40">
        <f t="shared" si="17"/>
        <v>2098</v>
      </c>
      <c r="FU40">
        <f t="shared" si="17"/>
        <v>2099</v>
      </c>
      <c r="FV40">
        <f t="shared" si="17"/>
        <v>2100</v>
      </c>
    </row>
    <row r="41" spans="2:178">
      <c r="F41" s="131">
        <f>IF(F40=1928,100,VLOOKUP(F40-1,'Returns by year'!$A:$I,7))</f>
        <v>100</v>
      </c>
      <c r="G41" s="131">
        <f>IF(G40=1928,100,VLOOKUP(G40-1,'Returns by year'!$A:$I,7))</f>
        <v>143.81115515288789</v>
      </c>
      <c r="H41" s="131">
        <f>IF(H40=1928,100,VLOOKUP(H40-1,'Returns by year'!$A:$I,7))</f>
        <v>131.87778227633069</v>
      </c>
      <c r="I41" s="131">
        <f>IF(I40=1928,100,VLOOKUP(I40-1,'Returns by year'!$A:$I,7))</f>
        <v>98.745287812797272</v>
      </c>
      <c r="J41" s="131">
        <f>IF(J40=1928,100,VLOOKUP(J40-1,'Returns by year'!$A:$I,7))</f>
        <v>55.457773989527276</v>
      </c>
      <c r="K41" s="131">
        <f>IF(K40=1928,100,VLOOKUP(K40-1,'Returns by year'!$A:$I,7))</f>
        <v>50.664911000008722</v>
      </c>
      <c r="L41" s="131">
        <f>IF(L40=1928,100,VLOOKUP(L40-1,'Returns by year'!$A:$I,7))</f>
        <v>75.988361031728402</v>
      </c>
      <c r="M41" s="131">
        <f>IF(M40=1928,100,VLOOKUP(M40-1,'Returns by year'!$A:$I,7))</f>
        <v>75.085189438723404</v>
      </c>
      <c r="N41" s="131">
        <f>IF(N40=1928,100,VLOOKUP(N40-1,'Returns by year'!$A:$I,7))</f>
        <v>110.18032313054879</v>
      </c>
      <c r="O41" s="131">
        <f>IF(O40=1928,100,VLOOKUP(O40-1,'Returns by year'!$A:$I,7))</f>
        <v>145.37567579101449</v>
      </c>
      <c r="P41" s="131">
        <f>IF(P40=1928,100,VLOOKUP(P40-1,'Returns by year'!$A:$I,7))</f>
        <v>94.004667561917856</v>
      </c>
      <c r="Q41" s="131">
        <f>IF(Q40=1928,100,VLOOKUP(Q40-1,'Returns by year'!$A:$I,7))</f>
        <v>121.53172913465568</v>
      </c>
      <c r="R41" s="131">
        <f>IF(R40=1928,100,VLOOKUP(R40-1,'Returns by year'!$A:$I,7))</f>
        <v>120.19783979098749</v>
      </c>
      <c r="S41" s="131">
        <f>IF(S40=1928,100,VLOOKUP(S40-1,'Returns by year'!$A:$I,7))</f>
        <v>107.36927676790187</v>
      </c>
      <c r="T41" s="131">
        <f>IF(T40=1928,100,VLOOKUP(T40-1,'Returns by year'!$A:$I,7))</f>
        <v>93.656657282615996</v>
      </c>
      <c r="U41" s="131">
        <f>IF(U40=1928,100,VLOOKUP(U40-1,'Returns by year'!$A:$I,7))</f>
        <v>111.61416273305268</v>
      </c>
      <c r="V41" s="131">
        <f>IF(V40=1928,100,VLOOKUP(V40-1,'Returns by year'!$A:$I,7))</f>
        <v>139.58613420800171</v>
      </c>
      <c r="W41" s="131">
        <f>IF(W40=1928,100,VLOOKUP(W40-1,'Returns by year'!$A:$I,7))</f>
        <v>166.15032047534245</v>
      </c>
      <c r="X41" s="131">
        <f>IF(X40=1928,100,VLOOKUP(X40-1,'Returns by year'!$A:$I,7))</f>
        <v>225.66716689959119</v>
      </c>
      <c r="Y41" s="131">
        <f>IF(Y40=1928,100,VLOOKUP(Y40-1,'Returns by year'!$A:$I,7))</f>
        <v>206.64534862054904</v>
      </c>
      <c r="Z41" s="131">
        <f>IF(Z40=1928,100,VLOOKUP(Z40-1,'Returns by year'!$A:$I,7))</f>
        <v>217.3909067488176</v>
      </c>
      <c r="AA41" s="131">
        <f>IF(AA40=1928,100,VLOOKUP(AA40-1,'Returns by year'!$A:$I,7))</f>
        <v>229.79213442269784</v>
      </c>
      <c r="AB41" s="131">
        <f>IF(AB40=1928,100,VLOOKUP(AB40-1,'Returns by year'!$A:$I,7))</f>
        <v>271.85150279480598</v>
      </c>
      <c r="AC41" s="131">
        <f>IF(AC40=1928,100,VLOOKUP(AC40-1,'Returns by year'!$A:$I,7))</f>
        <v>355.59682354110947</v>
      </c>
      <c r="AD41" s="131">
        <f>IF(AD40=1928,100,VLOOKUP(AD40-1,'Returns by year'!$A:$I,7))</f>
        <v>439.7966859908575</v>
      </c>
      <c r="AE41" s="131">
        <f>IF(AE40=1928,100,VLOOKUP(AE40-1,'Returns by year'!$A:$I,7))</f>
        <v>519.62413250918712</v>
      </c>
      <c r="AF41" s="131">
        <f>IF(AF40=1928,100,VLOOKUP(AF40-1,'Returns by year'!$A:$I,7))</f>
        <v>513.34600909864514</v>
      </c>
      <c r="AG41" s="131">
        <f>IF(AG40=1928,100,VLOOKUP(AG40-1,'Returns by year'!$A:$I,7))</f>
        <v>783.17772094125166</v>
      </c>
      <c r="AH41" s="131">
        <f>IF(AH40=1928,100,VLOOKUP(AH40-1,'Returns by year'!$A:$I,7))</f>
        <v>1038.4727616197922</v>
      </c>
      <c r="AI41" s="131">
        <f>IF(AI40=1928,100,VLOOKUP(AI40-1,'Returns by year'!$A:$I,7))</f>
        <v>1115.7300660220119</v>
      </c>
      <c r="AJ41" s="131">
        <f>IF(AJ40=1928,100,VLOOKUP(AJ40-1,'Returns by year'!$A:$I,7))</f>
        <v>999.05415428605454</v>
      </c>
      <c r="AK41" s="131">
        <f>IF(AK40=1928,100,VLOOKUP(AK40-1,'Returns by year'!$A:$I,7))</f>
        <v>1435.8401808531264</v>
      </c>
      <c r="AL41" s="131">
        <f>IF(AL40=1928,100,VLOOKUP(AL40-1,'Returns by year'!$A:$I,7))</f>
        <v>1608.9516371948275</v>
      </c>
      <c r="AM41" s="131">
        <f>IF(AM40=1928,100,VLOOKUP(AM40-1,'Returns by year'!$A:$I,7))</f>
        <v>1614.366327651135</v>
      </c>
      <c r="AN41" s="131">
        <f>IF(AN40=1928,100,VLOOKUP(AN40-1,'Returns by year'!$A:$I,7))</f>
        <v>2044.3965961044005</v>
      </c>
      <c r="AO41" s="131">
        <f>IF(AO40=1928,100,VLOOKUP(AO40-1,'Returns by year'!$A:$I,7))</f>
        <v>1864.2553972252979</v>
      </c>
      <c r="AP41" s="131">
        <f>IF(AP40=1928,100,VLOOKUP(AP40-1,'Returns by year'!$A:$I,7))</f>
        <v>2285.7994686007432</v>
      </c>
      <c r="AQ41" s="131">
        <f>IF(AQ40=1928,100,VLOOKUP(AQ40-1,'Returns by year'!$A:$I,7))</f>
        <v>2661.0238718383412</v>
      </c>
      <c r="AR41" s="131">
        <f>IF(AR40=1928,100,VLOOKUP(AR40-1,'Returns by year'!$A:$I,7))</f>
        <v>2990.9706741017444</v>
      </c>
      <c r="AS41" s="131">
        <f>IF(AS40=1928,100,VLOOKUP(AS40-1,'Returns by year'!$A:$I,7))</f>
        <v>2692.7423569857124</v>
      </c>
      <c r="AT41" s="131">
        <f>IF(AT40=1928,100,VLOOKUP(AT40-1,'Returns by year'!$A:$I,7))</f>
        <v>3333.6949185039784</v>
      </c>
      <c r="AU41" s="131">
        <f>IF(AU40=1928,100,VLOOKUP(AU40-1,'Returns by year'!$A:$I,7))</f>
        <v>3694.2294451636035</v>
      </c>
      <c r="AV41" s="131">
        <f>IF(AV40=1928,100,VLOOKUP(AV40-1,'Returns by year'!$A:$I,7))</f>
        <v>3389.7742881722256</v>
      </c>
      <c r="AW41" s="131">
        <f>IF(AW40=1928,100,VLOOKUP(AW40-1,'Returns by year'!$A:$I,7))</f>
        <v>3510.4890625432981</v>
      </c>
      <c r="AX41" s="131">
        <f>IF(AX40=1928,100,VLOOKUP(AX40-1,'Returns by year'!$A:$I,7))</f>
        <v>4009.720988337403</v>
      </c>
      <c r="AY41" s="131">
        <f>IF(AY40=1928,100,VLOOKUP(AY40-1,'Returns by year'!$A:$I,7))</f>
        <v>4761.7587115820115</v>
      </c>
      <c r="AZ41" s="131">
        <f>IF(AZ40=1928,100,VLOOKUP(AZ40-1,'Returns by year'!$A:$I,7))</f>
        <v>4080.4440162683081</v>
      </c>
      <c r="BA41" s="131">
        <f>IF(BA40=1928,100,VLOOKUP(BA40-1,'Returns by year'!$A:$I,7))</f>
        <v>3023.5361494891954</v>
      </c>
      <c r="BB41" s="131">
        <f>IF(BB40=1928,100,VLOOKUP(BB40-1,'Returns by year'!$A:$I,7))</f>
        <v>4142.0974934477708</v>
      </c>
      <c r="BC41" s="131">
        <f>IF(BC40=1928,100,VLOOKUP(BC40-1,'Returns by year'!$A:$I,7))</f>
        <v>5129.2007057775936</v>
      </c>
      <c r="BD41" s="131">
        <f>IF(BD40=1928,100,VLOOKUP(BD40-1,'Returns by year'!$A:$I,7))</f>
        <v>4771.1976750535359</v>
      </c>
      <c r="BE41" s="131">
        <f>IF(BE40=1928,100,VLOOKUP(BE40-1,'Returns by year'!$A:$I,7))</f>
        <v>5081.7684777098611</v>
      </c>
      <c r="BF41" s="131">
        <f>IF(BF40=1928,100,VLOOKUP(BF40-1,'Returns by year'!$A:$I,7))</f>
        <v>6022.8860912752862</v>
      </c>
      <c r="BG41" s="131">
        <f>IF(BG40=1928,100,VLOOKUP(BG40-1,'Returns by year'!$A:$I,7))</f>
        <v>7934.2637789341807</v>
      </c>
      <c r="BH41" s="131">
        <f>IF(BH40=1928,100,VLOOKUP(BH40-1,'Returns by year'!$A:$I,7))</f>
        <v>7561.1637327830058</v>
      </c>
      <c r="BI41" s="131">
        <f>IF(BI40=1928,100,VLOOKUP(BI40-1,'Returns by year'!$A:$I,7))</f>
        <v>9105.0819200356327</v>
      </c>
      <c r="BJ41" s="131">
        <f>IF(BJ40=1928,100,VLOOKUP(BJ40-1,'Returns by year'!$A:$I,7))</f>
        <v>11138.898259597305</v>
      </c>
      <c r="BK41" s="131">
        <f>IF(BK40=1928,100,VLOOKUP(BK40-1,'Returns by year'!$A:$I,7))</f>
        <v>11823.510763827162</v>
      </c>
      <c r="BL41" s="131">
        <f>IF(BL40=1928,100,VLOOKUP(BL40-1,'Returns by year'!$A:$I,7))</f>
        <v>15516.602025374559</v>
      </c>
      <c r="BM41" s="131">
        <f>IF(BM40=1928,100,VLOOKUP(BM40-1,'Returns by year'!$A:$I,7))</f>
        <v>18386.332207530046</v>
      </c>
      <c r="BN41" s="131">
        <f>IF(BN40=1928,100,VLOOKUP(BN40-1,'Returns by year'!$A:$I,7))</f>
        <v>19455.07851889441</v>
      </c>
      <c r="BO41" s="131">
        <f>IF(BO40=1928,100,VLOOKUP(BO40-1,'Returns by year'!$A:$I,7))</f>
        <v>22672.402365298665</v>
      </c>
      <c r="BP41" s="131">
        <f>IF(BP40=1928,100,VLOOKUP(BP40-1,'Returns by year'!$A:$I,7))</f>
        <v>29808.582644967279</v>
      </c>
      <c r="BQ41" s="131">
        <f>IF(BQ40=1928,100,VLOOKUP(BQ40-1,'Returns by year'!$A:$I,7))</f>
        <v>28895.113053319994</v>
      </c>
      <c r="BR41" s="131">
        <f>IF(BR40=1928,100,VLOOKUP(BR40-1,'Returns by year'!$A:$I,7))</f>
        <v>37631.505158637461</v>
      </c>
      <c r="BS41" s="131">
        <f>IF(BS40=1928,100,VLOOKUP(BS40-1,'Returns by year'!$A:$I,7))</f>
        <v>40451.507787137925</v>
      </c>
      <c r="BT41" s="131">
        <f>IF(BT40=1928,100,VLOOKUP(BT40-1,'Returns by year'!$A:$I,7))</f>
        <v>44483.33039239249</v>
      </c>
      <c r="BU41" s="131">
        <f>IF(BU40=1928,100,VLOOKUP(BU40-1,'Returns by year'!$A:$I,7))</f>
        <v>45073.144068086905</v>
      </c>
      <c r="BV41" s="131">
        <f>IF(BV40=1928,100,VLOOKUP(BV40-1,'Returns by year'!$A:$I,7))</f>
        <v>61838.189655870119</v>
      </c>
      <c r="BW41" s="131">
        <f>IF(BW40=1928,100,VLOOKUP(BW40-1,'Returns by year'!$A:$I,7))</f>
        <v>75863.688438399797</v>
      </c>
      <c r="BX41" s="131">
        <f>IF(BX40=1928,100,VLOOKUP(BX40-1,'Returns by year'!$A:$I,7))</f>
        <v>100977.34069068384</v>
      </c>
      <c r="BY41" s="131">
        <f>IF(BY40=1928,100,VLOOKUP(BY40-1,'Returns by year'!$A:$I,7))</f>
        <v>129592.25231742462</v>
      </c>
      <c r="BZ41" s="131">
        <f>IF(BZ40=1928,100,VLOOKUP(BZ40-1,'Returns by year'!$A:$I,7))</f>
        <v>156658.0490724665</v>
      </c>
      <c r="CA41" s="131">
        <f>IF(CA40=1928,100,VLOOKUP(CA40-1,'Returns by year'!$A:$I,7))</f>
        <v>142508.97770141574</v>
      </c>
      <c r="CB41" s="131">
        <f>IF(CB40=1928,100,VLOOKUP(CB40-1,'Returns by year'!$A:$I,7))</f>
        <v>125622.00708807123</v>
      </c>
      <c r="CC41" s="131">
        <f>IF(CC40=1928,100,VLOOKUP(CC40-1,'Returns by year'!$A:$I,7))</f>
        <v>98027.816765413008</v>
      </c>
      <c r="CD41" s="131">
        <f>IF(CD40=1928,100,VLOOKUP(CD40-1,'Returns by year'!$A:$I,7))</f>
        <v>125824.38848080393</v>
      </c>
      <c r="CE41" s="131">
        <f>IF(CE40=1928,100,VLOOKUP(CE40-1,'Returns by year'!$A:$I,7))</f>
        <v>139341.42061832585</v>
      </c>
      <c r="CF41" s="131">
        <f>IF(CF40=1928,100,VLOOKUP(CF40-1,'Returns by year'!$A:$I,7))</f>
        <v>146077.8502787223</v>
      </c>
      <c r="CG41" s="131">
        <f>IF(CG40=1928,100,VLOOKUP(CG40-1,'Returns by year'!$A:$I,7))</f>
        <v>168884.33934842583</v>
      </c>
      <c r="CH41" s="131">
        <f>IF(CH40=1928,100,VLOOKUP(CH40-1,'Returns by year'!$A:$I,7))</f>
        <v>178147.19823435548</v>
      </c>
      <c r="CI41" s="131">
        <f>IF(CI40=1928,100,VLOOKUP(CI40-1,'Returns by year'!$A:$I,7))</f>
        <v>113030.22131020659</v>
      </c>
      <c r="CJ41" s="131">
        <f>IF(CJ40=1928,100,VLOOKUP(CJ40-1,'Returns by year'!$A:$I,7))</f>
        <v>142344.87355944986</v>
      </c>
      <c r="CK41" s="131">
        <f>IF(CK40=1928,100,VLOOKUP(CK40-1,'Returns by year'!$A:$I,7))</f>
        <v>163441.93862372241</v>
      </c>
      <c r="CL41" s="131">
        <f>IF(CL40=1928,100,VLOOKUP(CL40-1,'Returns by year'!$A:$I,7))</f>
        <v>166871.56296795449</v>
      </c>
      <c r="CM41" s="131">
        <f>IF(CM40=1928,100,VLOOKUP(CM40-1,'Returns by year'!$A:$I,7))</f>
        <v>193388.43092558492</v>
      </c>
      <c r="CN41" s="131">
        <f>IF(CN40=1928,100,VLOOKUP(CN40-1,'Returns by year'!$A:$I,7))</f>
        <v>255553.30808629587</v>
      </c>
      <c r="CO41" s="131">
        <f>IF(CO40=1928,100,VLOOKUP(CO40-1,'Returns by year'!$A:$I,7))</f>
        <v>290115.4150110358</v>
      </c>
      <c r="CP41" s="131">
        <f>IF(CP40=1928,100,VLOOKUP(CP40-1,'Returns by year'!$A:$I,7))</f>
        <v>294115.79221836175</v>
      </c>
      <c r="CQ41" s="131">
        <f>IF(CQ40=1928,100,VLOOKUP(CQ40-1,'Returns by year'!$A:$I,7))</f>
        <v>328742.28230178286</v>
      </c>
      <c r="CR41" s="131">
        <f>IF(CR40=1928,100,VLOOKUP(CR40-1,'Returns by year'!$A:$I,7))</f>
        <v>399768.63507184375</v>
      </c>
      <c r="CS41" s="131">
        <f>IF(CS40=1928,100,VLOOKUP(CS40-1,'Returns by year'!$A:$I,7))</f>
        <v>382870.93740858353</v>
      </c>
      <c r="CT41" s="131">
        <f>IF(CT40=1928,100,VLOOKUP(CT40-1,'Returns by year'!$A:$I,7))</f>
        <v>502371.38919333258</v>
      </c>
      <c r="CU41" s="131">
        <f>IF(CU40=1928,100,VLOOKUP(CU40-1,'Returns by year'!$A:$I,7))</f>
        <v>592914.79859087302</v>
      </c>
      <c r="CV41" s="131">
        <f>IF(CV40=1928,100,VLOOKUP(CV40-1,'Returns by year'!$A:$I,7))</f>
        <v>761710.83361716557</v>
      </c>
      <c r="CW41" s="131">
        <f>IF(CW40=1928,100,VLOOKUP(CW40-1,'Returns by year'!$A:$I,7))</f>
        <v>761710.83361716557</v>
      </c>
      <c r="CX41" s="131">
        <f>IF(CX40=1928,100,VLOOKUP(CX40-1,'Returns by year'!$A:$I,7))</f>
        <v>761710.83361716557</v>
      </c>
      <c r="CY41" s="131">
        <f>IF(CY40=1928,100,VLOOKUP(CY40-1,'Returns by year'!$A:$I,7))</f>
        <v>761710.83361716557</v>
      </c>
      <c r="CZ41" s="131">
        <f>IF(CZ40=1928,100,VLOOKUP(CZ40-1,'Returns by year'!$A:$I,7))</f>
        <v>761710.83361716557</v>
      </c>
      <c r="DA41" s="131">
        <f>IF(DA40=1928,100,VLOOKUP(DA40-1,'Returns by year'!$A:$I,7))</f>
        <v>761710.83361716557</v>
      </c>
      <c r="DB41" s="131">
        <f>IF(DB40=1928,100,VLOOKUP(DB40-1,'Returns by year'!$A:$I,7))</f>
        <v>761710.83361716557</v>
      </c>
      <c r="DC41" s="131">
        <f>IF(DC40=1928,100,VLOOKUP(DC40-1,'Returns by year'!$A:$I,7))</f>
        <v>761710.83361716557</v>
      </c>
      <c r="DD41" s="131">
        <f>IF(DD40=1928,100,VLOOKUP(DD40-1,'Returns by year'!$A:$I,7))</f>
        <v>761710.83361716557</v>
      </c>
      <c r="DE41" s="131">
        <f>IF(DE40=1928,100,VLOOKUP(DE40-1,'Returns by year'!$A:$I,7))</f>
        <v>761710.83361716557</v>
      </c>
      <c r="DF41" s="131">
        <f>IF(DF40=1928,100,VLOOKUP(DF40-1,'Returns by year'!$A:$I,7))</f>
        <v>761710.83361716557</v>
      </c>
      <c r="DG41" s="131">
        <f>IF(DG40=1928,100,VLOOKUP(DG40-1,'Returns by year'!$A:$I,7))</f>
        <v>761710.83361716557</v>
      </c>
      <c r="DH41" s="131">
        <f>IF(DH40=1928,100,VLOOKUP(DH40-1,'Returns by year'!$A:$I,7))</f>
        <v>761710.83361716557</v>
      </c>
      <c r="DI41" s="131">
        <f>IF(DI40=1928,100,VLOOKUP(DI40-1,'Returns by year'!$A:$I,7))</f>
        <v>761710.83361716557</v>
      </c>
      <c r="DJ41" s="131">
        <f>IF(DJ40=1928,100,VLOOKUP(DJ40-1,'Returns by year'!$A:$I,7))</f>
        <v>761710.83361716557</v>
      </c>
      <c r="DK41" s="131">
        <f>IF(DK40=1928,100,VLOOKUP(DK40-1,'Returns by year'!$A:$I,7))</f>
        <v>761710.83361716557</v>
      </c>
      <c r="DL41" s="131">
        <f>IF(DL40=1928,100,VLOOKUP(DL40-1,'Returns by year'!$A:$I,7))</f>
        <v>761710.83361716557</v>
      </c>
      <c r="DM41" s="131">
        <f>IF(DM40=1928,100,VLOOKUP(DM40-1,'Returns by year'!$A:$I,7))</f>
        <v>761710.83361716557</v>
      </c>
      <c r="DN41" s="131">
        <f>IF(DN40=1928,100,VLOOKUP(DN40-1,'Returns by year'!$A:$I,7))</f>
        <v>761710.83361716557</v>
      </c>
      <c r="DO41" s="131">
        <f>IF(DO40=1928,100,VLOOKUP(DO40-1,'Returns by year'!$A:$I,7))</f>
        <v>761710.83361716557</v>
      </c>
      <c r="DP41" s="131">
        <f>IF(DP40=1928,100,VLOOKUP(DP40-1,'Returns by year'!$A:$I,7))</f>
        <v>761710.83361716557</v>
      </c>
      <c r="DQ41" s="131">
        <f>IF(DQ40=1928,100,VLOOKUP(DQ40-1,'Returns by year'!$A:$I,7))</f>
        <v>761710.83361716557</v>
      </c>
      <c r="DR41" s="131">
        <f>IF(DR40=1928,100,VLOOKUP(DR40-1,'Returns by year'!$A:$I,7))</f>
        <v>761710.83361716557</v>
      </c>
      <c r="DS41" s="131">
        <f>IF(DS40=1928,100,VLOOKUP(DS40-1,'Returns by year'!$A:$I,7))</f>
        <v>761710.83361716557</v>
      </c>
      <c r="DT41" s="131">
        <f>IF(DT40=1928,100,VLOOKUP(DT40-1,'Returns by year'!$A:$I,7))</f>
        <v>761710.83361716557</v>
      </c>
      <c r="DU41" s="131">
        <f>IF(DU40=1928,100,VLOOKUP(DU40-1,'Returns by year'!$A:$I,7))</f>
        <v>761710.83361716557</v>
      </c>
      <c r="DV41" s="131">
        <f>IF(DV40=1928,100,VLOOKUP(DV40-1,'Returns by year'!$A:$I,7))</f>
        <v>761710.83361716557</v>
      </c>
      <c r="DW41" s="131">
        <f>IF(DW40=1928,100,VLOOKUP(DW40-1,'Returns by year'!$A:$I,7))</f>
        <v>761710.83361716557</v>
      </c>
      <c r="DX41" s="131">
        <f>IF(DX40=1928,100,VLOOKUP(DX40-1,'Returns by year'!$A:$I,7))</f>
        <v>761710.83361716557</v>
      </c>
      <c r="DY41" s="131">
        <f>IF(DY40=1928,100,VLOOKUP(DY40-1,'Returns by year'!$A:$I,7))</f>
        <v>761710.83361716557</v>
      </c>
      <c r="DZ41" s="131">
        <f>IF(DZ40=1928,100,VLOOKUP(DZ40-1,'Returns by year'!$A:$I,7))</f>
        <v>761710.83361716557</v>
      </c>
      <c r="EA41" s="131">
        <f>IF(EA40=1928,100,VLOOKUP(EA40-1,'Returns by year'!$A:$I,7))</f>
        <v>761710.83361716557</v>
      </c>
      <c r="EB41" s="131">
        <f>IF(EB40=1928,100,VLOOKUP(EB40-1,'Returns by year'!$A:$I,7))</f>
        <v>761710.83361716557</v>
      </c>
      <c r="EC41" s="131">
        <f>IF(EC40=1928,100,VLOOKUP(EC40-1,'Returns by year'!$A:$I,7))</f>
        <v>761710.83361716557</v>
      </c>
      <c r="ED41" s="131">
        <f>IF(ED40=1928,100,VLOOKUP(ED40-1,'Returns by year'!$A:$I,7))</f>
        <v>761710.83361716557</v>
      </c>
      <c r="EE41" s="131">
        <f>IF(EE40=1928,100,VLOOKUP(EE40-1,'Returns by year'!$A:$I,7))</f>
        <v>761710.83361716557</v>
      </c>
      <c r="EF41" s="131">
        <f>IF(EF40=1928,100,VLOOKUP(EF40-1,'Returns by year'!$A:$I,7))</f>
        <v>761710.83361716557</v>
      </c>
      <c r="EG41" s="131">
        <f>IF(EG40=1928,100,VLOOKUP(EG40-1,'Returns by year'!$A:$I,7))</f>
        <v>761710.83361716557</v>
      </c>
      <c r="EH41" s="131">
        <f>IF(EH40=1928,100,VLOOKUP(EH40-1,'Returns by year'!$A:$I,7))</f>
        <v>761710.83361716557</v>
      </c>
      <c r="EI41" s="131">
        <f>IF(EI40=1928,100,VLOOKUP(EI40-1,'Returns by year'!$A:$I,7))</f>
        <v>761710.83361716557</v>
      </c>
      <c r="EJ41" s="131">
        <f>IF(EJ40=1928,100,VLOOKUP(EJ40-1,'Returns by year'!$A:$I,7))</f>
        <v>761710.83361716557</v>
      </c>
      <c r="EK41" s="131">
        <f>IF(EK40=1928,100,VLOOKUP(EK40-1,'Returns by year'!$A:$I,7))</f>
        <v>761710.83361716557</v>
      </c>
      <c r="EL41" s="131">
        <f>IF(EL40=1928,100,VLOOKUP(EL40-1,'Returns by year'!$A:$I,7))</f>
        <v>761710.83361716557</v>
      </c>
      <c r="EM41" s="131">
        <f>IF(EM40=1928,100,VLOOKUP(EM40-1,'Returns by year'!$A:$I,7))</f>
        <v>761710.83361716557</v>
      </c>
      <c r="EN41" s="131">
        <f>IF(EN40=1928,100,VLOOKUP(EN40-1,'Returns by year'!$A:$I,7))</f>
        <v>761710.83361716557</v>
      </c>
      <c r="EO41" s="131">
        <f>IF(EO40=1928,100,VLOOKUP(EO40-1,'Returns by year'!$A:$I,7))</f>
        <v>761710.83361716557</v>
      </c>
      <c r="EP41" s="131">
        <f>IF(EP40=1928,100,VLOOKUP(EP40-1,'Returns by year'!$A:$I,7))</f>
        <v>761710.83361716557</v>
      </c>
      <c r="EQ41" s="131">
        <f>IF(EQ40=1928,100,VLOOKUP(EQ40-1,'Returns by year'!$A:$I,7))</f>
        <v>761710.83361716557</v>
      </c>
      <c r="ER41" s="131">
        <f>IF(ER40=1928,100,VLOOKUP(ER40-1,'Returns by year'!$A:$I,7))</f>
        <v>761710.83361716557</v>
      </c>
      <c r="ES41" s="131">
        <f>IF(ES40=1928,100,VLOOKUP(ES40-1,'Returns by year'!$A:$I,7))</f>
        <v>761710.83361716557</v>
      </c>
      <c r="ET41" s="131">
        <f>IF(ET40=1928,100,VLOOKUP(ET40-1,'Returns by year'!$A:$I,7))</f>
        <v>761710.83361716557</v>
      </c>
      <c r="EU41" s="131">
        <f>IF(EU40=1928,100,VLOOKUP(EU40-1,'Returns by year'!$A:$I,7))</f>
        <v>761710.83361716557</v>
      </c>
      <c r="EV41" s="131">
        <f>IF(EV40=1928,100,VLOOKUP(EV40-1,'Returns by year'!$A:$I,7))</f>
        <v>761710.83361716557</v>
      </c>
      <c r="EW41" s="131">
        <f>IF(EW40=1928,100,VLOOKUP(EW40-1,'Returns by year'!$A:$I,7))</f>
        <v>761710.83361716557</v>
      </c>
      <c r="EX41" s="131">
        <f>IF(EX40=1928,100,VLOOKUP(EX40-1,'Returns by year'!$A:$I,7))</f>
        <v>761710.83361716557</v>
      </c>
      <c r="EY41" s="131">
        <f>IF(EY40=1928,100,VLOOKUP(EY40-1,'Returns by year'!$A:$I,7))</f>
        <v>761710.83361716557</v>
      </c>
      <c r="EZ41" s="131">
        <f>IF(EZ40=1928,100,VLOOKUP(EZ40-1,'Returns by year'!$A:$I,7))</f>
        <v>761710.83361716557</v>
      </c>
      <c r="FA41" s="131">
        <f>IF(FA40=1928,100,VLOOKUP(FA40-1,'Returns by year'!$A:$I,7))</f>
        <v>761710.83361716557</v>
      </c>
      <c r="FB41" s="131">
        <f>IF(FB40=1928,100,VLOOKUP(FB40-1,'Returns by year'!$A:$I,7))</f>
        <v>761710.83361716557</v>
      </c>
      <c r="FC41" s="131">
        <f>IF(FC40=1928,100,VLOOKUP(FC40-1,'Returns by year'!$A:$I,7))</f>
        <v>761710.83361716557</v>
      </c>
      <c r="FD41" s="131">
        <f>IF(FD40=1928,100,VLOOKUP(FD40-1,'Returns by year'!$A:$I,7))</f>
        <v>761710.83361716557</v>
      </c>
      <c r="FE41" s="131">
        <f>IF(FE40=1928,100,VLOOKUP(FE40-1,'Returns by year'!$A:$I,7))</f>
        <v>761710.83361716557</v>
      </c>
      <c r="FF41" s="131">
        <f>IF(FF40=1928,100,VLOOKUP(FF40-1,'Returns by year'!$A:$I,7))</f>
        <v>761710.83361716557</v>
      </c>
      <c r="FG41" s="131">
        <f>IF(FG40=1928,100,VLOOKUP(FG40-1,'Returns by year'!$A:$I,7))</f>
        <v>761710.83361716557</v>
      </c>
      <c r="FH41" s="131">
        <f>IF(FH40=1928,100,VLOOKUP(FH40-1,'Returns by year'!$A:$I,7))</f>
        <v>761710.83361716557</v>
      </c>
      <c r="FI41" s="131">
        <f>IF(FI40=1928,100,VLOOKUP(FI40-1,'Returns by year'!$A:$I,7))</f>
        <v>761710.83361716557</v>
      </c>
      <c r="FJ41" s="131">
        <f>IF(FJ40=1928,100,VLOOKUP(FJ40-1,'Returns by year'!$A:$I,7))</f>
        <v>761710.83361716557</v>
      </c>
      <c r="FK41" s="131">
        <f>IF(FK40=1928,100,VLOOKUP(FK40-1,'Returns by year'!$A:$I,7))</f>
        <v>761710.83361716557</v>
      </c>
      <c r="FL41" s="131">
        <f>IF(FL40=1928,100,VLOOKUP(FL40-1,'Returns by year'!$A:$I,7))</f>
        <v>761710.83361716557</v>
      </c>
      <c r="FM41" s="131">
        <f>IF(FM40=1928,100,VLOOKUP(FM40-1,'Returns by year'!$A:$I,7))</f>
        <v>761710.83361716557</v>
      </c>
      <c r="FN41" s="131">
        <f>IF(FN40=1928,100,VLOOKUP(FN40-1,'Returns by year'!$A:$I,7))</f>
        <v>761710.83361716557</v>
      </c>
      <c r="FO41" s="131">
        <f>IF(FO40=1928,100,VLOOKUP(FO40-1,'Returns by year'!$A:$I,7))</f>
        <v>761710.83361716557</v>
      </c>
      <c r="FP41" s="131">
        <f>IF(FP40=1928,100,VLOOKUP(FP40-1,'Returns by year'!$A:$I,7))</f>
        <v>761710.83361716557</v>
      </c>
      <c r="FQ41" s="131">
        <f>IF(FQ40=1928,100,VLOOKUP(FQ40-1,'Returns by year'!$A:$I,7))</f>
        <v>761710.83361716557</v>
      </c>
      <c r="FR41" s="131">
        <f>IF(FR40=1928,100,VLOOKUP(FR40-1,'Returns by year'!$A:$I,7))</f>
        <v>761710.83361716557</v>
      </c>
      <c r="FS41" s="131">
        <f>IF(FS40=1928,100,VLOOKUP(FS40-1,'Returns by year'!$A:$I,7))</f>
        <v>761710.83361716557</v>
      </c>
      <c r="FT41" s="131">
        <f>IF(FT40=1928,100,VLOOKUP(FT40-1,'Returns by year'!$A:$I,7))</f>
        <v>761710.83361716557</v>
      </c>
      <c r="FU41" s="131">
        <f>IF(FU40=1928,100,VLOOKUP(FU40-1,'Returns by year'!$A:$I,7))</f>
        <v>761710.83361716557</v>
      </c>
      <c r="FV41" s="131">
        <f>IF(FV40=1928,100,VLOOKUP(FV40-1,'Returns by year'!$A:$I,7))</f>
        <v>761710.83361716557</v>
      </c>
    </row>
    <row r="42" spans="2:178">
      <c r="F42" s="131">
        <f>IF(F40=1928,100,VLOOKUP(F40-1,'Returns by year'!$A:$I,8))</f>
        <v>100</v>
      </c>
      <c r="G42" s="131">
        <f>IF(G40=1928,100,VLOOKUP(G40-1,'Returns by year'!$A:$I,8))</f>
        <v>103.08</v>
      </c>
      <c r="H42" s="131">
        <f>IF(H40=1928,100,VLOOKUP(H40-1,'Returns by year'!$A:$I,8))</f>
        <v>106.337328</v>
      </c>
      <c r="I42" s="131">
        <f>IF(I40=1928,100,VLOOKUP(I40-1,'Returns by year'!$A:$I,8))</f>
        <v>111.17567642400002</v>
      </c>
      <c r="J42" s="131">
        <f>IF(J40=1928,100,VLOOKUP(J40-1,'Returns by year'!$A:$I,8))</f>
        <v>113.74383454939441</v>
      </c>
      <c r="K42" s="131">
        <f>IF(K40=1928,100,VLOOKUP(K40-1,'Returns by year'!$A:$I,8))</f>
        <v>114.96089357907292</v>
      </c>
      <c r="L42" s="131">
        <f>IF(L40=1928,100,VLOOKUP(L40-1,'Returns by year'!$A:$I,8))</f>
        <v>116.06451815743202</v>
      </c>
      <c r="M42" s="131">
        <f>IF(M40=1928,100,VLOOKUP(M40-1,'Returns by year'!$A:$I,8))</f>
        <v>116.38756439963687</v>
      </c>
      <c r="N42" s="131">
        <f>IF(N40=1928,100,VLOOKUP(N40-1,'Returns by year'!$A:$I,8))</f>
        <v>116.58251357000627</v>
      </c>
      <c r="O42" s="131">
        <f>IF(O40=1928,100,VLOOKUP(O40-1,'Returns by year'!$A:$I,8))</f>
        <v>116.78361840591452</v>
      </c>
      <c r="P42" s="131">
        <f>IF(P40=1928,100,VLOOKUP(P40-1,'Returns by year'!$A:$I,8))</f>
        <v>117.10574655335085</v>
      </c>
      <c r="Q42" s="131">
        <f>IF(Q40=1928,100,VLOOKUP(Q40-1,'Returns by year'!$A:$I,8))</f>
        <v>117.18186528861054</v>
      </c>
      <c r="R42" s="131">
        <f>IF(R40=1928,100,VLOOKUP(R40-1,'Returns by year'!$A:$I,8))</f>
        <v>117.23557364353447</v>
      </c>
      <c r="S42" s="131">
        <f>IF(S40=1928,100,VLOOKUP(S40-1,'Returns by year'!$A:$I,8))</f>
        <v>117.27758305742339</v>
      </c>
      <c r="T42" s="131">
        <f>IF(T40=1928,100,VLOOKUP(T40-1,'Returns by year'!$A:$I,8))</f>
        <v>117.42906660220589</v>
      </c>
      <c r="U42" s="131">
        <f>IF(U40=1928,100,VLOOKUP(U40-1,'Returns by year'!$A:$I,8))</f>
        <v>117.83126115531844</v>
      </c>
      <c r="V42" s="131">
        <f>IF(V40=1928,100,VLOOKUP(V40-1,'Returns by year'!$A:$I,8))</f>
        <v>118.27901994770866</v>
      </c>
      <c r="W42" s="131">
        <f>IF(W40=1928,100,VLOOKUP(W40-1,'Returns by year'!$A:$I,8))</f>
        <v>118.72848022350996</v>
      </c>
      <c r="X42" s="131">
        <f>IF(X40=1928,100,VLOOKUP(X40-1,'Returns by year'!$A:$I,8))</f>
        <v>119.1796484483593</v>
      </c>
      <c r="Y42" s="131">
        <f>IF(Y40=1928,100,VLOOKUP(Y40-1,'Returns by year'!$A:$I,8))</f>
        <v>119.63253111246307</v>
      </c>
      <c r="Z42" s="131">
        <f>IF(Z40=1928,100,VLOOKUP(Z40-1,'Returns by year'!$A:$I,8))</f>
        <v>120.35132323689713</v>
      </c>
      <c r="AA42" s="131">
        <f>IF(AA40=1928,100,VLOOKUP(AA40-1,'Returns by year'!$A:$I,8))</f>
        <v>121.60899456472271</v>
      </c>
      <c r="AB42" s="131">
        <f>IF(AB40=1928,100,VLOOKUP(AB40-1,'Returns by year'!$A:$I,8))</f>
        <v>122.96493485411936</v>
      </c>
      <c r="AC42" s="131">
        <f>IF(AC40=1928,100,VLOOKUP(AC40-1,'Returns by year'!$A:$I,8))</f>
        <v>124.4446129035306</v>
      </c>
      <c r="AD42" s="131">
        <f>IF(AD40=1928,100,VLOOKUP(AD40-1,'Returns by year'!$A:$I,8))</f>
        <v>126.33305990434167</v>
      </c>
      <c r="AE42" s="131">
        <f>IF(AE40=1928,100,VLOOKUP(AE40-1,'Returns by year'!$A:$I,8))</f>
        <v>128.50914686119395</v>
      </c>
      <c r="AF42" s="131">
        <f>IF(AF40=1928,100,VLOOKUP(AF40-1,'Returns by year'!$A:$I,8))</f>
        <v>130.93904064642769</v>
      </c>
      <c r="AG42" s="131">
        <f>IF(AG40=1928,100,VLOOKUP(AG40-1,'Returns by year'!$A:$I,8))</f>
        <v>132.16768531116</v>
      </c>
      <c r="AH42" s="131">
        <f>IF(AH40=1928,100,VLOOKUP(AH40-1,'Returns by year'!$A:$I,8))</f>
        <v>134.44757788277749</v>
      </c>
      <c r="AI42" s="131">
        <f>IF(AI40=1928,100,VLOOKUP(AI40-1,'Returns by year'!$A:$I,8))</f>
        <v>137.98018799164748</v>
      </c>
      <c r="AJ42" s="131">
        <f>IF(AJ40=1928,100,VLOOKUP(AJ40-1,'Returns by year'!$A:$I,8))</f>
        <v>142.43004905437809</v>
      </c>
      <c r="AK42" s="131">
        <f>IF(AK40=1928,100,VLOOKUP(AK40-1,'Returns by year'!$A:$I,8))</f>
        <v>144.95224783971605</v>
      </c>
      <c r="AL42" s="131">
        <f>IF(AL40=1928,100,VLOOKUP(AL40-1,'Returns by year'!$A:$I,8))</f>
        <v>149.86008936448911</v>
      </c>
      <c r="AM42" s="131">
        <f>IF(AM40=1928,100,VLOOKUP(AM40-1,'Returns by year'!$A:$I,8))</f>
        <v>154.18105527449853</v>
      </c>
      <c r="AN42" s="131">
        <f>IF(AN40=1928,100,VLOOKUP(AN40-1,'Returns by year'!$A:$I,8))</f>
        <v>157.81073428408567</v>
      </c>
      <c r="AO42" s="131">
        <f>IF(AO40=1928,100,VLOOKUP(AO40-1,'Returns by year'!$A:$I,8))</f>
        <v>162.18735198156432</v>
      </c>
      <c r="AP42" s="131">
        <f>IF(AP40=1928,100,VLOOKUP(AP40-1,'Returns by year'!$A:$I,8))</f>
        <v>167.31112074291525</v>
      </c>
      <c r="AQ42" s="131">
        <f>IF(AQ40=1928,100,VLOOKUP(AQ40-1,'Returns by year'!$A:$I,8))</f>
        <v>173.24508849193066</v>
      </c>
      <c r="AR42" s="131">
        <f>IF(AR40=1928,100,VLOOKUP(AR40-1,'Returns by year'!$A:$I,8))</f>
        <v>180.08682577829117</v>
      </c>
      <c r="AS42" s="131">
        <f>IF(AS40=1928,100,VLOOKUP(AS40-1,'Returns by year'!$A:$I,8))</f>
        <v>188.84354768176055</v>
      </c>
      <c r="AT42" s="131">
        <f>IF(AT40=1928,100,VLOOKUP(AT40-1,'Returns by year'!$A:$I,8))</f>
        <v>196.9764098019217</v>
      </c>
      <c r="AU42" s="131">
        <f>IF(AU40=1928,100,VLOOKUP(AU40-1,'Returns by year'!$A:$I,8))</f>
        <v>207.49166714518097</v>
      </c>
      <c r="AV42" s="131">
        <f>IF(AV40=1928,100,VLOOKUP(AV40-1,'Returns by year'!$A:$I,8))</f>
        <v>221.3244449548597</v>
      </c>
      <c r="AW42" s="131">
        <f>IF(AW40=1928,100,VLOOKUP(AW40-1,'Returns by year'!$A:$I,8))</f>
        <v>235.47076572822448</v>
      </c>
      <c r="AX42" s="131">
        <f>IF(AX40=1928,100,VLOOKUP(AX40-1,'Returns by year'!$A:$I,8))</f>
        <v>245.67253665339982</v>
      </c>
      <c r="AY42" s="131">
        <f>IF(AY40=1928,100,VLOOKUP(AY40-1,'Returns by year'!$A:$I,8))</f>
        <v>255.67755070860949</v>
      </c>
      <c r="AZ42" s="131">
        <f>IF(AZ40=1928,100,VLOOKUP(AZ40-1,'Returns by year'!$A:$I,8))</f>
        <v>273.6559438159365</v>
      </c>
      <c r="BA42" s="131">
        <f>IF(BA40=1928,100,VLOOKUP(BA40-1,'Returns by year'!$A:$I,8))</f>
        <v>295.08320421672431</v>
      </c>
      <c r="BB42" s="131">
        <f>IF(BB40=1928,100,VLOOKUP(BB40-1,'Returns by year'!$A:$I,8))</f>
        <v>312.12425926024014</v>
      </c>
      <c r="BC42" s="131">
        <f>IF(BC40=1928,100,VLOOKUP(BC40-1,'Returns by year'!$A:$I,8))</f>
        <v>327.6498401229432</v>
      </c>
      <c r="BD42" s="131">
        <f>IF(BD40=1928,100,VLOOKUP(BD40-1,'Returns by year'!$A:$I,8))</f>
        <v>344.91425628208793</v>
      </c>
      <c r="BE42" s="131">
        <f>IF(BE40=1928,100,VLOOKUP(BE40-1,'Returns by year'!$A:$I,8))</f>
        <v>369.70784273783198</v>
      </c>
      <c r="BF42" s="131">
        <f>IF(BF40=1928,100,VLOOKUP(BF40-1,'Returns by year'!$A:$I,8))</f>
        <v>406.93434160284215</v>
      </c>
      <c r="BG42" s="131">
        <f>IF(BG40=1928,100,VLOOKUP(BG40-1,'Returns by year'!$A:$I,8))</f>
        <v>453.46389244561374</v>
      </c>
      <c r="BH42" s="131">
        <f>IF(BH40=1928,100,VLOOKUP(BH40-1,'Returns by year'!$A:$I,8))</f>
        <v>517.06220336111107</v>
      </c>
      <c r="BI42" s="131">
        <f>IF(BI40=1928,100,VLOOKUP(BI40-1,'Returns by year'!$A:$I,8))</f>
        <v>571.94404739619824</v>
      </c>
      <c r="BJ42" s="131">
        <f>IF(BJ40=1928,100,VLOOKUP(BJ40-1,'Returns by year'!$A:$I,8))</f>
        <v>621.19319607740579</v>
      </c>
      <c r="BK42" s="131">
        <f>IF(BK40=1928,100,VLOOKUP(BK40-1,'Returns by year'!$A:$I,8))</f>
        <v>680.34631817387685</v>
      </c>
      <c r="BL42" s="131">
        <f>IF(BL40=1928,100,VLOOKUP(BL40-1,'Returns by year'!$A:$I,8))</f>
        <v>731.23055322063135</v>
      </c>
      <c r="BM42" s="131">
        <f>IF(BM40=1928,100,VLOOKUP(BM40-1,'Returns by year'!$A:$I,8))</f>
        <v>774.94595312733804</v>
      </c>
      <c r="BN42" s="131">
        <f>IF(BN40=1928,100,VLOOKUP(BN40-1,'Returns by year'!$A:$I,8))</f>
        <v>819.69908192044181</v>
      </c>
      <c r="BO42" s="131">
        <f>IF(BO40=1928,100,VLOOKUP(BO40-1,'Returns by year'!$A:$I,8))</f>
        <v>874.35251820748726</v>
      </c>
      <c r="BP42" s="131">
        <f>IF(BP40=1928,100,VLOOKUP(BP40-1,'Returns by year'!$A:$I,8))</f>
        <v>945.27707997608468</v>
      </c>
      <c r="BQ42" s="131">
        <f>IF(BQ40=1928,100,VLOOKUP(BQ40-1,'Returns by year'!$A:$I,8))</f>
        <v>1016.1098425022926</v>
      </c>
      <c r="BR42" s="131">
        <f>IF(BR40=1928,100,VLOOKUP(BR40-1,'Returns by year'!$A:$I,8))</f>
        <v>1070.7257465367909</v>
      </c>
      <c r="BS42" s="131">
        <f>IF(BS40=1928,100,VLOOKUP(BS40-1,'Returns by year'!$A:$I,8))</f>
        <v>1107.4694850721119</v>
      </c>
      <c r="BT42" s="131">
        <f>IF(BT40=1928,100,VLOOKUP(BT40-1,'Returns by year'!$A:$I,8))</f>
        <v>1140.6658828871484</v>
      </c>
      <c r="BU42" s="131">
        <f>IF(BU40=1928,100,VLOOKUP(BU40-1,'Returns by year'!$A:$I,8))</f>
        <v>1189.106160713756</v>
      </c>
      <c r="BV42" s="131">
        <f>IF(BV40=1928,100,VLOOKUP(BV40-1,'Returns by year'!$A:$I,8))</f>
        <v>1254.3880889369411</v>
      </c>
      <c r="BW42" s="131">
        <f>IF(BW40=1928,100,VLOOKUP(BW40-1,'Returns by year'!$A:$I,8))</f>
        <v>1317.1806660223094</v>
      </c>
      <c r="BX42" s="131">
        <f>IF(BX40=1928,100,VLOOKUP(BX40-1,'Returns by year'!$A:$I,8))</f>
        <v>1383.8409842285885</v>
      </c>
      <c r="BY42" s="131">
        <f>IF(BY40=1928,100,VLOOKUP(BY40-1,'Returns by year'!$A:$I,8))</f>
        <v>1449.9424552419075</v>
      </c>
      <c r="BZ42" s="131">
        <f>IF(BZ40=1928,100,VLOOKUP(BZ40-1,'Returns by year'!$A:$I,8))</f>
        <v>1517.1956194575448</v>
      </c>
      <c r="CA42" s="131">
        <f>IF(CA40=1928,100,VLOOKUP(CA40-1,'Returns by year'!$A:$I,8))</f>
        <v>1605.4458313226587</v>
      </c>
      <c r="CB42" s="131">
        <f>IF(CB40=1928,100,VLOOKUP(CB40-1,'Returns by year'!$A:$I,8))</f>
        <v>1659.8436875739746</v>
      </c>
      <c r="CC42" s="131">
        <f>IF(CC40=1928,100,VLOOKUP(CC40-1,'Returns by year'!$A:$I,8))</f>
        <v>1686.4426826673475</v>
      </c>
      <c r="CD42" s="131">
        <f>IF(CD40=1928,100,VLOOKUP(CD40-1,'Returns by year'!$A:$I,8))</f>
        <v>1703.4898074513101</v>
      </c>
      <c r="CE42" s="131">
        <f>IF(CE40=1928,100,VLOOKUP(CE40-1,'Returns by year'!$A:$I,8))</f>
        <v>1726.8560093101837</v>
      </c>
      <c r="CF42" s="131">
        <f>IF(CF40=1928,100,VLOOKUP(CF40-1,'Returns by year'!$A:$I,8))</f>
        <v>1781.1944117364776</v>
      </c>
      <c r="CG42" s="131">
        <f>IF(CG40=1928,100,VLOOKUP(CG40-1,'Returns by year'!$A:$I,8))</f>
        <v>1865.385534264555</v>
      </c>
      <c r="CH42" s="131">
        <f>IF(CH40=1928,100,VLOOKUP(CH40-1,'Returns by year'!$A:$I,8))</f>
        <v>1946.5919845228721</v>
      </c>
      <c r="CI42" s="131">
        <f>IF(CI40=1928,100,VLOOKUP(CI40-1,'Returns by year'!$A:$I,8))</f>
        <v>1973.1629651116091</v>
      </c>
      <c r="CJ42" s="131">
        <f>IF(CJ40=1928,100,VLOOKUP(CJ40-1,'Returns by year'!$A:$I,8))</f>
        <v>1976.1227095592767</v>
      </c>
      <c r="CK42" s="131">
        <f>IF(CK40=1928,100,VLOOKUP(CK40-1,'Returns by year'!$A:$I,8))</f>
        <v>1978.8234105956744</v>
      </c>
      <c r="CL42" s="131">
        <f>IF(CL40=1928,100,VLOOKUP(CL40-1,'Returns by year'!$A:$I,8))</f>
        <v>1979.8622928862374</v>
      </c>
      <c r="CM42" s="131">
        <f>IF(CM40=1928,100,VLOOKUP(CM40-1,'Returns by year'!$A:$I,8))</f>
        <v>1981.5616746876315</v>
      </c>
      <c r="CN42" s="131">
        <f>IF(CN40=1928,100,VLOOKUP(CN40-1,'Returns by year'!$A:$I,8))</f>
        <v>1982.7175856645326</v>
      </c>
      <c r="CO42" s="131">
        <f>IF(CO40=1928,100,VLOOKUP(CO40-1,'Returns by year'!$A:$I,8))</f>
        <v>1983.3619688798735</v>
      </c>
      <c r="CP42" s="131">
        <f>IF(CP40=1928,100,VLOOKUP(CP40-1,'Returns by year'!$A:$I,8))</f>
        <v>1984.4032339135356</v>
      </c>
      <c r="CQ42" s="131">
        <f>IF(CQ40=1928,100,VLOOKUP(CQ40-1,'Returns by year'!$A:$I,8))</f>
        <v>1990.7037141812109</v>
      </c>
      <c r="CR42" s="131">
        <f>IF(CR40=1928,100,VLOOKUP(CR40-1,'Returns by year'!$A:$I,8))</f>
        <v>2009.2338479207142</v>
      </c>
      <c r="CS42" s="131">
        <f>IF(CS40=1928,100,VLOOKUP(CS40-1,'Returns by year'!$A:$I,8))</f>
        <v>2048.1962409549769</v>
      </c>
      <c r="CT42" s="131">
        <f>IF(CT40=1928,100,VLOOKUP(CT40-1,'Returns by year'!$A:$I,8))</f>
        <v>2079.9432826897792</v>
      </c>
      <c r="CU42" s="131">
        <f>IF(CU40=1928,100,VLOOKUP(CU40-1,'Returns by year'!$A:$I,8))</f>
        <v>2081.8152316441997</v>
      </c>
      <c r="CV42" s="131">
        <f>IF(CV40=1928,100,VLOOKUP(CV40-1,'Returns by year'!$A:$I,8))</f>
        <v>2083.0643207831858</v>
      </c>
      <c r="CW42" s="131">
        <f>IF(CW40=1928,100,VLOOKUP(CW40-1,'Returns by year'!$A:$I,8))</f>
        <v>2083.0643207831858</v>
      </c>
      <c r="CX42" s="131">
        <f>IF(CX40=1928,100,VLOOKUP(CX40-1,'Returns by year'!$A:$I,8))</f>
        <v>2083.0643207831858</v>
      </c>
      <c r="CY42" s="131">
        <f>IF(CY40=1928,100,VLOOKUP(CY40-1,'Returns by year'!$A:$I,8))</f>
        <v>2083.0643207831858</v>
      </c>
      <c r="CZ42" s="131">
        <f>IF(CZ40=1928,100,VLOOKUP(CZ40-1,'Returns by year'!$A:$I,8))</f>
        <v>2083.0643207831858</v>
      </c>
      <c r="DA42" s="131">
        <f>IF(DA40=1928,100,VLOOKUP(DA40-1,'Returns by year'!$A:$I,8))</f>
        <v>2083.0643207831858</v>
      </c>
      <c r="DB42" s="131">
        <f>IF(DB40=1928,100,VLOOKUP(DB40-1,'Returns by year'!$A:$I,8))</f>
        <v>2083.0643207831858</v>
      </c>
      <c r="DC42" s="131">
        <f>IF(DC40=1928,100,VLOOKUP(DC40-1,'Returns by year'!$A:$I,8))</f>
        <v>2083.0643207831858</v>
      </c>
      <c r="DD42" s="131">
        <f>IF(DD40=1928,100,VLOOKUP(DD40-1,'Returns by year'!$A:$I,8))</f>
        <v>2083.0643207831858</v>
      </c>
      <c r="DE42" s="131">
        <f>IF(DE40=1928,100,VLOOKUP(DE40-1,'Returns by year'!$A:$I,8))</f>
        <v>2083.0643207831858</v>
      </c>
      <c r="DF42" s="131">
        <f>IF(DF40=1928,100,VLOOKUP(DF40-1,'Returns by year'!$A:$I,8))</f>
        <v>2083.0643207831858</v>
      </c>
      <c r="DG42" s="131">
        <f>IF(DG40=1928,100,VLOOKUP(DG40-1,'Returns by year'!$A:$I,8))</f>
        <v>2083.0643207831858</v>
      </c>
      <c r="DH42" s="131">
        <f>IF(DH40=1928,100,VLOOKUP(DH40-1,'Returns by year'!$A:$I,8))</f>
        <v>2083.0643207831858</v>
      </c>
      <c r="DI42" s="131">
        <f>IF(DI40=1928,100,VLOOKUP(DI40-1,'Returns by year'!$A:$I,8))</f>
        <v>2083.0643207831858</v>
      </c>
      <c r="DJ42" s="131">
        <f>IF(DJ40=1928,100,VLOOKUP(DJ40-1,'Returns by year'!$A:$I,8))</f>
        <v>2083.0643207831858</v>
      </c>
      <c r="DK42" s="131">
        <f>IF(DK40=1928,100,VLOOKUP(DK40-1,'Returns by year'!$A:$I,8))</f>
        <v>2083.0643207831858</v>
      </c>
      <c r="DL42" s="131">
        <f>IF(DL40=1928,100,VLOOKUP(DL40-1,'Returns by year'!$A:$I,8))</f>
        <v>2083.0643207831858</v>
      </c>
      <c r="DM42" s="131">
        <f>IF(DM40=1928,100,VLOOKUP(DM40-1,'Returns by year'!$A:$I,8))</f>
        <v>2083.0643207831858</v>
      </c>
      <c r="DN42" s="131">
        <f>IF(DN40=1928,100,VLOOKUP(DN40-1,'Returns by year'!$A:$I,8))</f>
        <v>2083.0643207831858</v>
      </c>
      <c r="DO42" s="131">
        <f>IF(DO40=1928,100,VLOOKUP(DO40-1,'Returns by year'!$A:$I,8))</f>
        <v>2083.0643207831858</v>
      </c>
      <c r="DP42" s="131">
        <f>IF(DP40=1928,100,VLOOKUP(DP40-1,'Returns by year'!$A:$I,8))</f>
        <v>2083.0643207831858</v>
      </c>
      <c r="DQ42" s="131">
        <f>IF(DQ40=1928,100,VLOOKUP(DQ40-1,'Returns by year'!$A:$I,8))</f>
        <v>2083.0643207831858</v>
      </c>
      <c r="DR42" s="131">
        <f>IF(DR40=1928,100,VLOOKUP(DR40-1,'Returns by year'!$A:$I,8))</f>
        <v>2083.0643207831858</v>
      </c>
      <c r="DS42" s="131">
        <f>IF(DS40=1928,100,VLOOKUP(DS40-1,'Returns by year'!$A:$I,8))</f>
        <v>2083.0643207831858</v>
      </c>
      <c r="DT42" s="131">
        <f>IF(DT40=1928,100,VLOOKUP(DT40-1,'Returns by year'!$A:$I,8))</f>
        <v>2083.0643207831858</v>
      </c>
      <c r="DU42" s="131">
        <f>IF(DU40=1928,100,VLOOKUP(DU40-1,'Returns by year'!$A:$I,8))</f>
        <v>2083.0643207831858</v>
      </c>
      <c r="DV42" s="131">
        <f>IF(DV40=1928,100,VLOOKUP(DV40-1,'Returns by year'!$A:$I,8))</f>
        <v>2083.0643207831858</v>
      </c>
      <c r="DW42" s="131">
        <f>IF(DW40=1928,100,VLOOKUP(DW40-1,'Returns by year'!$A:$I,8))</f>
        <v>2083.0643207831858</v>
      </c>
      <c r="DX42" s="131">
        <f>IF(DX40=1928,100,VLOOKUP(DX40-1,'Returns by year'!$A:$I,8))</f>
        <v>2083.0643207831858</v>
      </c>
      <c r="DY42" s="131">
        <f>IF(DY40=1928,100,VLOOKUP(DY40-1,'Returns by year'!$A:$I,8))</f>
        <v>2083.0643207831858</v>
      </c>
      <c r="DZ42" s="131">
        <f>IF(DZ40=1928,100,VLOOKUP(DZ40-1,'Returns by year'!$A:$I,8))</f>
        <v>2083.0643207831858</v>
      </c>
      <c r="EA42" s="131">
        <f>IF(EA40=1928,100,VLOOKUP(EA40-1,'Returns by year'!$A:$I,8))</f>
        <v>2083.0643207831858</v>
      </c>
      <c r="EB42" s="131">
        <f>IF(EB40=1928,100,VLOOKUP(EB40-1,'Returns by year'!$A:$I,8))</f>
        <v>2083.0643207831858</v>
      </c>
      <c r="EC42" s="131">
        <f>IF(EC40=1928,100,VLOOKUP(EC40-1,'Returns by year'!$A:$I,8))</f>
        <v>2083.0643207831858</v>
      </c>
      <c r="ED42" s="131">
        <f>IF(ED40=1928,100,VLOOKUP(ED40-1,'Returns by year'!$A:$I,8))</f>
        <v>2083.0643207831858</v>
      </c>
      <c r="EE42" s="131">
        <f>IF(EE40=1928,100,VLOOKUP(EE40-1,'Returns by year'!$A:$I,8))</f>
        <v>2083.0643207831858</v>
      </c>
      <c r="EF42" s="131">
        <f>IF(EF40=1928,100,VLOOKUP(EF40-1,'Returns by year'!$A:$I,8))</f>
        <v>2083.0643207831858</v>
      </c>
      <c r="EG42" s="131">
        <f>IF(EG40=1928,100,VLOOKUP(EG40-1,'Returns by year'!$A:$I,8))</f>
        <v>2083.0643207831858</v>
      </c>
      <c r="EH42" s="131">
        <f>IF(EH40=1928,100,VLOOKUP(EH40-1,'Returns by year'!$A:$I,8))</f>
        <v>2083.0643207831858</v>
      </c>
      <c r="EI42" s="131">
        <f>IF(EI40=1928,100,VLOOKUP(EI40-1,'Returns by year'!$A:$I,8))</f>
        <v>2083.0643207831858</v>
      </c>
      <c r="EJ42" s="131">
        <f>IF(EJ40=1928,100,VLOOKUP(EJ40-1,'Returns by year'!$A:$I,8))</f>
        <v>2083.0643207831858</v>
      </c>
      <c r="EK42" s="131">
        <f>IF(EK40=1928,100,VLOOKUP(EK40-1,'Returns by year'!$A:$I,8))</f>
        <v>2083.0643207831858</v>
      </c>
      <c r="EL42" s="131">
        <f>IF(EL40=1928,100,VLOOKUP(EL40-1,'Returns by year'!$A:$I,8))</f>
        <v>2083.0643207831858</v>
      </c>
      <c r="EM42" s="131">
        <f>IF(EM40=1928,100,VLOOKUP(EM40-1,'Returns by year'!$A:$I,8))</f>
        <v>2083.0643207831858</v>
      </c>
      <c r="EN42" s="131">
        <f>IF(EN40=1928,100,VLOOKUP(EN40-1,'Returns by year'!$A:$I,8))</f>
        <v>2083.0643207831858</v>
      </c>
      <c r="EO42" s="131">
        <f>IF(EO40=1928,100,VLOOKUP(EO40-1,'Returns by year'!$A:$I,8))</f>
        <v>2083.0643207831858</v>
      </c>
      <c r="EP42" s="131">
        <f>IF(EP40=1928,100,VLOOKUP(EP40-1,'Returns by year'!$A:$I,8))</f>
        <v>2083.0643207831858</v>
      </c>
      <c r="EQ42" s="131">
        <f>IF(EQ40=1928,100,VLOOKUP(EQ40-1,'Returns by year'!$A:$I,8))</f>
        <v>2083.0643207831858</v>
      </c>
      <c r="ER42" s="131">
        <f>IF(ER40=1928,100,VLOOKUP(ER40-1,'Returns by year'!$A:$I,8))</f>
        <v>2083.0643207831858</v>
      </c>
      <c r="ES42" s="131">
        <f>IF(ES40=1928,100,VLOOKUP(ES40-1,'Returns by year'!$A:$I,8))</f>
        <v>2083.0643207831858</v>
      </c>
      <c r="ET42" s="131">
        <f>IF(ET40=1928,100,VLOOKUP(ET40-1,'Returns by year'!$A:$I,8))</f>
        <v>2083.0643207831858</v>
      </c>
      <c r="EU42" s="131">
        <f>IF(EU40=1928,100,VLOOKUP(EU40-1,'Returns by year'!$A:$I,8))</f>
        <v>2083.0643207831858</v>
      </c>
      <c r="EV42" s="131">
        <f>IF(EV40=1928,100,VLOOKUP(EV40-1,'Returns by year'!$A:$I,8))</f>
        <v>2083.0643207831858</v>
      </c>
      <c r="EW42" s="131">
        <f>IF(EW40=1928,100,VLOOKUP(EW40-1,'Returns by year'!$A:$I,8))</f>
        <v>2083.0643207831858</v>
      </c>
      <c r="EX42" s="131">
        <f>IF(EX40=1928,100,VLOOKUP(EX40-1,'Returns by year'!$A:$I,8))</f>
        <v>2083.0643207831858</v>
      </c>
      <c r="EY42" s="131">
        <f>IF(EY40=1928,100,VLOOKUP(EY40-1,'Returns by year'!$A:$I,8))</f>
        <v>2083.0643207831858</v>
      </c>
      <c r="EZ42" s="131">
        <f>IF(EZ40=1928,100,VLOOKUP(EZ40-1,'Returns by year'!$A:$I,8))</f>
        <v>2083.0643207831858</v>
      </c>
      <c r="FA42" s="131">
        <f>IF(FA40=1928,100,VLOOKUP(FA40-1,'Returns by year'!$A:$I,8))</f>
        <v>2083.0643207831858</v>
      </c>
      <c r="FB42" s="131">
        <f>IF(FB40=1928,100,VLOOKUP(FB40-1,'Returns by year'!$A:$I,8))</f>
        <v>2083.0643207831858</v>
      </c>
      <c r="FC42" s="131">
        <f>IF(FC40=1928,100,VLOOKUP(FC40-1,'Returns by year'!$A:$I,8))</f>
        <v>2083.0643207831858</v>
      </c>
      <c r="FD42" s="131">
        <f>IF(FD40=1928,100,VLOOKUP(FD40-1,'Returns by year'!$A:$I,8))</f>
        <v>2083.0643207831858</v>
      </c>
      <c r="FE42" s="131">
        <f>IF(FE40=1928,100,VLOOKUP(FE40-1,'Returns by year'!$A:$I,8))</f>
        <v>2083.0643207831858</v>
      </c>
      <c r="FF42" s="131">
        <f>IF(FF40=1928,100,VLOOKUP(FF40-1,'Returns by year'!$A:$I,8))</f>
        <v>2083.0643207831858</v>
      </c>
      <c r="FG42" s="131">
        <f>IF(FG40=1928,100,VLOOKUP(FG40-1,'Returns by year'!$A:$I,8))</f>
        <v>2083.0643207831858</v>
      </c>
      <c r="FH42" s="131">
        <f>IF(FH40=1928,100,VLOOKUP(FH40-1,'Returns by year'!$A:$I,8))</f>
        <v>2083.0643207831858</v>
      </c>
      <c r="FI42" s="131">
        <f>IF(FI40=1928,100,VLOOKUP(FI40-1,'Returns by year'!$A:$I,8))</f>
        <v>2083.0643207831858</v>
      </c>
      <c r="FJ42" s="131">
        <f>IF(FJ40=1928,100,VLOOKUP(FJ40-1,'Returns by year'!$A:$I,8))</f>
        <v>2083.0643207831858</v>
      </c>
      <c r="FK42" s="131">
        <f>IF(FK40=1928,100,VLOOKUP(FK40-1,'Returns by year'!$A:$I,8))</f>
        <v>2083.0643207831858</v>
      </c>
      <c r="FL42" s="131">
        <f>IF(FL40=1928,100,VLOOKUP(FL40-1,'Returns by year'!$A:$I,8))</f>
        <v>2083.0643207831858</v>
      </c>
      <c r="FM42" s="131">
        <f>IF(FM40=1928,100,VLOOKUP(FM40-1,'Returns by year'!$A:$I,8))</f>
        <v>2083.0643207831858</v>
      </c>
      <c r="FN42" s="131">
        <f>IF(FN40=1928,100,VLOOKUP(FN40-1,'Returns by year'!$A:$I,8))</f>
        <v>2083.0643207831858</v>
      </c>
      <c r="FO42" s="131">
        <f>IF(FO40=1928,100,VLOOKUP(FO40-1,'Returns by year'!$A:$I,8))</f>
        <v>2083.0643207831858</v>
      </c>
      <c r="FP42" s="131">
        <f>IF(FP40=1928,100,VLOOKUP(FP40-1,'Returns by year'!$A:$I,8))</f>
        <v>2083.0643207831858</v>
      </c>
      <c r="FQ42" s="131">
        <f>IF(FQ40=1928,100,VLOOKUP(FQ40-1,'Returns by year'!$A:$I,8))</f>
        <v>2083.0643207831858</v>
      </c>
      <c r="FR42" s="131">
        <f>IF(FR40=1928,100,VLOOKUP(FR40-1,'Returns by year'!$A:$I,8))</f>
        <v>2083.0643207831858</v>
      </c>
      <c r="FS42" s="131">
        <f>IF(FS40=1928,100,VLOOKUP(FS40-1,'Returns by year'!$A:$I,8))</f>
        <v>2083.0643207831858</v>
      </c>
      <c r="FT42" s="131">
        <f>IF(FT40=1928,100,VLOOKUP(FT40-1,'Returns by year'!$A:$I,8))</f>
        <v>2083.0643207831858</v>
      </c>
      <c r="FU42" s="131">
        <f>IF(FU40=1928,100,VLOOKUP(FU40-1,'Returns by year'!$A:$I,8))</f>
        <v>2083.0643207831858</v>
      </c>
      <c r="FV42" s="131">
        <f>IF(FV40=1928,100,VLOOKUP(FV40-1,'Returns by year'!$A:$I,8))</f>
        <v>2083.0643207831858</v>
      </c>
    </row>
    <row r="43" spans="2:178">
      <c r="F43" s="131">
        <f>IF(F40=1928,100,VLOOKUP(F40-1,'Returns by year'!$A:$I,9))</f>
        <v>100</v>
      </c>
      <c r="G43" s="131">
        <f>IF(G40=1928,100,VLOOKUP(G40-1,'Returns by year'!$A:$I,9))</f>
        <v>100.83547085897993</v>
      </c>
      <c r="H43" s="131">
        <f>IF(H40=1928,100,VLOOKUP(H40-1,'Returns by year'!$A:$I,9))</f>
        <v>105.074396573995</v>
      </c>
      <c r="I43" s="131">
        <f>IF(I40=1928,100,VLOOKUP(I40-1,'Returns by year'!$A:$I,9))</f>
        <v>109.84575287805193</v>
      </c>
      <c r="J43" s="131">
        <f>IF(J40=1928,100,VLOOKUP(J40-1,'Returns by year'!$A:$I,9))</f>
        <v>107.03495828159154</v>
      </c>
      <c r="K43" s="131">
        <f>IF(K40=1928,100,VLOOKUP(K40-1,'Returns by year'!$A:$I,9))</f>
        <v>116.44365970167279</v>
      </c>
      <c r="L43" s="131">
        <f>IF(L40=1928,100,VLOOKUP(L40-1,'Returns by year'!$A:$I,9))</f>
        <v>118.60400641974435</v>
      </c>
      <c r="M43" s="131">
        <f>IF(M40=1928,100,VLOOKUP(M40-1,'Returns by year'!$A:$I,9))</f>
        <v>128.04896841358894</v>
      </c>
      <c r="N43" s="131">
        <f>IF(N40=1928,100,VLOOKUP(N40-1,'Returns by year'!$A:$I,9))</f>
        <v>133.77537939837757</v>
      </c>
      <c r="O43" s="131">
        <f>IF(O40=1928,100,VLOOKUP(O40-1,'Returns by year'!$A:$I,9))</f>
        <v>140.4880612585456</v>
      </c>
      <c r="P43" s="131">
        <f>IF(P40=1928,100,VLOOKUP(P40-1,'Returns by year'!$A:$I,9))</f>
        <v>142.42559681966594</v>
      </c>
      <c r="Q43" s="131">
        <f>IF(Q40=1928,100,VLOOKUP(Q40-1,'Returns by year'!$A:$I,9))</f>
        <v>148.42634118715418</v>
      </c>
      <c r="R43" s="131">
        <f>IF(R40=1928,100,VLOOKUP(R40-1,'Returns by year'!$A:$I,9))</f>
        <v>154.97529933818757</v>
      </c>
      <c r="S43" s="131">
        <f>IF(S40=1928,100,VLOOKUP(S40-1,'Returns by year'!$A:$I,9))</f>
        <v>163.34781136372007</v>
      </c>
      <c r="T43" s="131">
        <f>IF(T40=1928,100,VLOOKUP(T40-1,'Returns by year'!$A:$I,9))</f>
        <v>160.0445958674045</v>
      </c>
      <c r="U43" s="131">
        <f>IF(U40=1928,100,VLOOKUP(U40-1,'Returns by year'!$A:$I,9))</f>
        <v>163.71740846371824</v>
      </c>
      <c r="V43" s="131">
        <f>IF(V40=1928,100,VLOOKUP(V40-1,'Returns by year'!$A:$I,9))</f>
        <v>167.79397193446482</v>
      </c>
      <c r="W43" s="131">
        <f>IF(W40=1928,100,VLOOKUP(W40-1,'Returns by year'!$A:$I,9))</f>
        <v>172.11904807734297</v>
      </c>
      <c r="X43" s="131">
        <f>IF(X40=1928,100,VLOOKUP(X40-1,'Returns by year'!$A:$I,9))</f>
        <v>178.66717499115143</v>
      </c>
      <c r="Y43" s="131">
        <f>IF(Y40=1928,100,VLOOKUP(Y40-1,'Returns by year'!$A:$I,9))</f>
        <v>184.25655340056949</v>
      </c>
      <c r="Z43" s="131">
        <f>IF(Z40=1928,100,VLOOKUP(Z40-1,'Returns by year'!$A:$I,9))</f>
        <v>185.95115503756207</v>
      </c>
      <c r="AA43" s="131">
        <f>IF(AA40=1928,100,VLOOKUP(AA40-1,'Returns by year'!$A:$I,9))</f>
        <v>189.57913076515149</v>
      </c>
      <c r="AB43" s="131">
        <f>IF(AB40=1928,100,VLOOKUP(AB40-1,'Returns by year'!$A:$I,9))</f>
        <v>198.42012543806027</v>
      </c>
      <c r="AC43" s="131">
        <f>IF(AC40=1928,100,VLOOKUP(AC40-1,'Returns by year'!$A:$I,9))</f>
        <v>199.2725298476397</v>
      </c>
      <c r="AD43" s="131">
        <f>IF(AD40=1928,100,VLOOKUP(AD40-1,'Returns by year'!$A:$I,9))</f>
        <v>198.68405032411223</v>
      </c>
      <c r="AE43" s="131">
        <f>IF(AE40=1928,100,VLOOKUP(AE40-1,'Returns by year'!$A:$I,9))</f>
        <v>203.19019701923781</v>
      </c>
      <c r="AF43" s="131">
        <f>IF(AF40=1928,100,VLOOKUP(AF40-1,'Returns by year'!$A:$I,9))</f>
        <v>211.61007420547722</v>
      </c>
      <c r="AG43" s="131">
        <f>IF(AG40=1928,100,VLOOKUP(AG40-1,'Returns by year'!$A:$I,9))</f>
        <v>218.57162973953018</v>
      </c>
      <c r="AH43" s="131">
        <f>IF(AH40=1928,100,VLOOKUP(AH40-1,'Returns by year'!$A:$I,9))</f>
        <v>215.65055295509998</v>
      </c>
      <c r="AI43" s="131">
        <f>IF(AI40=1928,100,VLOOKUP(AI40-1,'Returns by year'!$A:$I,9))</f>
        <v>210.78596424464291</v>
      </c>
      <c r="AJ43" s="131">
        <f>IF(AJ40=1928,100,VLOOKUP(AJ40-1,'Returns by year'!$A:$I,9))</f>
        <v>225.11311331323367</v>
      </c>
      <c r="AK43" s="131">
        <f>IF(AK40=1928,100,VLOOKUP(AK40-1,'Returns by year'!$A:$I,9))</f>
        <v>220.38794814929315</v>
      </c>
      <c r="AL43" s="131">
        <f>IF(AL40=1928,100,VLOOKUP(AL40-1,'Returns by year'!$A:$I,9))</f>
        <v>214.55509182219998</v>
      </c>
      <c r="AM43" s="131">
        <f>IF(AM40=1928,100,VLOOKUP(AM40-1,'Returns by year'!$A:$I,9))</f>
        <v>239.52823965399477</v>
      </c>
      <c r="AN43" s="131">
        <f>IF(AN40=1928,100,VLOOKUP(AN40-1,'Returns by year'!$A:$I,9))</f>
        <v>244.46472698517934</v>
      </c>
      <c r="AO43" s="131">
        <f>IF(AO40=1928,100,VLOOKUP(AO40-1,'Returns by year'!$A:$I,9))</f>
        <v>258.38343391259201</v>
      </c>
      <c r="AP43" s="131">
        <f>IF(AP40=1928,100,VLOOKUP(AP40-1,'Returns by year'!$A:$I,9))</f>
        <v>262.73502971192949</v>
      </c>
      <c r="AQ43" s="131">
        <f>IF(AQ40=1928,100,VLOOKUP(AQ40-1,'Returns by year'!$A:$I,9))</f>
        <v>272.52996211138321</v>
      </c>
      <c r="AR43" s="131">
        <f>IF(AR40=1928,100,VLOOKUP(AR40-1,'Returns by year'!$A:$I,9))</f>
        <v>274.48905762558695</v>
      </c>
      <c r="AS43" s="131">
        <f>IF(AS40=1928,100,VLOOKUP(AS40-1,'Returns by year'!$A:$I,9))</f>
        <v>282.47103728732264</v>
      </c>
      <c r="AT43" s="131">
        <f>IF(AT40=1928,100,VLOOKUP(AT40-1,'Returns by year'!$A:$I,9))</f>
        <v>278.0062407720165</v>
      </c>
      <c r="AU43" s="131">
        <f>IF(AU40=1928,100,VLOOKUP(AU40-1,'Returns by year'!$A:$I,9))</f>
        <v>287.10988788587969</v>
      </c>
      <c r="AV43" s="131">
        <f>IF(AV40=1928,100,VLOOKUP(AV40-1,'Returns by year'!$A:$I,9))</f>
        <v>272.7140565018351</v>
      </c>
      <c r="AW43" s="131">
        <f>IF(AW40=1928,100,VLOOKUP(AW40-1,'Returns by year'!$A:$I,9))</f>
        <v>318.40657993094021</v>
      </c>
      <c r="AX43" s="131">
        <f>IF(AX40=1928,100,VLOOKUP(AX40-1,'Returns by year'!$A:$I,9))</f>
        <v>349.56870273914296</v>
      </c>
      <c r="AY43" s="131">
        <f>IF(AY40=1928,100,VLOOKUP(AY40-1,'Returns by year'!$A:$I,9))</f>
        <v>359.42111852214714</v>
      </c>
      <c r="AZ43" s="131">
        <f>IF(AZ40=1928,100,VLOOKUP(AZ40-1,'Returns by year'!$A:$I,9))</f>
        <v>372.57113175912104</v>
      </c>
      <c r="BA43" s="131">
        <f>IF(BA40=1928,100,VLOOKUP(BA40-1,'Returns by year'!$A:$I,9))</f>
        <v>379.98011367377757</v>
      </c>
      <c r="BB43" s="131">
        <f>IF(BB40=1928,100,VLOOKUP(BB40-1,'Returns by year'!$A:$I,9))</f>
        <v>393.67936041117781</v>
      </c>
      <c r="BC43" s="131">
        <f>IF(BC40=1928,100,VLOOKUP(BC40-1,'Returns by year'!$A:$I,9))</f>
        <v>456.607276908399</v>
      </c>
      <c r="BD43" s="131">
        <f>IF(BD40=1928,100,VLOOKUP(BD40-1,'Returns by year'!$A:$I,9))</f>
        <v>462.49733090970153</v>
      </c>
      <c r="BE43" s="131">
        <f>IF(BE40=1928,100,VLOOKUP(BE40-1,'Returns by year'!$A:$I,9))</f>
        <v>458.90104096930958</v>
      </c>
      <c r="BF43" s="131">
        <f>IF(BF40=1928,100,VLOOKUP(BF40-1,'Returns by year'!$A:$I,9))</f>
        <v>461.97898346523777</v>
      </c>
      <c r="BG43" s="131">
        <f>IF(BG40=1928,100,VLOOKUP(BG40-1,'Returns by year'!$A:$I,9))</f>
        <v>448.16699336164055</v>
      </c>
      <c r="BH43" s="131">
        <f>IF(BH40=1928,100,VLOOKUP(BH40-1,'Returns by year'!$A:$I,9))</f>
        <v>484.91317021175587</v>
      </c>
      <c r="BI43" s="131">
        <f>IF(BI40=1928,100,VLOOKUP(BI40-1,'Returns by year'!$A:$I,9))</f>
        <v>644.03524241645721</v>
      </c>
      <c r="BJ43" s="131">
        <f>IF(BJ40=1928,100,VLOOKUP(BJ40-1,'Returns by year'!$A:$I,9))</f>
        <v>664.64571907431775</v>
      </c>
      <c r="BK43" s="131">
        <f>IF(BK40=1928,100,VLOOKUP(BK40-1,'Returns by year'!$A:$I,9))</f>
        <v>755.92393727227272</v>
      </c>
      <c r="BL43" s="131">
        <f>IF(BL40=1928,100,VLOOKUP(BL40-1,'Returns by year'!$A:$I,9))</f>
        <v>950.2907905396761</v>
      </c>
      <c r="BM43" s="131">
        <f>IF(BM40=1928,100,VLOOKUP(BM40-1,'Returns by year'!$A:$I,9))</f>
        <v>1181.0614505867354</v>
      </c>
      <c r="BN43" s="131">
        <f>IF(BN40=1928,100,VLOOKUP(BN40-1,'Returns by year'!$A:$I,9))</f>
        <v>1122.4747917679792</v>
      </c>
      <c r="BO43" s="131">
        <f>IF(BO40=1928,100,VLOOKUP(BO40-1,'Returns by year'!$A:$I,9))</f>
        <v>1214.7825820879684</v>
      </c>
      <c r="BP43" s="131">
        <f>IF(BP40=1928,100,VLOOKUP(BP40-1,'Returns by year'!$A:$I,9))</f>
        <v>1429.7219259170236</v>
      </c>
      <c r="BQ43" s="131">
        <f>IF(BQ40=1928,100,VLOOKUP(BQ40-1,'Returns by year'!$A:$I,9))</f>
        <v>1518.8704542240573</v>
      </c>
      <c r="BR43" s="131">
        <f>IF(BR40=1928,100,VLOOKUP(BR40-1,'Returns by year'!$A:$I,9))</f>
        <v>1746.769523711594</v>
      </c>
      <c r="BS43" s="131">
        <f>IF(BS40=1928,100,VLOOKUP(BS40-1,'Returns by year'!$A:$I,9))</f>
        <v>1910.2957512715263</v>
      </c>
      <c r="BT43" s="131">
        <f>IF(BT40=1928,100,VLOOKUP(BT40-1,'Returns by year'!$A:$I,9))</f>
        <v>2181.7670703142176</v>
      </c>
      <c r="BU43" s="131">
        <f>IF(BU40=1928,100,VLOOKUP(BU40-1,'Returns by year'!$A:$I,9))</f>
        <v>2006.4259659479505</v>
      </c>
      <c r="BV43" s="131">
        <f>IF(BV40=1928,100,VLOOKUP(BV40-1,'Returns by year'!$A:$I,9))</f>
        <v>2477.5504351330737</v>
      </c>
      <c r="BW43" s="131">
        <f>IF(BW40=1928,100,VLOOKUP(BW40-1,'Returns by year'!$A:$I,9))</f>
        <v>2512.9449137348461</v>
      </c>
      <c r="BX43" s="131">
        <f>IF(BX40=1928,100,VLOOKUP(BX40-1,'Returns by year'!$A:$I,9))</f>
        <v>2762.7097823991153</v>
      </c>
      <c r="BY43" s="131">
        <f>IF(BY40=1928,100,VLOOKUP(BY40-1,'Returns by year'!$A:$I,9))</f>
        <v>3174.9456417989818</v>
      </c>
      <c r="BZ43" s="131">
        <f>IF(BZ40=1928,100,VLOOKUP(BZ40-1,'Returns by year'!$A:$I,9))</f>
        <v>2912.8788088601259</v>
      </c>
      <c r="CA43" s="131">
        <f>IF(CA40=1928,100,VLOOKUP(CA40-1,'Returns by year'!$A:$I,9))</f>
        <v>3398.0265555148762</v>
      </c>
      <c r="CB43" s="131">
        <f>IF(CB40=1928,100,VLOOKUP(CB40-1,'Returns by year'!$A:$I,9))</f>
        <v>3587.3707520469702</v>
      </c>
      <c r="CC43" s="131">
        <f>IF(CC40=1928,100,VLOOKUP(CC40-1,'Returns by year'!$A:$I,9))</f>
        <v>4129.6520779735802</v>
      </c>
      <c r="CD43" s="131">
        <f>IF(CD40=1928,100,VLOOKUP(CD40-1,'Returns by year'!$A:$I,9))</f>
        <v>4145.1514298492766</v>
      </c>
      <c r="CE43" s="131">
        <f>IF(CE40=1928,100,VLOOKUP(CE40-1,'Returns by year'!$A:$I,9))</f>
        <v>4331.2970695441181</v>
      </c>
      <c r="CF43" s="131">
        <f>IF(CF40=1928,100,VLOOKUP(CF40-1,'Returns by year'!$A:$I,9))</f>
        <v>4455.4984405991927</v>
      </c>
      <c r="CG43" s="131">
        <f>IF(CG40=1928,100,VLOOKUP(CG40-1,'Returns by year'!$A:$I,9))</f>
        <v>4542.8708203458</v>
      </c>
      <c r="CH43" s="131">
        <f>IF(CH40=1928,100,VLOOKUP(CH40-1,'Returns by year'!$A:$I,9))</f>
        <v>5006.6943844844382</v>
      </c>
      <c r="CI43" s="131">
        <f>IF(CI40=1928,100,VLOOKUP(CI40-1,'Returns by year'!$A:$I,9))</f>
        <v>6013.1040377978934</v>
      </c>
      <c r="CJ43" s="131">
        <f>IF(CJ40=1928,100,VLOOKUP(CJ40-1,'Returns by year'!$A:$I,9))</f>
        <v>5344.6455830466175</v>
      </c>
      <c r="CK43" s="131">
        <f>IF(CK40=1928,100,VLOOKUP(CK40-1,'Returns by year'!$A:$I,9))</f>
        <v>5796.9594048792078</v>
      </c>
      <c r="CL43" s="131">
        <f>IF(CL40=1928,100,VLOOKUP(CL40-1,'Returns by year'!$A:$I,9))</f>
        <v>6726.5212652343698</v>
      </c>
      <c r="CM43" s="131">
        <f>IF(CM40=1928,100,VLOOKUP(CM40-1,'Returns by year'!$A:$I,9))</f>
        <v>6926.4046862475598</v>
      </c>
      <c r="CN43" s="131">
        <f>IF(CN40=1928,100,VLOOKUP(CN40-1,'Returns by year'!$A:$I,9))</f>
        <v>6295.7854066132577</v>
      </c>
      <c r="CO43" s="131">
        <f>IF(CO40=1928,100,VLOOKUP(CO40-1,'Returns by year'!$A:$I,9))</f>
        <v>6972.3418672788994</v>
      </c>
      <c r="CP43" s="131">
        <f>IF(CP40=1928,100,VLOOKUP(CP40-1,'Returns by year'!$A:$I,9))</f>
        <v>7061.8876309399093</v>
      </c>
      <c r="CQ43" s="131">
        <f>IF(CQ40=1928,100,VLOOKUP(CQ40-1,'Returns by year'!$A:$I,9))</f>
        <v>7110.6535291573937</v>
      </c>
      <c r="CR43" s="131">
        <f>IF(CR40=1928,100,VLOOKUP(CR40-1,'Returns by year'!$A:$I,9))</f>
        <v>7309.8738660425133</v>
      </c>
      <c r="CS43" s="131">
        <f>IF(CS40=1928,100,VLOOKUP(CS40-1,'Returns by year'!$A:$I,9))</f>
        <v>7308.6536737016304</v>
      </c>
      <c r="CT43" s="131">
        <f>IF(CT40=1928,100,VLOOKUP(CT40-1,'Returns by year'!$A:$I,9))</f>
        <v>8012.8885538781296</v>
      </c>
      <c r="CU43" s="131">
        <f>IF(CU40=1928,100,VLOOKUP(CU40-1,'Returns by year'!$A:$I,9))</f>
        <v>8920.9008833408589</v>
      </c>
      <c r="CV43" s="131">
        <f>IF(CV40=1928,100,VLOOKUP(CV40-1,'Returns by year'!$A:$I,9))</f>
        <v>8526.9508272066651</v>
      </c>
      <c r="CW43" s="131">
        <f>IF(CW40=1928,100,VLOOKUP(CW40-1,'Returns by year'!$A:$I,9))</f>
        <v>8526.9508272066651</v>
      </c>
      <c r="CX43" s="131">
        <f>IF(CX40=1928,100,VLOOKUP(CX40-1,'Returns by year'!$A:$I,9))</f>
        <v>8526.9508272066651</v>
      </c>
      <c r="CY43" s="131">
        <f>IF(CY40=1928,100,VLOOKUP(CY40-1,'Returns by year'!$A:$I,9))</f>
        <v>8526.9508272066651</v>
      </c>
      <c r="CZ43" s="131">
        <f>IF(CZ40=1928,100,VLOOKUP(CZ40-1,'Returns by year'!$A:$I,9))</f>
        <v>8526.9508272066651</v>
      </c>
      <c r="DA43" s="131">
        <f>IF(DA40=1928,100,VLOOKUP(DA40-1,'Returns by year'!$A:$I,9))</f>
        <v>8526.9508272066651</v>
      </c>
      <c r="DB43" s="131">
        <f>IF(DB40=1928,100,VLOOKUP(DB40-1,'Returns by year'!$A:$I,9))</f>
        <v>8526.9508272066651</v>
      </c>
      <c r="DC43" s="131">
        <f>IF(DC40=1928,100,VLOOKUP(DC40-1,'Returns by year'!$A:$I,9))</f>
        <v>8526.9508272066651</v>
      </c>
      <c r="DD43" s="131">
        <f>IF(DD40=1928,100,VLOOKUP(DD40-1,'Returns by year'!$A:$I,9))</f>
        <v>8526.9508272066651</v>
      </c>
      <c r="DE43" s="131">
        <f>IF(DE40=1928,100,VLOOKUP(DE40-1,'Returns by year'!$A:$I,9))</f>
        <v>8526.9508272066651</v>
      </c>
      <c r="DF43" s="131">
        <f>IF(DF40=1928,100,VLOOKUP(DF40-1,'Returns by year'!$A:$I,9))</f>
        <v>8526.9508272066651</v>
      </c>
      <c r="DG43" s="131">
        <f>IF(DG40=1928,100,VLOOKUP(DG40-1,'Returns by year'!$A:$I,9))</f>
        <v>8526.9508272066651</v>
      </c>
      <c r="DH43" s="131">
        <f>IF(DH40=1928,100,VLOOKUP(DH40-1,'Returns by year'!$A:$I,9))</f>
        <v>8526.9508272066651</v>
      </c>
      <c r="DI43" s="131">
        <f>IF(DI40=1928,100,VLOOKUP(DI40-1,'Returns by year'!$A:$I,9))</f>
        <v>8526.9508272066651</v>
      </c>
      <c r="DJ43" s="131">
        <f>IF(DJ40=1928,100,VLOOKUP(DJ40-1,'Returns by year'!$A:$I,9))</f>
        <v>8526.9508272066651</v>
      </c>
      <c r="DK43" s="131">
        <f>IF(DK40=1928,100,VLOOKUP(DK40-1,'Returns by year'!$A:$I,9))</f>
        <v>8526.9508272066651</v>
      </c>
      <c r="DL43" s="131">
        <f>IF(DL40=1928,100,VLOOKUP(DL40-1,'Returns by year'!$A:$I,9))</f>
        <v>8526.9508272066651</v>
      </c>
      <c r="DM43" s="131">
        <f>IF(DM40=1928,100,VLOOKUP(DM40-1,'Returns by year'!$A:$I,9))</f>
        <v>8526.9508272066651</v>
      </c>
      <c r="DN43" s="131">
        <f>IF(DN40=1928,100,VLOOKUP(DN40-1,'Returns by year'!$A:$I,9))</f>
        <v>8526.9508272066651</v>
      </c>
      <c r="DO43" s="131">
        <f>IF(DO40=1928,100,VLOOKUP(DO40-1,'Returns by year'!$A:$I,9))</f>
        <v>8526.9508272066651</v>
      </c>
      <c r="DP43" s="131">
        <f>IF(DP40=1928,100,VLOOKUP(DP40-1,'Returns by year'!$A:$I,9))</f>
        <v>8526.9508272066651</v>
      </c>
      <c r="DQ43" s="131">
        <f>IF(DQ40=1928,100,VLOOKUP(DQ40-1,'Returns by year'!$A:$I,9))</f>
        <v>8526.9508272066651</v>
      </c>
      <c r="DR43" s="131">
        <f>IF(DR40=1928,100,VLOOKUP(DR40-1,'Returns by year'!$A:$I,9))</f>
        <v>8526.9508272066651</v>
      </c>
      <c r="DS43" s="131">
        <f>IF(DS40=1928,100,VLOOKUP(DS40-1,'Returns by year'!$A:$I,9))</f>
        <v>8526.9508272066651</v>
      </c>
      <c r="DT43" s="131">
        <f>IF(DT40=1928,100,VLOOKUP(DT40-1,'Returns by year'!$A:$I,9))</f>
        <v>8526.9508272066651</v>
      </c>
      <c r="DU43" s="131">
        <f>IF(DU40=1928,100,VLOOKUP(DU40-1,'Returns by year'!$A:$I,9))</f>
        <v>8526.9508272066651</v>
      </c>
      <c r="DV43" s="131">
        <f>IF(DV40=1928,100,VLOOKUP(DV40-1,'Returns by year'!$A:$I,9))</f>
        <v>8526.9508272066651</v>
      </c>
      <c r="DW43" s="131">
        <f>IF(DW40=1928,100,VLOOKUP(DW40-1,'Returns by year'!$A:$I,9))</f>
        <v>8526.9508272066651</v>
      </c>
      <c r="DX43" s="131">
        <f>IF(DX40=1928,100,VLOOKUP(DX40-1,'Returns by year'!$A:$I,9))</f>
        <v>8526.9508272066651</v>
      </c>
      <c r="DY43" s="131">
        <f>IF(DY40=1928,100,VLOOKUP(DY40-1,'Returns by year'!$A:$I,9))</f>
        <v>8526.9508272066651</v>
      </c>
      <c r="DZ43" s="131">
        <f>IF(DZ40=1928,100,VLOOKUP(DZ40-1,'Returns by year'!$A:$I,9))</f>
        <v>8526.9508272066651</v>
      </c>
      <c r="EA43" s="131">
        <f>IF(EA40=1928,100,VLOOKUP(EA40-1,'Returns by year'!$A:$I,9))</f>
        <v>8526.9508272066651</v>
      </c>
      <c r="EB43" s="131">
        <f>IF(EB40=1928,100,VLOOKUP(EB40-1,'Returns by year'!$A:$I,9))</f>
        <v>8526.9508272066651</v>
      </c>
      <c r="EC43" s="131">
        <f>IF(EC40=1928,100,VLOOKUP(EC40-1,'Returns by year'!$A:$I,9))</f>
        <v>8526.9508272066651</v>
      </c>
      <c r="ED43" s="131">
        <f>IF(ED40=1928,100,VLOOKUP(ED40-1,'Returns by year'!$A:$I,9))</f>
        <v>8526.9508272066651</v>
      </c>
      <c r="EE43" s="131">
        <f>IF(EE40=1928,100,VLOOKUP(EE40-1,'Returns by year'!$A:$I,9))</f>
        <v>8526.9508272066651</v>
      </c>
      <c r="EF43" s="131">
        <f>IF(EF40=1928,100,VLOOKUP(EF40-1,'Returns by year'!$A:$I,9))</f>
        <v>8526.9508272066651</v>
      </c>
      <c r="EG43" s="131">
        <f>IF(EG40=1928,100,VLOOKUP(EG40-1,'Returns by year'!$A:$I,9))</f>
        <v>8526.9508272066651</v>
      </c>
      <c r="EH43" s="131">
        <f>IF(EH40=1928,100,VLOOKUP(EH40-1,'Returns by year'!$A:$I,9))</f>
        <v>8526.9508272066651</v>
      </c>
      <c r="EI43" s="131">
        <f>IF(EI40=1928,100,VLOOKUP(EI40-1,'Returns by year'!$A:$I,9))</f>
        <v>8526.9508272066651</v>
      </c>
      <c r="EJ43" s="131">
        <f>IF(EJ40=1928,100,VLOOKUP(EJ40-1,'Returns by year'!$A:$I,9))</f>
        <v>8526.9508272066651</v>
      </c>
      <c r="EK43" s="131">
        <f>IF(EK40=1928,100,VLOOKUP(EK40-1,'Returns by year'!$A:$I,9))</f>
        <v>8526.9508272066651</v>
      </c>
      <c r="EL43" s="131">
        <f>IF(EL40=1928,100,VLOOKUP(EL40-1,'Returns by year'!$A:$I,9))</f>
        <v>8526.9508272066651</v>
      </c>
      <c r="EM43" s="131">
        <f>IF(EM40=1928,100,VLOOKUP(EM40-1,'Returns by year'!$A:$I,9))</f>
        <v>8526.9508272066651</v>
      </c>
      <c r="EN43" s="131">
        <f>IF(EN40=1928,100,VLOOKUP(EN40-1,'Returns by year'!$A:$I,9))</f>
        <v>8526.9508272066651</v>
      </c>
      <c r="EO43" s="131">
        <f>IF(EO40=1928,100,VLOOKUP(EO40-1,'Returns by year'!$A:$I,9))</f>
        <v>8526.9508272066651</v>
      </c>
      <c r="EP43" s="131">
        <f>IF(EP40=1928,100,VLOOKUP(EP40-1,'Returns by year'!$A:$I,9))</f>
        <v>8526.9508272066651</v>
      </c>
      <c r="EQ43" s="131">
        <f>IF(EQ40=1928,100,VLOOKUP(EQ40-1,'Returns by year'!$A:$I,9))</f>
        <v>8526.9508272066651</v>
      </c>
      <c r="ER43" s="131">
        <f>IF(ER40=1928,100,VLOOKUP(ER40-1,'Returns by year'!$A:$I,9))</f>
        <v>8526.9508272066651</v>
      </c>
      <c r="ES43" s="131">
        <f>IF(ES40=1928,100,VLOOKUP(ES40-1,'Returns by year'!$A:$I,9))</f>
        <v>8526.9508272066651</v>
      </c>
      <c r="ET43" s="131">
        <f>IF(ET40=1928,100,VLOOKUP(ET40-1,'Returns by year'!$A:$I,9))</f>
        <v>8526.9508272066651</v>
      </c>
      <c r="EU43" s="131">
        <f>IF(EU40=1928,100,VLOOKUP(EU40-1,'Returns by year'!$A:$I,9))</f>
        <v>8526.9508272066651</v>
      </c>
      <c r="EV43" s="131">
        <f>IF(EV40=1928,100,VLOOKUP(EV40-1,'Returns by year'!$A:$I,9))</f>
        <v>8526.9508272066651</v>
      </c>
      <c r="EW43" s="131">
        <f>IF(EW40=1928,100,VLOOKUP(EW40-1,'Returns by year'!$A:$I,9))</f>
        <v>8526.9508272066651</v>
      </c>
      <c r="EX43" s="131">
        <f>IF(EX40=1928,100,VLOOKUP(EX40-1,'Returns by year'!$A:$I,9))</f>
        <v>8526.9508272066651</v>
      </c>
      <c r="EY43" s="131">
        <f>IF(EY40=1928,100,VLOOKUP(EY40-1,'Returns by year'!$A:$I,9))</f>
        <v>8526.9508272066651</v>
      </c>
      <c r="EZ43" s="131">
        <f>IF(EZ40=1928,100,VLOOKUP(EZ40-1,'Returns by year'!$A:$I,9))</f>
        <v>8526.9508272066651</v>
      </c>
      <c r="FA43" s="131">
        <f>IF(FA40=1928,100,VLOOKUP(FA40-1,'Returns by year'!$A:$I,9))</f>
        <v>8526.9508272066651</v>
      </c>
      <c r="FB43" s="131">
        <f>IF(FB40=1928,100,VLOOKUP(FB40-1,'Returns by year'!$A:$I,9))</f>
        <v>8526.9508272066651</v>
      </c>
      <c r="FC43" s="131">
        <f>IF(FC40=1928,100,VLOOKUP(FC40-1,'Returns by year'!$A:$I,9))</f>
        <v>8526.9508272066651</v>
      </c>
      <c r="FD43" s="131">
        <f>IF(FD40=1928,100,VLOOKUP(FD40-1,'Returns by year'!$A:$I,9))</f>
        <v>8526.9508272066651</v>
      </c>
      <c r="FE43" s="131">
        <f>IF(FE40=1928,100,VLOOKUP(FE40-1,'Returns by year'!$A:$I,9))</f>
        <v>8526.9508272066651</v>
      </c>
      <c r="FF43" s="131">
        <f>IF(FF40=1928,100,VLOOKUP(FF40-1,'Returns by year'!$A:$I,9))</f>
        <v>8526.9508272066651</v>
      </c>
      <c r="FG43" s="131">
        <f>IF(FG40=1928,100,VLOOKUP(FG40-1,'Returns by year'!$A:$I,9))</f>
        <v>8526.9508272066651</v>
      </c>
      <c r="FH43" s="131">
        <f>IF(FH40=1928,100,VLOOKUP(FH40-1,'Returns by year'!$A:$I,9))</f>
        <v>8526.9508272066651</v>
      </c>
      <c r="FI43" s="131">
        <f>IF(FI40=1928,100,VLOOKUP(FI40-1,'Returns by year'!$A:$I,9))</f>
        <v>8526.9508272066651</v>
      </c>
      <c r="FJ43" s="131">
        <f>IF(FJ40=1928,100,VLOOKUP(FJ40-1,'Returns by year'!$A:$I,9))</f>
        <v>8526.9508272066651</v>
      </c>
      <c r="FK43" s="131">
        <f>IF(FK40=1928,100,VLOOKUP(FK40-1,'Returns by year'!$A:$I,9))</f>
        <v>8526.9508272066651</v>
      </c>
      <c r="FL43" s="131">
        <f>IF(FL40=1928,100,VLOOKUP(FL40-1,'Returns by year'!$A:$I,9))</f>
        <v>8526.9508272066651</v>
      </c>
      <c r="FM43" s="131">
        <f>IF(FM40=1928,100,VLOOKUP(FM40-1,'Returns by year'!$A:$I,9))</f>
        <v>8526.9508272066651</v>
      </c>
      <c r="FN43" s="131">
        <f>IF(FN40=1928,100,VLOOKUP(FN40-1,'Returns by year'!$A:$I,9))</f>
        <v>8526.9508272066651</v>
      </c>
      <c r="FO43" s="131">
        <f>IF(FO40=1928,100,VLOOKUP(FO40-1,'Returns by year'!$A:$I,9))</f>
        <v>8526.9508272066651</v>
      </c>
      <c r="FP43" s="131">
        <f>IF(FP40=1928,100,VLOOKUP(FP40-1,'Returns by year'!$A:$I,9))</f>
        <v>8526.9508272066651</v>
      </c>
      <c r="FQ43" s="131">
        <f>IF(FQ40=1928,100,VLOOKUP(FQ40-1,'Returns by year'!$A:$I,9))</f>
        <v>8526.9508272066651</v>
      </c>
      <c r="FR43" s="131">
        <f>IF(FR40=1928,100,VLOOKUP(FR40-1,'Returns by year'!$A:$I,9))</f>
        <v>8526.9508272066651</v>
      </c>
      <c r="FS43" s="131">
        <f>IF(FS40=1928,100,VLOOKUP(FS40-1,'Returns by year'!$A:$I,9))</f>
        <v>8526.9508272066651</v>
      </c>
      <c r="FT43" s="131">
        <f>IF(FT40=1928,100,VLOOKUP(FT40-1,'Returns by year'!$A:$I,9))</f>
        <v>8526.9508272066651</v>
      </c>
      <c r="FU43" s="131">
        <f>IF(FU40=1928,100,VLOOKUP(FU40-1,'Returns by year'!$A:$I,9))</f>
        <v>8526.9508272066651</v>
      </c>
      <c r="FV43" s="131">
        <f>IF(FV40=1928,100,VLOOKUP(FV40-1,'Returns by year'!$A:$I,9))</f>
        <v>8526.9508272066651</v>
      </c>
    </row>
    <row r="44" spans="2:178">
      <c r="F44" s="74">
        <f>IF($C$2="ST",(F$72/F41)^(1/(F$73-F40+1))-(F$74/F42)^(1/(F$73-F40+1)),(F$72/F41)^(1/(F$73-F40+1))-(F$75/F43)^(1/(F$73-F40+1)))</f>
        <v>-4.2161234557999583E-2</v>
      </c>
      <c r="G44" s="74">
        <f>IF($C$2="ST",(G$72/G41)^(1/(G$73-G40+1))-(G$74/G42)^(1/(G$73-G40+1)),(G$72/G41)^(1/(G$73-G40+1))-(G$75/G43)^(1/(G$73-G40+1)))</f>
        <v>-5.6108567466173875E-2</v>
      </c>
      <c r="H44" s="74">
        <f t="shared" ref="H44:BS44" si="18">IF($C$2="ST",(H$72/H41)^(1/(H$73-H40+1))-(H$74/H42)^(1/(H$73-H40+1)),(H$72/H41)^(1/(H$73-H40+1))-(H$75/H43)^(1/(H$73-H40+1)))</f>
        <v>-4.8855412657852537E-2</v>
      </c>
      <c r="I44" s="74">
        <f t="shared" si="18"/>
        <v>-3.2070055841492362E-2</v>
      </c>
      <c r="J44" s="74">
        <f t="shared" si="18"/>
        <v>1.2748734851598886E-2</v>
      </c>
      <c r="K44" s="74">
        <f t="shared" si="18"/>
        <v>4.7523656678785997E-2</v>
      </c>
      <c r="L44" s="74">
        <f t="shared" si="18"/>
        <v>2.7393619493331078E-2</v>
      </c>
      <c r="M44" s="74">
        <f t="shared" si="18"/>
        <v>5.2647361375695256E-2</v>
      </c>
      <c r="N44" s="74">
        <f t="shared" si="18"/>
        <v>4.4967878072370571E-2</v>
      </c>
      <c r="O44" s="74">
        <f t="shared" si="18"/>
        <v>8.3022236743575117E-3</v>
      </c>
      <c r="P44" s="74">
        <f t="shared" si="18"/>
        <v>6.0424584168924378E-2</v>
      </c>
      <c r="Q44" s="74">
        <f t="shared" si="18"/>
        <v>4.0998932655986975E-2</v>
      </c>
      <c r="R44" s="74">
        <f t="shared" si="18"/>
        <v>6.0014437809519761E-2</v>
      </c>
      <c r="S44" s="74">
        <f t="shared" si="18"/>
        <v>0.10713958987234085</v>
      </c>
      <c r="T44" s="74">
        <f t="shared" si="18"/>
        <v>0.14540813456104207</v>
      </c>
      <c r="U44" s="74">
        <f t="shared" si="18"/>
        <v>0.14442931553376592</v>
      </c>
      <c r="V44" s="74">
        <f t="shared" si="18"/>
        <v>0.11561464909207086</v>
      </c>
      <c r="W44" s="74">
        <f t="shared" si="18"/>
        <v>0.14353200016867862</v>
      </c>
      <c r="X44" s="74">
        <f t="shared" si="18"/>
        <v>0.1459192592885179</v>
      </c>
      <c r="Y44" s="74">
        <f t="shared" si="18"/>
        <v>0.1701350945257385</v>
      </c>
      <c r="Z44" s="74">
        <f t="shared" si="18"/>
        <v>0.14545979019907929</v>
      </c>
      <c r="AA44" s="74">
        <f t="shared" si="18"/>
        <v>0.18592203262964691</v>
      </c>
      <c r="AB44" s="74">
        <f t="shared" si="18"/>
        <v>0.18674755789735475</v>
      </c>
      <c r="AC44" s="74">
        <f t="shared" si="18"/>
        <v>0.14476388889094682</v>
      </c>
      <c r="AD44" s="74">
        <f t="shared" si="18"/>
        <v>0.14513599256789234</v>
      </c>
      <c r="AE44" s="74">
        <f t="shared" si="18"/>
        <v>0.11194890973433202</v>
      </c>
      <c r="AF44" s="74">
        <f t="shared" si="18"/>
        <v>0.13920581944140187</v>
      </c>
      <c r="AG44" s="74">
        <f t="shared" si="18"/>
        <v>0.10779644939336075</v>
      </c>
      <c r="AH44" s="74">
        <f t="shared" si="18"/>
        <v>8.7163930844403659E-2</v>
      </c>
      <c r="AI44" s="74">
        <f t="shared" si="18"/>
        <v>6.2396962440290915E-2</v>
      </c>
      <c r="AJ44" s="74">
        <f t="shared" si="18"/>
        <v>0.10673552922558627</v>
      </c>
      <c r="AK44" s="74">
        <f t="shared" si="18"/>
        <v>7.2311157894732414E-2</v>
      </c>
      <c r="AL44" s="74">
        <f t="shared" si="18"/>
        <v>5.3089092363508117E-2</v>
      </c>
      <c r="AM44" s="74">
        <f t="shared" si="18"/>
        <v>5.1903341458360064E-2</v>
      </c>
      <c r="AN44" s="74">
        <f t="shared" si="18"/>
        <v>3.3272430536382736E-2</v>
      </c>
      <c r="AO44" s="74">
        <f t="shared" si="18"/>
        <v>6.475747128519127E-2</v>
      </c>
      <c r="AP44" s="74">
        <f t="shared" si="18"/>
        <v>2.4115600208102883E-2</v>
      </c>
      <c r="AQ44" s="74">
        <f t="shared" si="18"/>
        <v>-2.0942042066985467E-2</v>
      </c>
      <c r="AR44" s="74">
        <f t="shared" si="18"/>
        <v>-3.6243544398488758E-3</v>
      </c>
      <c r="AS44" s="74">
        <f t="shared" si="18"/>
        <v>1.7363845994659011E-2</v>
      </c>
      <c r="AT44" s="74">
        <f t="shared" si="18"/>
        <v>-1.5715347209068975E-2</v>
      </c>
      <c r="AU44" s="74">
        <f t="shared" si="18"/>
        <v>-1.5611385283128998E-2</v>
      </c>
      <c r="AV44" s="74">
        <f t="shared" si="18"/>
        <v>5.0409912353241992E-3</v>
      </c>
      <c r="AW44" s="74">
        <f t="shared" si="18"/>
        <v>5.0185778391208524E-2</v>
      </c>
      <c r="AX44" s="74">
        <f t="shared" si="18"/>
        <v>3.2216876661746774E-2</v>
      </c>
      <c r="AY44" s="74">
        <f t="shared" si="18"/>
        <v>6.9082380791563036E-3</v>
      </c>
      <c r="AZ44" s="74">
        <f t="shared" si="18"/>
        <v>4.6048725430020365E-2</v>
      </c>
      <c r="BA44" s="74">
        <f t="shared" si="18"/>
        <v>7.4898767090563201E-2</v>
      </c>
      <c r="BB44" s="74">
        <f t="shared" si="18"/>
        <v>4.9066558411648753E-2</v>
      </c>
      <c r="BC44" s="74">
        <f t="shared" si="18"/>
        <v>3.6476386582728004E-2</v>
      </c>
      <c r="BD44" s="74">
        <f t="shared" si="18"/>
        <v>5.8193287857348786E-2</v>
      </c>
      <c r="BE44" s="74">
        <f t="shared" si="18"/>
        <v>5.9065741881609179E-2</v>
      </c>
      <c r="BF44" s="74">
        <f t="shared" si="18"/>
        <v>5.3820371760098684E-2</v>
      </c>
      <c r="BG44" s="74">
        <f t="shared" si="18"/>
        <v>8.155572450345705E-3</v>
      </c>
      <c r="BH44" s="74">
        <f t="shared" si="18"/>
        <v>3.7346644296041287E-2</v>
      </c>
      <c r="BI44" s="74">
        <f t="shared" si="18"/>
        <v>4.596371724756998E-2</v>
      </c>
      <c r="BJ44" s="74">
        <f t="shared" si="18"/>
        <v>2.2295595115596756E-2</v>
      </c>
      <c r="BK44" s="74">
        <f t="shared" si="18"/>
        <v>4.0646259844572263E-2</v>
      </c>
      <c r="BL44" s="74">
        <f t="shared" si="18"/>
        <v>4.7707994241649843E-2</v>
      </c>
      <c r="BM44" s="74">
        <f t="shared" si="18"/>
        <v>7.3841286599998446E-2</v>
      </c>
      <c r="BN44" s="74">
        <f t="shared" si="18"/>
        <v>8.4766092908830526E-2</v>
      </c>
      <c r="BO44" s="74">
        <f t="shared" si="18"/>
        <v>8.9602834939570108E-2</v>
      </c>
      <c r="BP44" s="74">
        <f t="shared" si="18"/>
        <v>0.10672714974925768</v>
      </c>
      <c r="BQ44" s="74">
        <f t="shared" si="18"/>
        <v>8.915663645605143E-2</v>
      </c>
      <c r="BR44" s="74">
        <f t="shared" si="18"/>
        <v>5.3492020331439072E-2</v>
      </c>
      <c r="BS44" s="74">
        <f t="shared" si="18"/>
        <v>1.2407278378536946E-2</v>
      </c>
      <c r="BT44" s="74">
        <f t="shared" ref="BT44:EE44" si="19">IF($C$2="ST",(BT$72/BT41)^(1/(BT$73-BT40+1))-(BT$74/BT42)^(1/(BT$73-BT40+1)),(BT$72/BT41)^(1/(BT$73-BT40+1))-(BT$75/BT43)^(1/(BT$73-BT40+1)))</f>
        <v>4.3290471395909913E-2</v>
      </c>
      <c r="BU44" s="74">
        <f t="shared" si="19"/>
        <v>3.9490363744203894E-2</v>
      </c>
      <c r="BV44" s="74">
        <f t="shared" si="19"/>
        <v>2.9321639850701908E-2</v>
      </c>
      <c r="BW44" s="74">
        <f t="shared" si="19"/>
        <v>2.2318528891748457E-2</v>
      </c>
      <c r="BX44" s="74">
        <f t="shared" si="19"/>
        <v>-2.8456456856580381E-3</v>
      </c>
      <c r="BY44" s="74">
        <f t="shared" si="19"/>
        <v>-7.9529263901718439E-2</v>
      </c>
      <c r="BZ44" s="74">
        <f t="shared" si="19"/>
        <v>-7.2110642358178989E-2</v>
      </c>
      <c r="CA44" s="74">
        <f t="shared" si="19"/>
        <v>-4.1066503206846905E-2</v>
      </c>
      <c r="CB44" s="74">
        <f t="shared" si="19"/>
        <v>-3.6080181725139271E-2</v>
      </c>
      <c r="CC44" s="74">
        <f t="shared" si="19"/>
        <v>1.7231051814563303E-2</v>
      </c>
      <c r="CD44" s="74">
        <f t="shared" si="19"/>
        <v>3.0745126508278764E-2</v>
      </c>
      <c r="CE44" s="74">
        <f t="shared" si="19"/>
        <v>2.7331251667163103E-2</v>
      </c>
      <c r="CF44" s="74">
        <f t="shared" si="19"/>
        <v>2.5355903727322104E-2</v>
      </c>
      <c r="CG44" s="74">
        <f t="shared" si="19"/>
        <v>2.3051923580958089E-2</v>
      </c>
      <c r="CH44" s="74">
        <f t="shared" si="19"/>
        <v>4.5613690752338565E-2</v>
      </c>
      <c r="CI44" s="74">
        <f t="shared" si="19"/>
        <v>0.11005553085491315</v>
      </c>
      <c r="CJ44" s="74">
        <f t="shared" si="19"/>
        <v>9.3078719930178133E-2</v>
      </c>
      <c r="CK44" s="74">
        <f t="shared" si="19"/>
        <v>9.3481137969911199E-2</v>
      </c>
      <c r="CL44" s="74">
        <f t="shared" si="19"/>
        <v>0.13996643480042636</v>
      </c>
      <c r="CM44" s="74" t="e">
        <f t="shared" si="19"/>
        <v>#N/A</v>
      </c>
      <c r="CN44" s="74" t="e">
        <f t="shared" si="19"/>
        <v>#N/A</v>
      </c>
      <c r="CO44" s="74" t="e">
        <f t="shared" si="19"/>
        <v>#N/A</v>
      </c>
      <c r="CP44" s="74" t="e">
        <f t="shared" si="19"/>
        <v>#N/A</v>
      </c>
      <c r="CQ44" s="74" t="e">
        <f t="shared" si="19"/>
        <v>#N/A</v>
      </c>
      <c r="CR44" s="74" t="e">
        <f t="shared" si="19"/>
        <v>#N/A</v>
      </c>
      <c r="CS44" s="74" t="e">
        <f t="shared" si="19"/>
        <v>#N/A</v>
      </c>
      <c r="CT44" s="74" t="e">
        <f t="shared" si="19"/>
        <v>#N/A</v>
      </c>
      <c r="CU44" s="74" t="e">
        <f t="shared" si="19"/>
        <v>#N/A</v>
      </c>
      <c r="CV44" s="74" t="e">
        <f t="shared" si="19"/>
        <v>#N/A</v>
      </c>
      <c r="CW44" s="74" t="e">
        <f t="shared" si="19"/>
        <v>#N/A</v>
      </c>
      <c r="CX44" s="74" t="e">
        <f t="shared" si="19"/>
        <v>#N/A</v>
      </c>
      <c r="CY44" s="74" t="e">
        <f t="shared" si="19"/>
        <v>#N/A</v>
      </c>
      <c r="CZ44" s="74" t="e">
        <f t="shared" si="19"/>
        <v>#N/A</v>
      </c>
      <c r="DA44" s="74" t="e">
        <f t="shared" si="19"/>
        <v>#N/A</v>
      </c>
      <c r="DB44" s="74" t="e">
        <f t="shared" si="19"/>
        <v>#N/A</v>
      </c>
      <c r="DC44" s="74" t="e">
        <f t="shared" si="19"/>
        <v>#N/A</v>
      </c>
      <c r="DD44" s="74" t="e">
        <f t="shared" si="19"/>
        <v>#N/A</v>
      </c>
      <c r="DE44" s="74" t="e">
        <f t="shared" si="19"/>
        <v>#N/A</v>
      </c>
      <c r="DF44" s="74" t="e">
        <f t="shared" si="19"/>
        <v>#N/A</v>
      </c>
      <c r="DG44" s="74" t="e">
        <f t="shared" si="19"/>
        <v>#N/A</v>
      </c>
      <c r="DH44" s="74" t="e">
        <f t="shared" si="19"/>
        <v>#N/A</v>
      </c>
      <c r="DI44" s="74" t="e">
        <f t="shared" si="19"/>
        <v>#N/A</v>
      </c>
      <c r="DJ44" s="74" t="e">
        <f t="shared" si="19"/>
        <v>#N/A</v>
      </c>
      <c r="DK44" s="74" t="e">
        <f t="shared" si="19"/>
        <v>#N/A</v>
      </c>
      <c r="DL44" s="74" t="e">
        <f t="shared" si="19"/>
        <v>#N/A</v>
      </c>
      <c r="DM44" s="74" t="e">
        <f t="shared" si="19"/>
        <v>#N/A</v>
      </c>
      <c r="DN44" s="74" t="e">
        <f t="shared" si="19"/>
        <v>#N/A</v>
      </c>
      <c r="DO44" s="74" t="e">
        <f t="shared" si="19"/>
        <v>#N/A</v>
      </c>
      <c r="DP44" s="74" t="e">
        <f t="shared" si="19"/>
        <v>#N/A</v>
      </c>
      <c r="DQ44" s="74" t="e">
        <f t="shared" si="19"/>
        <v>#N/A</v>
      </c>
      <c r="DR44" s="74" t="e">
        <f t="shared" si="19"/>
        <v>#N/A</v>
      </c>
      <c r="DS44" s="74" t="e">
        <f t="shared" si="19"/>
        <v>#N/A</v>
      </c>
      <c r="DT44" s="74" t="e">
        <f t="shared" si="19"/>
        <v>#N/A</v>
      </c>
      <c r="DU44" s="74" t="e">
        <f t="shared" si="19"/>
        <v>#N/A</v>
      </c>
      <c r="DV44" s="74" t="e">
        <f t="shared" si="19"/>
        <v>#N/A</v>
      </c>
      <c r="DW44" s="74" t="e">
        <f t="shared" si="19"/>
        <v>#N/A</v>
      </c>
      <c r="DX44" s="74" t="e">
        <f t="shared" si="19"/>
        <v>#N/A</v>
      </c>
      <c r="DY44" s="74" t="e">
        <f t="shared" si="19"/>
        <v>#N/A</v>
      </c>
      <c r="DZ44" s="74" t="e">
        <f t="shared" si="19"/>
        <v>#N/A</v>
      </c>
      <c r="EA44" s="74" t="e">
        <f t="shared" si="19"/>
        <v>#N/A</v>
      </c>
      <c r="EB44" s="74" t="e">
        <f t="shared" si="19"/>
        <v>#N/A</v>
      </c>
      <c r="EC44" s="74" t="e">
        <f t="shared" si="19"/>
        <v>#N/A</v>
      </c>
      <c r="ED44" s="74" t="e">
        <f t="shared" si="19"/>
        <v>#N/A</v>
      </c>
      <c r="EE44" s="74" t="e">
        <f t="shared" si="19"/>
        <v>#N/A</v>
      </c>
      <c r="EF44" s="74" t="e">
        <f t="shared" ref="EF44:FV44" si="20">IF($C$2="ST",(EF$72/EF41)^(1/(EF$73-EF40+1))-(EF$74/EF42)^(1/(EF$73-EF40+1)),(EF$72/EF41)^(1/(EF$73-EF40+1))-(EF$75/EF43)^(1/(EF$73-EF40+1)))</f>
        <v>#N/A</v>
      </c>
      <c r="EG44" s="74" t="e">
        <f t="shared" si="20"/>
        <v>#N/A</v>
      </c>
      <c r="EH44" s="74" t="e">
        <f t="shared" si="20"/>
        <v>#N/A</v>
      </c>
      <c r="EI44" s="74" t="e">
        <f t="shared" si="20"/>
        <v>#N/A</v>
      </c>
      <c r="EJ44" s="74" t="e">
        <f t="shared" si="20"/>
        <v>#N/A</v>
      </c>
      <c r="EK44" s="74" t="e">
        <f t="shared" si="20"/>
        <v>#N/A</v>
      </c>
      <c r="EL44" s="74" t="e">
        <f t="shared" si="20"/>
        <v>#N/A</v>
      </c>
      <c r="EM44" s="74" t="e">
        <f t="shared" si="20"/>
        <v>#N/A</v>
      </c>
      <c r="EN44" s="74" t="e">
        <f t="shared" si="20"/>
        <v>#N/A</v>
      </c>
      <c r="EO44" s="74" t="e">
        <f t="shared" si="20"/>
        <v>#N/A</v>
      </c>
      <c r="EP44" s="74" t="e">
        <f t="shared" si="20"/>
        <v>#N/A</v>
      </c>
      <c r="EQ44" s="74" t="e">
        <f t="shared" si="20"/>
        <v>#N/A</v>
      </c>
      <c r="ER44" s="74" t="e">
        <f t="shared" si="20"/>
        <v>#N/A</v>
      </c>
      <c r="ES44" s="74" t="e">
        <f t="shared" si="20"/>
        <v>#N/A</v>
      </c>
      <c r="ET44" s="74" t="e">
        <f t="shared" si="20"/>
        <v>#N/A</v>
      </c>
      <c r="EU44" s="74" t="e">
        <f t="shared" si="20"/>
        <v>#N/A</v>
      </c>
      <c r="EV44" s="74" t="e">
        <f t="shared" si="20"/>
        <v>#N/A</v>
      </c>
      <c r="EW44" s="74" t="e">
        <f t="shared" si="20"/>
        <v>#N/A</v>
      </c>
      <c r="EX44" s="74" t="e">
        <f t="shared" si="20"/>
        <v>#N/A</v>
      </c>
      <c r="EY44" s="74" t="e">
        <f t="shared" si="20"/>
        <v>#N/A</v>
      </c>
      <c r="EZ44" s="74" t="e">
        <f t="shared" si="20"/>
        <v>#N/A</v>
      </c>
      <c r="FA44" s="74" t="e">
        <f t="shared" si="20"/>
        <v>#N/A</v>
      </c>
      <c r="FB44" s="74" t="e">
        <f t="shared" si="20"/>
        <v>#N/A</v>
      </c>
      <c r="FC44" s="74" t="e">
        <f t="shared" si="20"/>
        <v>#N/A</v>
      </c>
      <c r="FD44" s="74" t="e">
        <f t="shared" si="20"/>
        <v>#N/A</v>
      </c>
      <c r="FE44" s="74" t="e">
        <f t="shared" si="20"/>
        <v>#N/A</v>
      </c>
      <c r="FF44" s="74" t="e">
        <f t="shared" si="20"/>
        <v>#N/A</v>
      </c>
      <c r="FG44" s="74" t="e">
        <f t="shared" si="20"/>
        <v>#N/A</v>
      </c>
      <c r="FH44" s="74" t="e">
        <f t="shared" si="20"/>
        <v>#N/A</v>
      </c>
      <c r="FI44" s="74" t="e">
        <f t="shared" si="20"/>
        <v>#N/A</v>
      </c>
      <c r="FJ44" s="74" t="e">
        <f t="shared" si="20"/>
        <v>#N/A</v>
      </c>
      <c r="FK44" s="74" t="e">
        <f t="shared" si="20"/>
        <v>#N/A</v>
      </c>
      <c r="FL44" s="74" t="e">
        <f t="shared" si="20"/>
        <v>#N/A</v>
      </c>
      <c r="FM44" s="74" t="e">
        <f t="shared" si="20"/>
        <v>#N/A</v>
      </c>
      <c r="FN44" s="74" t="e">
        <f t="shared" si="20"/>
        <v>#N/A</v>
      </c>
      <c r="FO44" s="74" t="e">
        <f t="shared" si="20"/>
        <v>#N/A</v>
      </c>
      <c r="FP44" s="74" t="e">
        <f t="shared" si="20"/>
        <v>#N/A</v>
      </c>
      <c r="FQ44" s="74" t="e">
        <f t="shared" si="20"/>
        <v>#N/A</v>
      </c>
      <c r="FR44" s="74" t="e">
        <f t="shared" si="20"/>
        <v>#N/A</v>
      </c>
      <c r="FS44" s="74" t="e">
        <f t="shared" si="20"/>
        <v>#N/A</v>
      </c>
      <c r="FT44" s="74" t="e">
        <f t="shared" si="20"/>
        <v>#N/A</v>
      </c>
      <c r="FU44" s="74" t="e">
        <f t="shared" si="20"/>
        <v>#N/A</v>
      </c>
      <c r="FV44" s="74" t="e">
        <f t="shared" si="20"/>
        <v>#N/A</v>
      </c>
    </row>
    <row r="45" spans="2:178">
      <c r="F45" s="171"/>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74"/>
      <c r="BF45" s="74"/>
      <c r="BG45" s="74"/>
      <c r="BH45" s="74"/>
      <c r="BI45" s="74"/>
      <c r="BJ45" s="74"/>
      <c r="BK45" s="74"/>
      <c r="BL45" s="74"/>
      <c r="BM45" s="74"/>
      <c r="BN45" s="74"/>
      <c r="BO45" s="74"/>
      <c r="BP45" s="74"/>
      <c r="BQ45" s="74"/>
      <c r="BR45" s="74"/>
      <c r="BS45" s="74"/>
      <c r="BT45" s="74"/>
      <c r="BU45" s="74"/>
      <c r="BV45" s="74"/>
      <c r="BW45" s="74"/>
      <c r="BX45" s="74"/>
      <c r="BY45" s="74"/>
      <c r="BZ45" s="74"/>
      <c r="CA45" s="74"/>
      <c r="CB45" s="74"/>
      <c r="CC45" s="74"/>
      <c r="CD45" s="74"/>
      <c r="CE45" s="74"/>
      <c r="CF45" s="74"/>
      <c r="CG45" s="74"/>
      <c r="CH45" s="74"/>
      <c r="CI45" s="74"/>
      <c r="CJ45" s="74"/>
      <c r="CK45" s="74"/>
      <c r="CL45" s="74"/>
      <c r="CM45" s="74"/>
      <c r="CN45" s="74"/>
      <c r="CO45" s="74"/>
      <c r="CP45" s="74"/>
      <c r="CQ45" s="74"/>
      <c r="CR45" s="74"/>
      <c r="CS45" s="74"/>
      <c r="CT45" s="74"/>
      <c r="CU45" s="74"/>
      <c r="CV45" s="74"/>
      <c r="CW45" s="74"/>
      <c r="CX45" s="74"/>
      <c r="CY45" s="74"/>
      <c r="CZ45" s="74"/>
      <c r="DA45" s="74"/>
      <c r="DB45" s="74"/>
      <c r="DC45" s="74"/>
      <c r="DD45" s="74"/>
      <c r="DE45" s="74"/>
      <c r="DF45" s="74"/>
      <c r="DG45" s="74"/>
      <c r="DH45" s="74"/>
      <c r="DI45" s="74"/>
      <c r="DJ45" s="74"/>
      <c r="DK45" s="74"/>
      <c r="DL45" s="74"/>
      <c r="DM45" s="74"/>
      <c r="DN45" s="74"/>
      <c r="DO45" s="74"/>
      <c r="DP45" s="74"/>
      <c r="DQ45" s="74"/>
      <c r="DR45" s="74"/>
      <c r="DS45" s="74"/>
      <c r="DT45" s="74"/>
      <c r="DU45" s="74"/>
      <c r="DV45" s="74"/>
      <c r="DW45" s="74"/>
      <c r="DX45" s="74"/>
      <c r="DY45" s="74"/>
      <c r="DZ45" s="74"/>
      <c r="EA45" s="74"/>
      <c r="EB45" s="74"/>
      <c r="EC45" s="74"/>
      <c r="ED45" s="74"/>
      <c r="EE45" s="74"/>
      <c r="EF45" s="74"/>
      <c r="EG45" s="74"/>
      <c r="EH45" s="74"/>
      <c r="EI45" s="74"/>
      <c r="EJ45" s="74"/>
      <c r="EK45" s="74"/>
      <c r="EL45" s="74"/>
      <c r="EM45" s="74"/>
      <c r="EN45" s="74"/>
      <c r="EO45" s="74"/>
      <c r="EP45" s="74"/>
      <c r="EQ45" s="74"/>
      <c r="ER45" s="74"/>
      <c r="ES45" s="74"/>
      <c r="ET45" s="74"/>
      <c r="EU45" s="74"/>
      <c r="EV45" s="74"/>
      <c r="EW45" s="74"/>
      <c r="EX45" s="74"/>
      <c r="EY45" s="74"/>
      <c r="EZ45" s="74"/>
      <c r="FA45" s="74"/>
      <c r="FB45" s="74"/>
      <c r="FC45" s="74"/>
      <c r="FD45" s="74"/>
      <c r="FE45" s="74"/>
      <c r="FF45" s="74"/>
      <c r="FG45" s="74"/>
      <c r="FH45" s="74"/>
      <c r="FI45" s="74"/>
      <c r="FJ45" s="74"/>
      <c r="FK45" s="74"/>
      <c r="FL45" s="74"/>
      <c r="FM45" s="74"/>
      <c r="FN45" s="74"/>
      <c r="FO45" s="74"/>
      <c r="FP45" s="74"/>
      <c r="FQ45" s="74"/>
      <c r="FR45" s="74"/>
      <c r="FS45" s="74"/>
      <c r="FT45" s="74"/>
      <c r="FU45" s="74"/>
      <c r="FV45" s="74"/>
    </row>
    <row r="46" spans="2:178">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74"/>
      <c r="BF46" s="74"/>
      <c r="BG46" s="74"/>
      <c r="BH46" s="74"/>
      <c r="BI46" s="74"/>
      <c r="BJ46" s="74"/>
      <c r="BK46" s="74"/>
      <c r="BL46" s="74"/>
      <c r="BM46" s="74"/>
      <c r="BN46" s="74"/>
      <c r="BO46" s="74"/>
      <c r="BP46" s="74"/>
      <c r="BQ46" s="74"/>
      <c r="BR46" s="74"/>
      <c r="BS46" s="74"/>
      <c r="BT46" s="74"/>
      <c r="BU46" s="74"/>
      <c r="BV46" s="74"/>
      <c r="BW46" s="74"/>
      <c r="BX46" s="74"/>
      <c r="BY46" s="74"/>
      <c r="BZ46" s="74"/>
      <c r="CA46" s="74"/>
      <c r="CB46" s="74"/>
      <c r="CC46" s="74"/>
      <c r="CD46" s="74"/>
      <c r="CE46" s="74"/>
      <c r="CF46" s="74"/>
      <c r="CG46" s="74"/>
      <c r="CH46" s="74"/>
      <c r="CI46" s="74"/>
      <c r="CJ46" s="74"/>
      <c r="CK46" s="74"/>
      <c r="CL46" s="74"/>
      <c r="CM46" s="74"/>
      <c r="CN46" s="74"/>
      <c r="CO46" s="74"/>
      <c r="CP46" s="74"/>
      <c r="CQ46" s="74"/>
      <c r="CR46" s="74"/>
      <c r="CS46" s="74"/>
      <c r="CT46" s="74"/>
      <c r="CU46" s="74"/>
      <c r="CV46" s="74"/>
      <c r="CW46" s="74"/>
      <c r="CX46" s="74"/>
      <c r="CY46" s="74"/>
      <c r="CZ46" s="74"/>
      <c r="DA46" s="74"/>
      <c r="DB46" s="74"/>
      <c r="DC46" s="74"/>
      <c r="DD46" s="74"/>
      <c r="DE46" s="74"/>
      <c r="DF46" s="74"/>
      <c r="DG46" s="74"/>
      <c r="DH46" s="74"/>
      <c r="DI46" s="74"/>
      <c r="DJ46" s="74"/>
      <c r="DK46" s="74"/>
      <c r="DL46" s="74"/>
      <c r="DM46" s="74"/>
      <c r="DN46" s="74"/>
      <c r="DO46" s="74"/>
      <c r="DP46" s="74"/>
      <c r="DQ46" s="74"/>
      <c r="DR46" s="74"/>
      <c r="DS46" s="74"/>
      <c r="DT46" s="74"/>
      <c r="DU46" s="74"/>
      <c r="DV46" s="74"/>
      <c r="DW46" s="74"/>
      <c r="DX46" s="74"/>
      <c r="DY46" s="74"/>
      <c r="DZ46" s="74"/>
      <c r="EA46" s="74"/>
      <c r="EB46" s="74"/>
      <c r="EC46" s="74"/>
      <c r="ED46" s="74"/>
      <c r="EE46" s="74"/>
      <c r="EF46" s="74"/>
      <c r="EG46" s="74"/>
      <c r="EH46" s="74"/>
      <c r="EI46" s="74"/>
      <c r="EJ46" s="74"/>
      <c r="EK46" s="74"/>
      <c r="EL46" s="74"/>
      <c r="EM46" s="74"/>
      <c r="EN46" s="74"/>
      <c r="EO46" s="74"/>
      <c r="EP46" s="74"/>
      <c r="EQ46" s="74"/>
      <c r="ER46" s="74"/>
      <c r="ES46" s="74"/>
      <c r="ET46" s="74"/>
      <c r="EU46" s="74"/>
      <c r="EV46" s="74"/>
      <c r="EW46" s="74"/>
      <c r="EX46" s="74"/>
      <c r="EY46" s="74"/>
      <c r="EZ46" s="74"/>
      <c r="FA46" s="74"/>
      <c r="FB46" s="74"/>
      <c r="FC46" s="74"/>
      <c r="FD46" s="74"/>
      <c r="FE46" s="74"/>
      <c r="FF46" s="74"/>
      <c r="FG46" s="74"/>
      <c r="FH46" s="74"/>
      <c r="FI46" s="74"/>
      <c r="FJ46" s="74"/>
      <c r="FK46" s="74"/>
      <c r="FL46" s="74"/>
      <c r="FM46" s="74"/>
      <c r="FN46" s="74"/>
      <c r="FO46" s="74"/>
      <c r="FP46" s="74"/>
      <c r="FQ46" s="74"/>
      <c r="FR46" s="74"/>
      <c r="FS46" s="74"/>
      <c r="FT46" s="74"/>
      <c r="FU46" s="74"/>
      <c r="FV46" s="74"/>
    </row>
    <row r="47" spans="2:178">
      <c r="F47">
        <f>F40</f>
        <v>1928</v>
      </c>
      <c r="G47">
        <f t="shared" ref="G47:BR47" si="21">G40</f>
        <v>1929</v>
      </c>
      <c r="H47">
        <f t="shared" si="21"/>
        <v>1930</v>
      </c>
      <c r="I47">
        <f t="shared" si="21"/>
        <v>1931</v>
      </c>
      <c r="J47">
        <f t="shared" si="21"/>
        <v>1932</v>
      </c>
      <c r="K47">
        <f t="shared" si="21"/>
        <v>1933</v>
      </c>
      <c r="L47">
        <f t="shared" si="21"/>
        <v>1934</v>
      </c>
      <c r="M47">
        <f t="shared" si="21"/>
        <v>1935</v>
      </c>
      <c r="N47">
        <f t="shared" si="21"/>
        <v>1936</v>
      </c>
      <c r="O47">
        <f t="shared" si="21"/>
        <v>1937</v>
      </c>
      <c r="P47">
        <f t="shared" si="21"/>
        <v>1938</v>
      </c>
      <c r="Q47">
        <f t="shared" si="21"/>
        <v>1939</v>
      </c>
      <c r="R47">
        <f t="shared" si="21"/>
        <v>1940</v>
      </c>
      <c r="S47">
        <f t="shared" si="21"/>
        <v>1941</v>
      </c>
      <c r="T47">
        <f t="shared" si="21"/>
        <v>1942</v>
      </c>
      <c r="U47">
        <f t="shared" si="21"/>
        <v>1943</v>
      </c>
      <c r="V47">
        <f t="shared" si="21"/>
        <v>1944</v>
      </c>
      <c r="W47">
        <f t="shared" si="21"/>
        <v>1945</v>
      </c>
      <c r="X47">
        <f t="shared" si="21"/>
        <v>1946</v>
      </c>
      <c r="Y47">
        <f t="shared" si="21"/>
        <v>1947</v>
      </c>
      <c r="Z47">
        <f t="shared" si="21"/>
        <v>1948</v>
      </c>
      <c r="AA47">
        <f t="shared" si="21"/>
        <v>1949</v>
      </c>
      <c r="AB47">
        <f t="shared" si="21"/>
        <v>1950</v>
      </c>
      <c r="AC47">
        <f t="shared" si="21"/>
        <v>1951</v>
      </c>
      <c r="AD47">
        <f t="shared" si="21"/>
        <v>1952</v>
      </c>
      <c r="AE47">
        <f t="shared" si="21"/>
        <v>1953</v>
      </c>
      <c r="AF47">
        <f t="shared" si="21"/>
        <v>1954</v>
      </c>
      <c r="AG47">
        <f t="shared" si="21"/>
        <v>1955</v>
      </c>
      <c r="AH47">
        <f t="shared" si="21"/>
        <v>1956</v>
      </c>
      <c r="AI47">
        <f t="shared" si="21"/>
        <v>1957</v>
      </c>
      <c r="AJ47">
        <f t="shared" si="21"/>
        <v>1958</v>
      </c>
      <c r="AK47">
        <f t="shared" si="21"/>
        <v>1959</v>
      </c>
      <c r="AL47">
        <f t="shared" si="21"/>
        <v>1960</v>
      </c>
      <c r="AM47">
        <f t="shared" si="21"/>
        <v>1961</v>
      </c>
      <c r="AN47">
        <f t="shared" si="21"/>
        <v>1962</v>
      </c>
      <c r="AO47">
        <f t="shared" si="21"/>
        <v>1963</v>
      </c>
      <c r="AP47">
        <f t="shared" si="21"/>
        <v>1964</v>
      </c>
      <c r="AQ47">
        <f t="shared" si="21"/>
        <v>1965</v>
      </c>
      <c r="AR47">
        <f t="shared" si="21"/>
        <v>1966</v>
      </c>
      <c r="AS47">
        <f t="shared" si="21"/>
        <v>1967</v>
      </c>
      <c r="AT47">
        <f t="shared" si="21"/>
        <v>1968</v>
      </c>
      <c r="AU47">
        <f t="shared" si="21"/>
        <v>1969</v>
      </c>
      <c r="AV47">
        <f t="shared" si="21"/>
        <v>1970</v>
      </c>
      <c r="AW47">
        <f t="shared" si="21"/>
        <v>1971</v>
      </c>
      <c r="AX47">
        <f t="shared" si="21"/>
        <v>1972</v>
      </c>
      <c r="AY47">
        <f t="shared" si="21"/>
        <v>1973</v>
      </c>
      <c r="AZ47">
        <f t="shared" si="21"/>
        <v>1974</v>
      </c>
      <c r="BA47">
        <f t="shared" si="21"/>
        <v>1975</v>
      </c>
      <c r="BB47">
        <f t="shared" si="21"/>
        <v>1976</v>
      </c>
      <c r="BC47">
        <f t="shared" si="21"/>
        <v>1977</v>
      </c>
      <c r="BD47">
        <f t="shared" si="21"/>
        <v>1978</v>
      </c>
      <c r="BE47">
        <f t="shared" si="21"/>
        <v>1979</v>
      </c>
      <c r="BF47">
        <f t="shared" si="21"/>
        <v>1980</v>
      </c>
      <c r="BG47">
        <f t="shared" si="21"/>
        <v>1981</v>
      </c>
      <c r="BH47">
        <f t="shared" si="21"/>
        <v>1982</v>
      </c>
      <c r="BI47">
        <f t="shared" si="21"/>
        <v>1983</v>
      </c>
      <c r="BJ47">
        <f t="shared" si="21"/>
        <v>1984</v>
      </c>
      <c r="BK47">
        <f t="shared" si="21"/>
        <v>1985</v>
      </c>
      <c r="BL47">
        <f t="shared" si="21"/>
        <v>1986</v>
      </c>
      <c r="BM47">
        <f t="shared" si="21"/>
        <v>1987</v>
      </c>
      <c r="BN47">
        <f t="shared" si="21"/>
        <v>1988</v>
      </c>
      <c r="BO47">
        <f t="shared" si="21"/>
        <v>1989</v>
      </c>
      <c r="BP47">
        <f t="shared" si="21"/>
        <v>1990</v>
      </c>
      <c r="BQ47">
        <f t="shared" si="21"/>
        <v>1991</v>
      </c>
      <c r="BR47">
        <f t="shared" si="21"/>
        <v>1992</v>
      </c>
      <c r="BS47">
        <f t="shared" ref="BS47:ED47" si="22">BS40</f>
        <v>1993</v>
      </c>
      <c r="BT47">
        <f t="shared" si="22"/>
        <v>1994</v>
      </c>
      <c r="BU47">
        <f t="shared" si="22"/>
        <v>1995</v>
      </c>
      <c r="BV47">
        <f t="shared" si="22"/>
        <v>1996</v>
      </c>
      <c r="BW47">
        <f t="shared" si="22"/>
        <v>1997</v>
      </c>
      <c r="BX47">
        <f t="shared" si="22"/>
        <v>1998</v>
      </c>
      <c r="BY47">
        <f t="shared" si="22"/>
        <v>1999</v>
      </c>
      <c r="BZ47">
        <f t="shared" si="22"/>
        <v>2000</v>
      </c>
      <c r="CA47">
        <f t="shared" si="22"/>
        <v>2001</v>
      </c>
      <c r="CB47">
        <f t="shared" si="22"/>
        <v>2002</v>
      </c>
      <c r="CC47">
        <f t="shared" si="22"/>
        <v>2003</v>
      </c>
      <c r="CD47">
        <f t="shared" si="22"/>
        <v>2004</v>
      </c>
      <c r="CE47">
        <f t="shared" si="22"/>
        <v>2005</v>
      </c>
      <c r="CF47">
        <f t="shared" si="22"/>
        <v>2006</v>
      </c>
      <c r="CG47">
        <f t="shared" si="22"/>
        <v>2007</v>
      </c>
      <c r="CH47">
        <f t="shared" si="22"/>
        <v>2008</v>
      </c>
      <c r="CI47">
        <f t="shared" si="22"/>
        <v>2009</v>
      </c>
      <c r="CJ47">
        <f t="shared" si="22"/>
        <v>2010</v>
      </c>
      <c r="CK47">
        <f t="shared" si="22"/>
        <v>2011</v>
      </c>
      <c r="CL47">
        <f t="shared" si="22"/>
        <v>2012</v>
      </c>
      <c r="CM47">
        <f t="shared" si="22"/>
        <v>2013</v>
      </c>
      <c r="CN47">
        <f t="shared" si="22"/>
        <v>2014</v>
      </c>
      <c r="CO47">
        <f t="shared" si="22"/>
        <v>2015</v>
      </c>
      <c r="CP47">
        <f t="shared" si="22"/>
        <v>2016</v>
      </c>
      <c r="CQ47">
        <f t="shared" si="22"/>
        <v>2017</v>
      </c>
      <c r="CR47">
        <f t="shared" si="22"/>
        <v>2018</v>
      </c>
      <c r="CS47">
        <f t="shared" si="22"/>
        <v>2019</v>
      </c>
      <c r="CT47">
        <f t="shared" si="22"/>
        <v>2020</v>
      </c>
      <c r="CU47">
        <f t="shared" si="22"/>
        <v>2021</v>
      </c>
      <c r="CV47">
        <f t="shared" si="22"/>
        <v>2022</v>
      </c>
      <c r="CW47">
        <f t="shared" si="22"/>
        <v>2023</v>
      </c>
      <c r="CX47">
        <f t="shared" si="22"/>
        <v>2024</v>
      </c>
      <c r="CY47">
        <f t="shared" si="22"/>
        <v>2025</v>
      </c>
      <c r="CZ47">
        <f t="shared" si="22"/>
        <v>2026</v>
      </c>
      <c r="DA47">
        <f t="shared" si="22"/>
        <v>2027</v>
      </c>
      <c r="DB47">
        <f t="shared" si="22"/>
        <v>2028</v>
      </c>
      <c r="DC47">
        <f t="shared" si="22"/>
        <v>2029</v>
      </c>
      <c r="DD47">
        <f t="shared" si="22"/>
        <v>2030</v>
      </c>
      <c r="DE47">
        <f t="shared" si="22"/>
        <v>2031</v>
      </c>
      <c r="DF47">
        <f t="shared" si="22"/>
        <v>2032</v>
      </c>
      <c r="DG47">
        <f t="shared" si="22"/>
        <v>2033</v>
      </c>
      <c r="DH47">
        <f t="shared" si="22"/>
        <v>2034</v>
      </c>
      <c r="DI47">
        <f t="shared" si="22"/>
        <v>2035</v>
      </c>
      <c r="DJ47">
        <f t="shared" si="22"/>
        <v>2036</v>
      </c>
      <c r="DK47">
        <f t="shared" si="22"/>
        <v>2037</v>
      </c>
      <c r="DL47">
        <f t="shared" si="22"/>
        <v>2038</v>
      </c>
      <c r="DM47">
        <f t="shared" si="22"/>
        <v>2039</v>
      </c>
      <c r="DN47">
        <f t="shared" si="22"/>
        <v>2040</v>
      </c>
      <c r="DO47">
        <f t="shared" si="22"/>
        <v>2041</v>
      </c>
      <c r="DP47">
        <f t="shared" si="22"/>
        <v>2042</v>
      </c>
      <c r="DQ47">
        <f t="shared" si="22"/>
        <v>2043</v>
      </c>
      <c r="DR47">
        <f t="shared" si="22"/>
        <v>2044</v>
      </c>
      <c r="DS47">
        <f t="shared" si="22"/>
        <v>2045</v>
      </c>
      <c r="DT47">
        <f t="shared" si="22"/>
        <v>2046</v>
      </c>
      <c r="DU47">
        <f t="shared" si="22"/>
        <v>2047</v>
      </c>
      <c r="DV47">
        <f t="shared" si="22"/>
        <v>2048</v>
      </c>
      <c r="DW47">
        <f t="shared" si="22"/>
        <v>2049</v>
      </c>
      <c r="DX47">
        <f t="shared" si="22"/>
        <v>2050</v>
      </c>
      <c r="DY47">
        <f t="shared" si="22"/>
        <v>2051</v>
      </c>
      <c r="DZ47">
        <f t="shared" si="22"/>
        <v>2052</v>
      </c>
      <c r="EA47">
        <f t="shared" si="22"/>
        <v>2053</v>
      </c>
      <c r="EB47">
        <f t="shared" si="22"/>
        <v>2054</v>
      </c>
      <c r="EC47">
        <f t="shared" si="22"/>
        <v>2055</v>
      </c>
      <c r="ED47">
        <f t="shared" si="22"/>
        <v>2056</v>
      </c>
      <c r="EE47">
        <f t="shared" ref="EE47:FV47" si="23">EE40</f>
        <v>2057</v>
      </c>
      <c r="EF47">
        <f t="shared" si="23"/>
        <v>2058</v>
      </c>
      <c r="EG47">
        <f t="shared" si="23"/>
        <v>2059</v>
      </c>
      <c r="EH47">
        <f t="shared" si="23"/>
        <v>2060</v>
      </c>
      <c r="EI47">
        <f t="shared" si="23"/>
        <v>2061</v>
      </c>
      <c r="EJ47">
        <f t="shared" si="23"/>
        <v>2062</v>
      </c>
      <c r="EK47">
        <f t="shared" si="23"/>
        <v>2063</v>
      </c>
      <c r="EL47">
        <f t="shared" si="23"/>
        <v>2064</v>
      </c>
      <c r="EM47">
        <f t="shared" si="23"/>
        <v>2065</v>
      </c>
      <c r="EN47">
        <f t="shared" si="23"/>
        <v>2066</v>
      </c>
      <c r="EO47">
        <f t="shared" si="23"/>
        <v>2067</v>
      </c>
      <c r="EP47">
        <f t="shared" si="23"/>
        <v>2068</v>
      </c>
      <c r="EQ47">
        <f t="shared" si="23"/>
        <v>2069</v>
      </c>
      <c r="ER47">
        <f t="shared" si="23"/>
        <v>2070</v>
      </c>
      <c r="ES47">
        <f t="shared" si="23"/>
        <v>2071</v>
      </c>
      <c r="ET47">
        <f t="shared" si="23"/>
        <v>2072</v>
      </c>
      <c r="EU47">
        <f t="shared" si="23"/>
        <v>2073</v>
      </c>
      <c r="EV47">
        <f t="shared" si="23"/>
        <v>2074</v>
      </c>
      <c r="EW47">
        <f t="shared" si="23"/>
        <v>2075</v>
      </c>
      <c r="EX47">
        <f t="shared" si="23"/>
        <v>2076</v>
      </c>
      <c r="EY47">
        <f t="shared" si="23"/>
        <v>2077</v>
      </c>
      <c r="EZ47">
        <f t="shared" si="23"/>
        <v>2078</v>
      </c>
      <c r="FA47">
        <f t="shared" si="23"/>
        <v>2079</v>
      </c>
      <c r="FB47">
        <f t="shared" si="23"/>
        <v>2080</v>
      </c>
      <c r="FC47">
        <f t="shared" si="23"/>
        <v>2081</v>
      </c>
      <c r="FD47">
        <f t="shared" si="23"/>
        <v>2082</v>
      </c>
      <c r="FE47">
        <f t="shared" si="23"/>
        <v>2083</v>
      </c>
      <c r="FF47">
        <f t="shared" si="23"/>
        <v>2084</v>
      </c>
      <c r="FG47">
        <f t="shared" si="23"/>
        <v>2085</v>
      </c>
      <c r="FH47">
        <f t="shared" si="23"/>
        <v>2086</v>
      </c>
      <c r="FI47">
        <f t="shared" si="23"/>
        <v>2087</v>
      </c>
      <c r="FJ47">
        <f t="shared" si="23"/>
        <v>2088</v>
      </c>
      <c r="FK47">
        <f t="shared" si="23"/>
        <v>2089</v>
      </c>
      <c r="FL47">
        <f t="shared" si="23"/>
        <v>2090</v>
      </c>
      <c r="FM47">
        <f t="shared" si="23"/>
        <v>2091</v>
      </c>
      <c r="FN47">
        <f t="shared" si="23"/>
        <v>2092</v>
      </c>
      <c r="FO47">
        <f t="shared" si="23"/>
        <v>2093</v>
      </c>
      <c r="FP47">
        <f t="shared" si="23"/>
        <v>2094</v>
      </c>
      <c r="FQ47">
        <f t="shared" si="23"/>
        <v>2095</v>
      </c>
      <c r="FR47">
        <f t="shared" si="23"/>
        <v>2096</v>
      </c>
      <c r="FS47">
        <f t="shared" si="23"/>
        <v>2097</v>
      </c>
      <c r="FT47">
        <f t="shared" si="23"/>
        <v>2098</v>
      </c>
      <c r="FU47">
        <f t="shared" si="23"/>
        <v>2099</v>
      </c>
      <c r="FV47">
        <f t="shared" si="23"/>
        <v>2100</v>
      </c>
    </row>
    <row r="48" spans="2:178">
      <c r="E48" t="s">
        <v>140</v>
      </c>
      <c r="F48" s="74">
        <f>IF(F40&lt;=$C$3,F44,NA())</f>
        <v>-4.2161234557999583E-2</v>
      </c>
      <c r="G48" s="74">
        <f t="shared" ref="G48:BR48" si="24">IF(G40&lt;=$C$3,G44,NA())</f>
        <v>-5.6108567466173875E-2</v>
      </c>
      <c r="H48" s="74">
        <f t="shared" si="24"/>
        <v>-4.8855412657852537E-2</v>
      </c>
      <c r="I48" s="74">
        <f t="shared" si="24"/>
        <v>-3.2070055841492362E-2</v>
      </c>
      <c r="J48" s="74">
        <f t="shared" si="24"/>
        <v>1.2748734851598886E-2</v>
      </c>
      <c r="K48" s="74">
        <f t="shared" si="24"/>
        <v>4.7523656678785997E-2</v>
      </c>
      <c r="L48" s="74">
        <f t="shared" si="24"/>
        <v>2.7393619493331078E-2</v>
      </c>
      <c r="M48" s="74">
        <f t="shared" si="24"/>
        <v>5.2647361375695256E-2</v>
      </c>
      <c r="N48" s="74">
        <f t="shared" si="24"/>
        <v>4.4967878072370571E-2</v>
      </c>
      <c r="O48" s="74">
        <f t="shared" si="24"/>
        <v>8.3022236743575117E-3</v>
      </c>
      <c r="P48" s="74">
        <f t="shared" si="24"/>
        <v>6.0424584168924378E-2</v>
      </c>
      <c r="Q48" s="74">
        <f t="shared" si="24"/>
        <v>4.0998932655986975E-2</v>
      </c>
      <c r="R48" s="74">
        <f t="shared" si="24"/>
        <v>6.0014437809519761E-2</v>
      </c>
      <c r="S48" s="74">
        <f t="shared" si="24"/>
        <v>0.10713958987234085</v>
      </c>
      <c r="T48" s="74">
        <f t="shared" si="24"/>
        <v>0.14540813456104207</v>
      </c>
      <c r="U48" s="74">
        <f t="shared" si="24"/>
        <v>0.14442931553376592</v>
      </c>
      <c r="V48" s="74">
        <f t="shared" si="24"/>
        <v>0.11561464909207086</v>
      </c>
      <c r="W48" s="74">
        <f t="shared" si="24"/>
        <v>0.14353200016867862</v>
      </c>
      <c r="X48" s="74">
        <f t="shared" si="24"/>
        <v>0.1459192592885179</v>
      </c>
      <c r="Y48" s="74">
        <f t="shared" si="24"/>
        <v>0.1701350945257385</v>
      </c>
      <c r="Z48" s="74">
        <f t="shared" si="24"/>
        <v>0.14545979019907929</v>
      </c>
      <c r="AA48" s="74">
        <f t="shared" si="24"/>
        <v>0.18592203262964691</v>
      </c>
      <c r="AB48" s="74">
        <f t="shared" si="24"/>
        <v>0.18674755789735475</v>
      </c>
      <c r="AC48" s="74">
        <f t="shared" si="24"/>
        <v>0.14476388889094682</v>
      </c>
      <c r="AD48" s="74">
        <f t="shared" si="24"/>
        <v>0.14513599256789234</v>
      </c>
      <c r="AE48" s="74">
        <f t="shared" si="24"/>
        <v>0.11194890973433202</v>
      </c>
      <c r="AF48" s="74">
        <f t="shared" si="24"/>
        <v>0.13920581944140187</v>
      </c>
      <c r="AG48" s="74">
        <f t="shared" si="24"/>
        <v>0.10779644939336075</v>
      </c>
      <c r="AH48" s="74">
        <f t="shared" si="24"/>
        <v>8.7163930844403659E-2</v>
      </c>
      <c r="AI48" s="74">
        <f t="shared" si="24"/>
        <v>6.2396962440290915E-2</v>
      </c>
      <c r="AJ48" s="74">
        <f t="shared" si="24"/>
        <v>0.10673552922558627</v>
      </c>
      <c r="AK48" s="74">
        <f t="shared" si="24"/>
        <v>7.2311157894732414E-2</v>
      </c>
      <c r="AL48" s="74">
        <f t="shared" si="24"/>
        <v>5.3089092363508117E-2</v>
      </c>
      <c r="AM48" s="74">
        <f t="shared" si="24"/>
        <v>5.1903341458360064E-2</v>
      </c>
      <c r="AN48" s="74">
        <f t="shared" si="24"/>
        <v>3.3272430536382736E-2</v>
      </c>
      <c r="AO48" s="74">
        <f t="shared" si="24"/>
        <v>6.475747128519127E-2</v>
      </c>
      <c r="AP48" s="74">
        <f t="shared" si="24"/>
        <v>2.4115600208102883E-2</v>
      </c>
      <c r="AQ48" s="74">
        <f t="shared" si="24"/>
        <v>-2.0942042066985467E-2</v>
      </c>
      <c r="AR48" s="74">
        <f t="shared" si="24"/>
        <v>-3.6243544398488758E-3</v>
      </c>
      <c r="AS48" s="74">
        <f t="shared" si="24"/>
        <v>1.7363845994659011E-2</v>
      </c>
      <c r="AT48" s="74">
        <f t="shared" si="24"/>
        <v>-1.5715347209068975E-2</v>
      </c>
      <c r="AU48" s="74">
        <f t="shared" si="24"/>
        <v>-1.5611385283128998E-2</v>
      </c>
      <c r="AV48" s="74">
        <f t="shared" si="24"/>
        <v>5.0409912353241992E-3</v>
      </c>
      <c r="AW48" s="74">
        <f t="shared" si="24"/>
        <v>5.0185778391208524E-2</v>
      </c>
      <c r="AX48" s="74">
        <f t="shared" si="24"/>
        <v>3.2216876661746774E-2</v>
      </c>
      <c r="AY48" s="74">
        <f t="shared" si="24"/>
        <v>6.9082380791563036E-3</v>
      </c>
      <c r="AZ48" s="74">
        <f t="shared" si="24"/>
        <v>4.6048725430020365E-2</v>
      </c>
      <c r="BA48" s="74">
        <f t="shared" si="24"/>
        <v>7.4898767090563201E-2</v>
      </c>
      <c r="BB48" s="74">
        <f t="shared" si="24"/>
        <v>4.9066558411648753E-2</v>
      </c>
      <c r="BC48" s="74">
        <f t="shared" si="24"/>
        <v>3.6476386582728004E-2</v>
      </c>
      <c r="BD48" s="74">
        <f t="shared" si="24"/>
        <v>5.8193287857348786E-2</v>
      </c>
      <c r="BE48" s="74">
        <f t="shared" si="24"/>
        <v>5.9065741881609179E-2</v>
      </c>
      <c r="BF48" s="74">
        <f t="shared" si="24"/>
        <v>5.3820371760098684E-2</v>
      </c>
      <c r="BG48" s="74">
        <f t="shared" si="24"/>
        <v>8.155572450345705E-3</v>
      </c>
      <c r="BH48" s="74">
        <f t="shared" si="24"/>
        <v>3.7346644296041287E-2</v>
      </c>
      <c r="BI48" s="74">
        <f t="shared" si="24"/>
        <v>4.596371724756998E-2</v>
      </c>
      <c r="BJ48" s="74">
        <f t="shared" si="24"/>
        <v>2.2295595115596756E-2</v>
      </c>
      <c r="BK48" s="74">
        <f t="shared" si="24"/>
        <v>4.0646259844572263E-2</v>
      </c>
      <c r="BL48" s="74">
        <f t="shared" si="24"/>
        <v>4.7707994241649843E-2</v>
      </c>
      <c r="BM48" s="74">
        <f t="shared" si="24"/>
        <v>7.3841286599998446E-2</v>
      </c>
      <c r="BN48" s="74">
        <f t="shared" si="24"/>
        <v>8.4766092908830526E-2</v>
      </c>
      <c r="BO48" s="74">
        <f t="shared" si="24"/>
        <v>8.9602834939570108E-2</v>
      </c>
      <c r="BP48" s="74">
        <f t="shared" si="24"/>
        <v>0.10672714974925768</v>
      </c>
      <c r="BQ48" s="74">
        <f t="shared" si="24"/>
        <v>8.915663645605143E-2</v>
      </c>
      <c r="BR48" s="74">
        <f t="shared" si="24"/>
        <v>5.3492020331439072E-2</v>
      </c>
      <c r="BS48" s="74">
        <f t="shared" ref="BS48:ED48" si="25">IF(BS40&lt;=$C$3,BS44,NA())</f>
        <v>1.2407278378536946E-2</v>
      </c>
      <c r="BT48" s="74">
        <f t="shared" si="25"/>
        <v>4.3290471395909913E-2</v>
      </c>
      <c r="BU48" s="74">
        <f t="shared" si="25"/>
        <v>3.9490363744203894E-2</v>
      </c>
      <c r="BV48" s="74">
        <f t="shared" si="25"/>
        <v>2.9321639850701908E-2</v>
      </c>
      <c r="BW48" s="74">
        <f t="shared" si="25"/>
        <v>2.2318528891748457E-2</v>
      </c>
      <c r="BX48" s="74">
        <f t="shared" si="25"/>
        <v>-2.8456456856580381E-3</v>
      </c>
      <c r="BY48" s="74">
        <f t="shared" si="25"/>
        <v>-7.9529263901718439E-2</v>
      </c>
      <c r="BZ48" s="74">
        <f t="shared" si="25"/>
        <v>-7.2110642358178989E-2</v>
      </c>
      <c r="CA48" s="74">
        <f t="shared" si="25"/>
        <v>-4.1066503206846905E-2</v>
      </c>
      <c r="CB48" s="74">
        <f t="shared" si="25"/>
        <v>-3.6080181725139271E-2</v>
      </c>
      <c r="CC48" s="74">
        <f t="shared" si="25"/>
        <v>1.7231051814563303E-2</v>
      </c>
      <c r="CD48" s="74">
        <f t="shared" si="25"/>
        <v>3.0745126508278764E-2</v>
      </c>
      <c r="CE48" s="74">
        <f t="shared" si="25"/>
        <v>2.7331251667163103E-2</v>
      </c>
      <c r="CF48" s="74">
        <f t="shared" si="25"/>
        <v>2.5355903727322104E-2</v>
      </c>
      <c r="CG48" s="74">
        <f t="shared" si="25"/>
        <v>2.3051923580958089E-2</v>
      </c>
      <c r="CH48" s="74">
        <f t="shared" si="25"/>
        <v>4.5613690752338565E-2</v>
      </c>
      <c r="CI48" s="74">
        <f t="shared" si="25"/>
        <v>0.11005553085491315</v>
      </c>
      <c r="CJ48" s="74">
        <f t="shared" si="25"/>
        <v>9.3078719930178133E-2</v>
      </c>
      <c r="CK48" s="74">
        <f t="shared" si="25"/>
        <v>9.3481137969911199E-2</v>
      </c>
      <c r="CL48" s="74">
        <f t="shared" si="25"/>
        <v>0.13996643480042636</v>
      </c>
      <c r="CM48" s="74" t="e">
        <f t="shared" si="25"/>
        <v>#N/A</v>
      </c>
      <c r="CN48" s="74" t="e">
        <f t="shared" si="25"/>
        <v>#N/A</v>
      </c>
      <c r="CO48" s="74" t="e">
        <f t="shared" si="25"/>
        <v>#N/A</v>
      </c>
      <c r="CP48" s="74" t="e">
        <f t="shared" si="25"/>
        <v>#N/A</v>
      </c>
      <c r="CQ48" s="74" t="e">
        <f t="shared" si="25"/>
        <v>#N/A</v>
      </c>
      <c r="CR48" s="74" t="e">
        <f t="shared" si="25"/>
        <v>#N/A</v>
      </c>
      <c r="CS48" s="74" t="e">
        <f t="shared" si="25"/>
        <v>#N/A</v>
      </c>
      <c r="CT48" s="74" t="e">
        <f t="shared" si="25"/>
        <v>#N/A</v>
      </c>
      <c r="CU48" s="74" t="e">
        <f t="shared" si="25"/>
        <v>#N/A</v>
      </c>
      <c r="CV48" s="74" t="e">
        <f t="shared" si="25"/>
        <v>#N/A</v>
      </c>
      <c r="CW48" s="74" t="e">
        <f t="shared" si="25"/>
        <v>#N/A</v>
      </c>
      <c r="CX48" s="74" t="e">
        <f t="shared" si="25"/>
        <v>#N/A</v>
      </c>
      <c r="CY48" s="74" t="e">
        <f t="shared" si="25"/>
        <v>#N/A</v>
      </c>
      <c r="CZ48" s="74" t="e">
        <f t="shared" si="25"/>
        <v>#N/A</v>
      </c>
      <c r="DA48" s="74" t="e">
        <f t="shared" si="25"/>
        <v>#N/A</v>
      </c>
      <c r="DB48" s="74" t="e">
        <f t="shared" si="25"/>
        <v>#N/A</v>
      </c>
      <c r="DC48" s="74" t="e">
        <f t="shared" si="25"/>
        <v>#N/A</v>
      </c>
      <c r="DD48" s="74" t="e">
        <f t="shared" si="25"/>
        <v>#N/A</v>
      </c>
      <c r="DE48" s="74" t="e">
        <f t="shared" si="25"/>
        <v>#N/A</v>
      </c>
      <c r="DF48" s="74" t="e">
        <f t="shared" si="25"/>
        <v>#N/A</v>
      </c>
      <c r="DG48" s="74" t="e">
        <f t="shared" si="25"/>
        <v>#N/A</v>
      </c>
      <c r="DH48" s="74" t="e">
        <f t="shared" si="25"/>
        <v>#N/A</v>
      </c>
      <c r="DI48" s="74" t="e">
        <f t="shared" si="25"/>
        <v>#N/A</v>
      </c>
      <c r="DJ48" s="74" t="e">
        <f t="shared" si="25"/>
        <v>#N/A</v>
      </c>
      <c r="DK48" s="74" t="e">
        <f t="shared" si="25"/>
        <v>#N/A</v>
      </c>
      <c r="DL48" s="74" t="e">
        <f t="shared" si="25"/>
        <v>#N/A</v>
      </c>
      <c r="DM48" s="74" t="e">
        <f t="shared" si="25"/>
        <v>#N/A</v>
      </c>
      <c r="DN48" s="74" t="e">
        <f t="shared" si="25"/>
        <v>#N/A</v>
      </c>
      <c r="DO48" s="74" t="e">
        <f t="shared" si="25"/>
        <v>#N/A</v>
      </c>
      <c r="DP48" s="74" t="e">
        <f t="shared" si="25"/>
        <v>#N/A</v>
      </c>
      <c r="DQ48" s="74" t="e">
        <f t="shared" si="25"/>
        <v>#N/A</v>
      </c>
      <c r="DR48" s="74" t="e">
        <f t="shared" si="25"/>
        <v>#N/A</v>
      </c>
      <c r="DS48" s="74" t="e">
        <f t="shared" si="25"/>
        <v>#N/A</v>
      </c>
      <c r="DT48" s="74" t="e">
        <f t="shared" si="25"/>
        <v>#N/A</v>
      </c>
      <c r="DU48" s="74" t="e">
        <f t="shared" si="25"/>
        <v>#N/A</v>
      </c>
      <c r="DV48" s="74" t="e">
        <f t="shared" si="25"/>
        <v>#N/A</v>
      </c>
      <c r="DW48" s="74" t="e">
        <f t="shared" si="25"/>
        <v>#N/A</v>
      </c>
      <c r="DX48" s="74" t="e">
        <f t="shared" si="25"/>
        <v>#N/A</v>
      </c>
      <c r="DY48" s="74" t="e">
        <f t="shared" si="25"/>
        <v>#N/A</v>
      </c>
      <c r="DZ48" s="74" t="e">
        <f t="shared" si="25"/>
        <v>#N/A</v>
      </c>
      <c r="EA48" s="74" t="e">
        <f t="shared" si="25"/>
        <v>#N/A</v>
      </c>
      <c r="EB48" s="74" t="e">
        <f t="shared" si="25"/>
        <v>#N/A</v>
      </c>
      <c r="EC48" s="74" t="e">
        <f t="shared" si="25"/>
        <v>#N/A</v>
      </c>
      <c r="ED48" s="74" t="e">
        <f t="shared" si="25"/>
        <v>#N/A</v>
      </c>
      <c r="EE48" s="74" t="e">
        <f t="shared" ref="EE48:FV48" si="26">IF(EE40&lt;=$C$3,EE44,NA())</f>
        <v>#N/A</v>
      </c>
      <c r="EF48" s="74" t="e">
        <f t="shared" si="26"/>
        <v>#N/A</v>
      </c>
      <c r="EG48" s="74" t="e">
        <f t="shared" si="26"/>
        <v>#N/A</v>
      </c>
      <c r="EH48" s="74" t="e">
        <f t="shared" si="26"/>
        <v>#N/A</v>
      </c>
      <c r="EI48" s="74" t="e">
        <f t="shared" si="26"/>
        <v>#N/A</v>
      </c>
      <c r="EJ48" s="74" t="e">
        <f t="shared" si="26"/>
        <v>#N/A</v>
      </c>
      <c r="EK48" s="74" t="e">
        <f t="shared" si="26"/>
        <v>#N/A</v>
      </c>
      <c r="EL48" s="74" t="e">
        <f t="shared" si="26"/>
        <v>#N/A</v>
      </c>
      <c r="EM48" s="74" t="e">
        <f t="shared" si="26"/>
        <v>#N/A</v>
      </c>
      <c r="EN48" s="74" t="e">
        <f t="shared" si="26"/>
        <v>#N/A</v>
      </c>
      <c r="EO48" s="74" t="e">
        <f t="shared" si="26"/>
        <v>#N/A</v>
      </c>
      <c r="EP48" s="74" t="e">
        <f t="shared" si="26"/>
        <v>#N/A</v>
      </c>
      <c r="EQ48" s="74" t="e">
        <f t="shared" si="26"/>
        <v>#N/A</v>
      </c>
      <c r="ER48" s="74" t="e">
        <f t="shared" si="26"/>
        <v>#N/A</v>
      </c>
      <c r="ES48" s="74" t="e">
        <f t="shared" si="26"/>
        <v>#N/A</v>
      </c>
      <c r="ET48" s="74" t="e">
        <f t="shared" si="26"/>
        <v>#N/A</v>
      </c>
      <c r="EU48" s="74" t="e">
        <f t="shared" si="26"/>
        <v>#N/A</v>
      </c>
      <c r="EV48" s="74" t="e">
        <f t="shared" si="26"/>
        <v>#N/A</v>
      </c>
      <c r="EW48" s="74" t="e">
        <f t="shared" si="26"/>
        <v>#N/A</v>
      </c>
      <c r="EX48" s="74" t="e">
        <f t="shared" si="26"/>
        <v>#N/A</v>
      </c>
      <c r="EY48" s="74" t="e">
        <f t="shared" si="26"/>
        <v>#N/A</v>
      </c>
      <c r="EZ48" s="74" t="e">
        <f t="shared" si="26"/>
        <v>#N/A</v>
      </c>
      <c r="FA48" s="74" t="e">
        <f t="shared" si="26"/>
        <v>#N/A</v>
      </c>
      <c r="FB48" s="74" t="e">
        <f t="shared" si="26"/>
        <v>#N/A</v>
      </c>
      <c r="FC48" s="74" t="e">
        <f t="shared" si="26"/>
        <v>#N/A</v>
      </c>
      <c r="FD48" s="74" t="e">
        <f t="shared" si="26"/>
        <v>#N/A</v>
      </c>
      <c r="FE48" s="74" t="e">
        <f t="shared" si="26"/>
        <v>#N/A</v>
      </c>
      <c r="FF48" s="74" t="e">
        <f t="shared" si="26"/>
        <v>#N/A</v>
      </c>
      <c r="FG48" s="74" t="e">
        <f t="shared" si="26"/>
        <v>#N/A</v>
      </c>
      <c r="FH48" s="74" t="e">
        <f t="shared" si="26"/>
        <v>#N/A</v>
      </c>
      <c r="FI48" s="74" t="e">
        <f t="shared" si="26"/>
        <v>#N/A</v>
      </c>
      <c r="FJ48" s="74" t="e">
        <f t="shared" si="26"/>
        <v>#N/A</v>
      </c>
      <c r="FK48" s="74" t="e">
        <f t="shared" si="26"/>
        <v>#N/A</v>
      </c>
      <c r="FL48" s="74" t="e">
        <f t="shared" si="26"/>
        <v>#N/A</v>
      </c>
      <c r="FM48" s="74" t="e">
        <f t="shared" si="26"/>
        <v>#N/A</v>
      </c>
      <c r="FN48" s="74" t="e">
        <f t="shared" si="26"/>
        <v>#N/A</v>
      </c>
      <c r="FO48" s="74" t="e">
        <f t="shared" si="26"/>
        <v>#N/A</v>
      </c>
      <c r="FP48" s="74" t="e">
        <f t="shared" si="26"/>
        <v>#N/A</v>
      </c>
      <c r="FQ48" s="74" t="e">
        <f t="shared" si="26"/>
        <v>#N/A</v>
      </c>
      <c r="FR48" s="74" t="e">
        <f t="shared" si="26"/>
        <v>#N/A</v>
      </c>
      <c r="FS48" s="74" t="e">
        <f t="shared" si="26"/>
        <v>#N/A</v>
      </c>
      <c r="FT48" s="74" t="e">
        <f t="shared" si="26"/>
        <v>#N/A</v>
      </c>
      <c r="FU48" s="74" t="e">
        <f t="shared" si="26"/>
        <v>#N/A</v>
      </c>
      <c r="FV48" s="74" t="e">
        <f t="shared" si="26"/>
        <v>#N/A</v>
      </c>
    </row>
    <row r="49" spans="5:178">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74"/>
      <c r="BF49" s="74"/>
      <c r="BG49" s="74"/>
      <c r="BH49" s="74"/>
      <c r="BI49" s="74"/>
      <c r="BJ49" s="74"/>
      <c r="BK49" s="74"/>
      <c r="BL49" s="74"/>
      <c r="BM49" s="74"/>
      <c r="BN49" s="74"/>
      <c r="BO49" s="74"/>
      <c r="BP49" s="74"/>
      <c r="BQ49" s="74"/>
      <c r="BR49" s="74"/>
      <c r="BS49" s="74"/>
      <c r="BT49" s="74"/>
      <c r="BU49" s="74"/>
      <c r="BV49" s="74"/>
      <c r="BW49" s="74"/>
      <c r="BX49" s="74"/>
      <c r="BY49" s="74"/>
      <c r="BZ49" s="74"/>
      <c r="CA49" s="74"/>
      <c r="CB49" s="74"/>
      <c r="CC49" s="74"/>
      <c r="CD49" s="74"/>
      <c r="CE49" s="74"/>
      <c r="CF49" s="74"/>
      <c r="CG49" s="74"/>
      <c r="CH49" s="74"/>
      <c r="CI49" s="74"/>
      <c r="CJ49" s="74"/>
      <c r="CK49" s="74"/>
      <c r="CL49" s="74"/>
      <c r="CM49" s="74"/>
      <c r="CN49" s="74"/>
      <c r="CO49" s="74"/>
      <c r="CP49" s="74"/>
      <c r="CQ49" s="74"/>
      <c r="CR49" s="74"/>
      <c r="CS49" s="74"/>
      <c r="CT49" s="74"/>
      <c r="CU49" s="74"/>
      <c r="CV49" s="74"/>
      <c r="CW49" s="74"/>
      <c r="CX49" s="74"/>
      <c r="CY49" s="74"/>
      <c r="CZ49" s="74"/>
      <c r="DA49" s="74"/>
      <c r="DB49" s="74"/>
      <c r="DC49" s="74"/>
      <c r="DD49" s="74"/>
      <c r="DE49" s="74"/>
      <c r="DF49" s="74"/>
      <c r="DG49" s="74"/>
      <c r="DH49" s="74"/>
      <c r="DI49" s="74"/>
      <c r="DJ49" s="74"/>
      <c r="DK49" s="74"/>
      <c r="DL49" s="74"/>
      <c r="DM49" s="74"/>
      <c r="DN49" s="74"/>
      <c r="DO49" s="74"/>
      <c r="DP49" s="74"/>
      <c r="DQ49" s="74"/>
      <c r="DR49" s="74"/>
      <c r="DS49" s="74"/>
      <c r="DT49" s="74"/>
      <c r="DU49" s="74"/>
      <c r="DV49" s="74"/>
      <c r="DW49" s="74"/>
      <c r="DX49" s="74"/>
      <c r="DY49" s="74"/>
      <c r="DZ49" s="74"/>
      <c r="EA49" s="74"/>
      <c r="EB49" s="74"/>
      <c r="EC49" s="74"/>
      <c r="ED49" s="74"/>
      <c r="EE49" s="74"/>
      <c r="EF49" s="74"/>
      <c r="EG49" s="74"/>
      <c r="EH49" s="74"/>
      <c r="EI49" s="74"/>
      <c r="EJ49" s="74"/>
      <c r="EK49" s="74"/>
      <c r="EL49" s="74"/>
      <c r="EM49" s="74"/>
      <c r="EN49" s="74"/>
      <c r="EO49" s="74"/>
      <c r="EP49" s="74"/>
      <c r="EQ49" s="74"/>
      <c r="ER49" s="74"/>
      <c r="ES49" s="74"/>
      <c r="ET49" s="74"/>
      <c r="EU49" s="74"/>
      <c r="EV49" s="74"/>
      <c r="EW49" s="74"/>
      <c r="EX49" s="74"/>
      <c r="EY49" s="74"/>
      <c r="EZ49" s="74"/>
      <c r="FA49" s="74"/>
      <c r="FB49" s="74"/>
      <c r="FC49" s="74"/>
      <c r="FD49" s="74"/>
      <c r="FE49" s="74"/>
      <c r="FF49" s="74"/>
      <c r="FG49" s="74"/>
      <c r="FH49" s="74"/>
      <c r="FI49" s="74"/>
      <c r="FJ49" s="74"/>
      <c r="FK49" s="74"/>
      <c r="FL49" s="74"/>
      <c r="FM49" s="74"/>
      <c r="FN49" s="74"/>
      <c r="FO49" s="74"/>
      <c r="FP49" s="74"/>
      <c r="FQ49" s="74"/>
      <c r="FR49" s="74"/>
      <c r="FS49" s="74"/>
      <c r="FT49" s="74"/>
      <c r="FU49" s="74"/>
      <c r="FV49" s="74"/>
    </row>
    <row r="50" spans="5:178">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74"/>
      <c r="AO50" s="74"/>
      <c r="AP50" s="74"/>
      <c r="AQ50" s="74"/>
      <c r="AR50" s="74"/>
      <c r="AS50" s="74"/>
      <c r="AT50" s="74"/>
      <c r="AU50" s="74"/>
      <c r="AV50" s="74"/>
      <c r="AW50" s="74"/>
      <c r="AX50" s="74"/>
      <c r="AY50" s="74"/>
      <c r="AZ50" s="74"/>
      <c r="BA50" s="74"/>
      <c r="BB50" s="74"/>
      <c r="BC50" s="74"/>
      <c r="BD50" s="74"/>
      <c r="BE50" s="74"/>
      <c r="BF50" s="74"/>
      <c r="BG50" s="74"/>
      <c r="BH50" s="74"/>
      <c r="BI50" s="74"/>
      <c r="BJ50" s="74"/>
      <c r="BK50" s="74"/>
      <c r="BL50" s="74"/>
      <c r="BM50" s="74"/>
      <c r="BN50" s="74"/>
      <c r="BO50" s="74"/>
      <c r="BP50" s="74"/>
      <c r="BQ50" s="74"/>
      <c r="BR50" s="74"/>
      <c r="BS50" s="74"/>
      <c r="BT50" s="74"/>
      <c r="BU50" s="74"/>
      <c r="BV50" s="74"/>
      <c r="BW50" s="74"/>
      <c r="BX50" s="74"/>
      <c r="BY50" s="74"/>
      <c r="BZ50" s="74"/>
      <c r="CA50" s="74"/>
      <c r="CB50" s="74"/>
      <c r="CC50" s="74"/>
      <c r="CD50" s="74"/>
      <c r="CE50" s="74"/>
      <c r="CF50" s="74"/>
      <c r="CG50" s="74"/>
      <c r="CH50" s="74"/>
      <c r="CI50" s="74"/>
      <c r="CJ50" s="74"/>
      <c r="CK50" s="74"/>
      <c r="CL50" s="74"/>
      <c r="CM50" s="74"/>
      <c r="CN50" s="74"/>
      <c r="CO50" s="74"/>
      <c r="CP50" s="74"/>
      <c r="CQ50" s="74"/>
      <c r="CR50" s="74"/>
      <c r="CS50" s="74"/>
      <c r="CT50" s="74"/>
      <c r="CU50" s="74"/>
      <c r="CV50" s="74"/>
      <c r="CW50" s="74"/>
      <c r="CX50" s="74"/>
      <c r="CY50" s="74"/>
      <c r="CZ50" s="74"/>
      <c r="DA50" s="74"/>
      <c r="DB50" s="74"/>
      <c r="DC50" s="74"/>
      <c r="DD50" s="74"/>
      <c r="DE50" s="74"/>
      <c r="DF50" s="74"/>
      <c r="DG50" s="74"/>
      <c r="DH50" s="74"/>
      <c r="DI50" s="74"/>
      <c r="DJ50" s="74"/>
      <c r="DK50" s="74"/>
      <c r="DL50" s="74"/>
      <c r="DM50" s="74"/>
      <c r="DN50" s="74"/>
      <c r="DO50" s="74"/>
      <c r="DP50" s="74"/>
      <c r="DQ50" s="74"/>
      <c r="DR50" s="74"/>
      <c r="DS50" s="74"/>
      <c r="DT50" s="74"/>
      <c r="DU50" s="74"/>
      <c r="DV50" s="74"/>
      <c r="DW50" s="74"/>
      <c r="DX50" s="74"/>
      <c r="DY50" s="74"/>
      <c r="DZ50" s="74"/>
      <c r="EA50" s="74"/>
      <c r="EB50" s="74"/>
      <c r="EC50" s="74"/>
      <c r="ED50" s="74"/>
      <c r="EE50" s="74"/>
      <c r="EF50" s="74"/>
      <c r="EG50" s="74"/>
      <c r="EH50" s="74"/>
      <c r="EI50" s="74"/>
      <c r="EJ50" s="74"/>
      <c r="EK50" s="74"/>
      <c r="EL50" s="74"/>
      <c r="EM50" s="74"/>
      <c r="EN50" s="74"/>
      <c r="EO50" s="74"/>
      <c r="EP50" s="74"/>
      <c r="EQ50" s="74"/>
      <c r="ER50" s="74"/>
      <c r="ES50" s="74"/>
      <c r="ET50" s="74"/>
      <c r="EU50" s="74"/>
      <c r="EV50" s="74"/>
      <c r="EW50" s="74"/>
      <c r="EX50" s="74"/>
      <c r="EY50" s="74"/>
      <c r="EZ50" s="74"/>
      <c r="FA50" s="74"/>
      <c r="FB50" s="74"/>
      <c r="FC50" s="74"/>
      <c r="FD50" s="74"/>
      <c r="FE50" s="74"/>
      <c r="FF50" s="74"/>
      <c r="FG50" s="74"/>
      <c r="FH50" s="74"/>
      <c r="FI50" s="74"/>
      <c r="FJ50" s="74"/>
      <c r="FK50" s="74"/>
      <c r="FL50" s="74"/>
      <c r="FM50" s="74"/>
      <c r="FN50" s="74"/>
      <c r="FO50" s="74"/>
      <c r="FP50" s="74"/>
      <c r="FQ50" s="74"/>
      <c r="FR50" s="74"/>
      <c r="FS50" s="74"/>
      <c r="FT50" s="74"/>
      <c r="FU50" s="74"/>
      <c r="FV50" s="74"/>
    </row>
    <row r="51" spans="5:178" ht="15.75">
      <c r="E51" s="134" t="str">
        <f>"Return S&amp;P 500 -  "&amp;C4&amp;"Y moving average [ as of start-year ] "</f>
        <v xml:space="preserve">Return S&amp;P 500 -  10Y moving average [ as of start-year ] </v>
      </c>
      <c r="F51" s="74"/>
      <c r="G51" s="74"/>
      <c r="H51" s="74"/>
      <c r="I51" s="74"/>
      <c r="J51" s="74"/>
      <c r="K51" s="74"/>
      <c r="L51" s="74"/>
      <c r="M51" s="74"/>
      <c r="N51" s="74"/>
      <c r="O51" s="74"/>
      <c r="P51" s="74"/>
      <c r="Q51" s="74"/>
      <c r="R51" s="74"/>
      <c r="S51" s="74"/>
      <c r="T51" s="74"/>
      <c r="U51" s="74"/>
      <c r="V51" s="74"/>
      <c r="W51" s="74"/>
      <c r="X51" s="74"/>
      <c r="Y51" s="74"/>
      <c r="Z51" s="74"/>
      <c r="AA51" s="74"/>
      <c r="AB51" s="74"/>
      <c r="AC51" s="74"/>
      <c r="AD51" s="74"/>
      <c r="AE51" s="74"/>
      <c r="AF51" s="74"/>
      <c r="AG51" s="74"/>
      <c r="AH51" s="74"/>
      <c r="AI51" s="74"/>
      <c r="AJ51" s="74"/>
      <c r="AK51" s="74"/>
      <c r="AL51" s="74"/>
      <c r="AM51" s="74"/>
      <c r="AN51" s="74"/>
      <c r="AO51" s="74"/>
      <c r="AP51" s="74"/>
      <c r="AQ51" s="74"/>
      <c r="AR51" s="74"/>
      <c r="AS51" s="74"/>
      <c r="AT51" s="74"/>
      <c r="AU51" s="74"/>
      <c r="AV51" s="74"/>
      <c r="AW51" s="74"/>
      <c r="AX51" s="74"/>
      <c r="AY51" s="74"/>
      <c r="AZ51" s="74"/>
      <c r="BA51" s="74"/>
      <c r="BB51" s="74"/>
      <c r="BC51" s="74"/>
      <c r="BD51" s="74"/>
      <c r="BE51" s="74"/>
      <c r="BF51" s="74"/>
      <c r="BG51" s="74"/>
      <c r="BH51" s="74"/>
      <c r="BI51" s="74"/>
      <c r="BJ51" s="74"/>
      <c r="BK51" s="74"/>
      <c r="BL51" s="74"/>
      <c r="BM51" s="74"/>
      <c r="BN51" s="74"/>
      <c r="BO51" s="74"/>
      <c r="BP51" s="74"/>
      <c r="BQ51" s="74"/>
      <c r="BR51" s="74"/>
      <c r="BS51" s="74"/>
      <c r="BT51" s="74"/>
      <c r="BU51" s="74"/>
      <c r="BV51" s="74"/>
      <c r="BW51" s="74"/>
      <c r="BX51" s="74"/>
      <c r="BY51" s="74"/>
      <c r="BZ51" s="74"/>
      <c r="CA51" s="74"/>
      <c r="CB51" s="74"/>
      <c r="CC51" s="74"/>
      <c r="CD51" s="74"/>
      <c r="CE51" s="74"/>
      <c r="CF51" s="74"/>
      <c r="CG51" s="74"/>
      <c r="CH51" s="74"/>
      <c r="CI51" s="74"/>
      <c r="CJ51" s="74"/>
      <c r="CK51" s="74"/>
      <c r="CL51" s="74"/>
      <c r="CM51" s="74"/>
      <c r="CN51" s="74"/>
      <c r="CO51" s="74"/>
      <c r="CP51" s="74"/>
      <c r="CQ51" s="74"/>
      <c r="CR51" s="74"/>
      <c r="CS51" s="74"/>
      <c r="CT51" s="74"/>
      <c r="CU51" s="74"/>
      <c r="CV51" s="74"/>
      <c r="CW51" s="74"/>
      <c r="CX51" s="74"/>
      <c r="CY51" s="74"/>
      <c r="CZ51" s="74"/>
      <c r="DA51" s="74"/>
      <c r="DB51" s="74"/>
      <c r="DC51" s="74"/>
      <c r="DD51" s="74"/>
      <c r="DE51" s="74"/>
      <c r="DF51" s="74"/>
      <c r="DG51" s="74"/>
      <c r="DH51" s="74"/>
      <c r="DI51" s="74"/>
      <c r="DJ51" s="74"/>
      <c r="DK51" s="74"/>
      <c r="DL51" s="74"/>
      <c r="DM51" s="74"/>
      <c r="DN51" s="74"/>
      <c r="DO51" s="74"/>
      <c r="DP51" s="74"/>
      <c r="DQ51" s="74"/>
      <c r="DR51" s="74"/>
      <c r="DS51" s="74"/>
      <c r="DT51" s="74"/>
      <c r="DU51" s="74"/>
      <c r="DV51" s="74"/>
      <c r="DW51" s="74"/>
      <c r="DX51" s="74"/>
      <c r="DY51" s="74"/>
      <c r="DZ51" s="74"/>
      <c r="EA51" s="74"/>
      <c r="EB51" s="74"/>
      <c r="EC51" s="74"/>
      <c r="ED51" s="74"/>
      <c r="EE51" s="74"/>
      <c r="EF51" s="74"/>
      <c r="EG51" s="74"/>
      <c r="EH51" s="74"/>
      <c r="EI51" s="74"/>
      <c r="EJ51" s="74"/>
      <c r="EK51" s="74"/>
      <c r="EL51" s="74"/>
      <c r="EM51" s="74"/>
      <c r="EN51" s="74"/>
      <c r="EO51" s="74"/>
      <c r="EP51" s="74"/>
      <c r="EQ51" s="74"/>
      <c r="ER51" s="74"/>
      <c r="ES51" s="74"/>
      <c r="ET51" s="74"/>
      <c r="EU51" s="74"/>
      <c r="EV51" s="74"/>
      <c r="EW51" s="74"/>
      <c r="EX51" s="74"/>
      <c r="EY51" s="74"/>
      <c r="EZ51" s="74"/>
      <c r="FA51" s="74"/>
      <c r="FB51" s="74"/>
      <c r="FC51" s="74"/>
      <c r="FD51" s="74"/>
      <c r="FE51" s="74"/>
      <c r="FF51" s="74"/>
      <c r="FG51" s="74"/>
      <c r="FH51" s="74"/>
      <c r="FI51" s="74"/>
      <c r="FJ51" s="74"/>
      <c r="FK51" s="74"/>
      <c r="FL51" s="74"/>
      <c r="FM51" s="74"/>
      <c r="FN51" s="74"/>
      <c r="FO51" s="74"/>
      <c r="FP51" s="74"/>
      <c r="FQ51" s="74"/>
      <c r="FR51" s="74"/>
      <c r="FS51" s="74"/>
      <c r="FT51" s="74"/>
      <c r="FU51" s="74"/>
      <c r="FV51" s="74"/>
    </row>
    <row r="52" spans="5:178">
      <c r="F52" s="74"/>
      <c r="G52" s="74"/>
      <c r="H52" s="74"/>
      <c r="I52" s="74"/>
      <c r="J52" s="74"/>
      <c r="K52" s="74"/>
      <c r="L52" s="74"/>
      <c r="M52" s="74"/>
      <c r="N52" s="74"/>
      <c r="O52" s="74"/>
      <c r="P52" s="74"/>
      <c r="Q52" s="74"/>
      <c r="R52" s="74"/>
      <c r="S52" s="74"/>
      <c r="T52" s="74"/>
      <c r="U52" s="74"/>
      <c r="V52" s="74"/>
      <c r="W52" s="74"/>
      <c r="X52" s="74"/>
      <c r="Y52" s="74"/>
      <c r="Z52" s="74"/>
      <c r="AA52" s="74"/>
      <c r="AB52" s="74"/>
      <c r="AC52" s="74"/>
      <c r="AD52" s="74"/>
      <c r="AE52" s="74"/>
      <c r="AF52" s="74"/>
      <c r="AG52" s="74"/>
      <c r="AH52" s="74"/>
      <c r="AI52" s="74"/>
      <c r="AJ52" s="74"/>
      <c r="AK52" s="74"/>
      <c r="AL52" s="74"/>
      <c r="AM52" s="74"/>
      <c r="AN52" s="74"/>
      <c r="AO52" s="74"/>
      <c r="AP52" s="74"/>
      <c r="AQ52" s="74"/>
      <c r="AR52" s="74"/>
      <c r="AS52" s="74"/>
      <c r="AT52" s="74"/>
      <c r="AU52" s="74"/>
      <c r="AV52" s="74"/>
      <c r="AW52" s="74"/>
      <c r="AX52" s="74"/>
      <c r="AY52" s="74"/>
      <c r="AZ52" s="74"/>
      <c r="BA52" s="74"/>
      <c r="BB52" s="74"/>
      <c r="BC52" s="74"/>
      <c r="BD52" s="74"/>
      <c r="BE52" s="74"/>
      <c r="BF52" s="74"/>
      <c r="BG52" s="74"/>
      <c r="BH52" s="74"/>
      <c r="BI52" s="74"/>
      <c r="BJ52" s="74"/>
      <c r="BK52" s="74"/>
      <c r="BL52" s="74"/>
      <c r="BM52" s="74"/>
      <c r="BN52" s="74"/>
      <c r="BO52" s="74"/>
      <c r="BP52" s="74"/>
      <c r="BQ52" s="74"/>
      <c r="BR52" s="74"/>
      <c r="BS52" s="74"/>
      <c r="BT52" s="74"/>
      <c r="BU52" s="74"/>
      <c r="BV52" s="74"/>
      <c r="BW52" s="74"/>
      <c r="BX52" s="74"/>
      <c r="BY52" s="74"/>
      <c r="BZ52" s="74"/>
      <c r="CA52" s="74"/>
      <c r="CB52" s="74"/>
      <c r="CC52" s="74"/>
      <c r="CD52" s="74"/>
      <c r="CE52" s="74"/>
      <c r="CF52" s="74"/>
      <c r="CG52" s="74"/>
      <c r="CH52" s="74"/>
      <c r="CI52" s="74"/>
      <c r="CJ52" s="74"/>
      <c r="CK52" s="74"/>
      <c r="CL52" s="74"/>
      <c r="CM52" s="74"/>
      <c r="CN52" s="74"/>
      <c r="CO52" s="74"/>
      <c r="CP52" s="74"/>
      <c r="CQ52" s="74"/>
      <c r="CR52" s="74"/>
      <c r="CS52" s="74"/>
      <c r="CT52" s="74"/>
      <c r="CU52" s="74"/>
      <c r="CV52" s="74"/>
      <c r="CW52" s="74"/>
      <c r="CX52" s="74"/>
      <c r="CY52" s="74"/>
      <c r="CZ52" s="74"/>
      <c r="DA52" s="74"/>
      <c r="DB52" s="74"/>
      <c r="DC52" s="74"/>
      <c r="DD52" s="74"/>
      <c r="DE52" s="74"/>
      <c r="DF52" s="74"/>
      <c r="DG52" s="74"/>
      <c r="DH52" s="74"/>
      <c r="DI52" s="74"/>
      <c r="DJ52" s="74"/>
      <c r="DK52" s="74"/>
      <c r="DL52" s="74"/>
      <c r="DM52" s="74"/>
      <c r="DN52" s="74"/>
      <c r="DO52" s="74"/>
      <c r="DP52" s="74"/>
      <c r="DQ52" s="74"/>
      <c r="DR52" s="74"/>
      <c r="DS52" s="74"/>
      <c r="DT52" s="74"/>
      <c r="DU52" s="74"/>
      <c r="DV52" s="74"/>
      <c r="DW52" s="74"/>
      <c r="DX52" s="74"/>
      <c r="DY52" s="74"/>
      <c r="DZ52" s="74"/>
      <c r="EA52" s="74"/>
      <c r="EB52" s="74"/>
      <c r="EC52" s="74"/>
      <c r="ED52" s="74"/>
      <c r="EE52" s="74"/>
      <c r="EF52" s="74"/>
      <c r="EG52" s="74"/>
      <c r="EH52" s="74"/>
      <c r="EI52" s="74"/>
      <c r="EJ52" s="74"/>
      <c r="EK52" s="74"/>
      <c r="EL52" s="74"/>
      <c r="EM52" s="74"/>
      <c r="EN52" s="74"/>
      <c r="EO52" s="74"/>
      <c r="EP52" s="74"/>
      <c r="EQ52" s="74"/>
      <c r="ER52" s="74"/>
      <c r="ES52" s="74"/>
      <c r="ET52" s="74"/>
      <c r="EU52" s="74"/>
      <c r="EV52" s="74"/>
      <c r="EW52" s="74"/>
      <c r="EX52" s="74"/>
      <c r="EY52" s="74"/>
      <c r="EZ52" s="74"/>
      <c r="FA52" s="74"/>
      <c r="FB52" s="74"/>
      <c r="FC52" s="74"/>
      <c r="FD52" s="74"/>
      <c r="FE52" s="74"/>
      <c r="FF52" s="74"/>
      <c r="FG52" s="74"/>
      <c r="FH52" s="74"/>
      <c r="FI52" s="74"/>
      <c r="FJ52" s="74"/>
      <c r="FK52" s="74"/>
      <c r="FL52" s="74"/>
      <c r="FM52" s="74"/>
      <c r="FN52" s="74"/>
      <c r="FO52" s="74"/>
      <c r="FP52" s="74"/>
      <c r="FQ52" s="74"/>
      <c r="FR52" s="74"/>
      <c r="FS52" s="74"/>
      <c r="FT52" s="74"/>
      <c r="FU52" s="74"/>
      <c r="FV52" s="74"/>
    </row>
    <row r="53" spans="5:178" ht="15.75">
      <c r="F53" s="13">
        <f>F40</f>
        <v>1928</v>
      </c>
      <c r="G53" s="13">
        <f t="shared" ref="G53:BR53" si="27">G40</f>
        <v>1929</v>
      </c>
      <c r="H53" s="13">
        <f t="shared" si="27"/>
        <v>1930</v>
      </c>
      <c r="I53" s="13">
        <f t="shared" si="27"/>
        <v>1931</v>
      </c>
      <c r="J53" s="13">
        <f t="shared" si="27"/>
        <v>1932</v>
      </c>
      <c r="K53" s="13">
        <f t="shared" si="27"/>
        <v>1933</v>
      </c>
      <c r="L53" s="13">
        <f t="shared" si="27"/>
        <v>1934</v>
      </c>
      <c r="M53" s="13">
        <f t="shared" si="27"/>
        <v>1935</v>
      </c>
      <c r="N53" s="13">
        <f t="shared" si="27"/>
        <v>1936</v>
      </c>
      <c r="O53" s="13">
        <f t="shared" si="27"/>
        <v>1937</v>
      </c>
      <c r="P53" s="13">
        <f t="shared" si="27"/>
        <v>1938</v>
      </c>
      <c r="Q53" s="13">
        <f t="shared" si="27"/>
        <v>1939</v>
      </c>
      <c r="R53" s="13">
        <f t="shared" si="27"/>
        <v>1940</v>
      </c>
      <c r="S53" s="13">
        <f t="shared" si="27"/>
        <v>1941</v>
      </c>
      <c r="T53" s="13">
        <f t="shared" si="27"/>
        <v>1942</v>
      </c>
      <c r="U53" s="13">
        <f t="shared" si="27"/>
        <v>1943</v>
      </c>
      <c r="V53" s="13">
        <f t="shared" si="27"/>
        <v>1944</v>
      </c>
      <c r="W53" s="13">
        <f t="shared" si="27"/>
        <v>1945</v>
      </c>
      <c r="X53" s="13">
        <f t="shared" si="27"/>
        <v>1946</v>
      </c>
      <c r="Y53" s="13">
        <f t="shared" si="27"/>
        <v>1947</v>
      </c>
      <c r="Z53" s="13">
        <f t="shared" si="27"/>
        <v>1948</v>
      </c>
      <c r="AA53" s="13">
        <f t="shared" si="27"/>
        <v>1949</v>
      </c>
      <c r="AB53" s="13">
        <f t="shared" si="27"/>
        <v>1950</v>
      </c>
      <c r="AC53" s="13">
        <f t="shared" si="27"/>
        <v>1951</v>
      </c>
      <c r="AD53" s="13">
        <f t="shared" si="27"/>
        <v>1952</v>
      </c>
      <c r="AE53" s="13">
        <f t="shared" si="27"/>
        <v>1953</v>
      </c>
      <c r="AF53" s="13">
        <f t="shared" si="27"/>
        <v>1954</v>
      </c>
      <c r="AG53" s="13">
        <f t="shared" si="27"/>
        <v>1955</v>
      </c>
      <c r="AH53" s="13">
        <f t="shared" si="27"/>
        <v>1956</v>
      </c>
      <c r="AI53" s="13">
        <f t="shared" si="27"/>
        <v>1957</v>
      </c>
      <c r="AJ53" s="13">
        <f t="shared" si="27"/>
        <v>1958</v>
      </c>
      <c r="AK53" s="13">
        <f t="shared" si="27"/>
        <v>1959</v>
      </c>
      <c r="AL53" s="13">
        <f t="shared" si="27"/>
        <v>1960</v>
      </c>
      <c r="AM53" s="13">
        <f t="shared" si="27"/>
        <v>1961</v>
      </c>
      <c r="AN53" s="13">
        <f t="shared" si="27"/>
        <v>1962</v>
      </c>
      <c r="AO53" s="13">
        <f t="shared" si="27"/>
        <v>1963</v>
      </c>
      <c r="AP53" s="13">
        <f t="shared" si="27"/>
        <v>1964</v>
      </c>
      <c r="AQ53" s="13">
        <f t="shared" si="27"/>
        <v>1965</v>
      </c>
      <c r="AR53" s="13">
        <f t="shared" si="27"/>
        <v>1966</v>
      </c>
      <c r="AS53" s="13">
        <f t="shared" si="27"/>
        <v>1967</v>
      </c>
      <c r="AT53" s="13">
        <f t="shared" si="27"/>
        <v>1968</v>
      </c>
      <c r="AU53" s="13">
        <f t="shared" si="27"/>
        <v>1969</v>
      </c>
      <c r="AV53" s="13">
        <f t="shared" si="27"/>
        <v>1970</v>
      </c>
      <c r="AW53" s="13">
        <f t="shared" si="27"/>
        <v>1971</v>
      </c>
      <c r="AX53" s="13">
        <f t="shared" si="27"/>
        <v>1972</v>
      </c>
      <c r="AY53" s="13">
        <f t="shared" si="27"/>
        <v>1973</v>
      </c>
      <c r="AZ53" s="13">
        <f t="shared" si="27"/>
        <v>1974</v>
      </c>
      <c r="BA53" s="13">
        <f t="shared" si="27"/>
        <v>1975</v>
      </c>
      <c r="BB53" s="13">
        <f t="shared" si="27"/>
        <v>1976</v>
      </c>
      <c r="BC53" s="13">
        <f t="shared" si="27"/>
        <v>1977</v>
      </c>
      <c r="BD53" s="13">
        <f t="shared" si="27"/>
        <v>1978</v>
      </c>
      <c r="BE53" s="13">
        <f t="shared" si="27"/>
        <v>1979</v>
      </c>
      <c r="BF53" s="13">
        <f t="shared" si="27"/>
        <v>1980</v>
      </c>
      <c r="BG53" s="13">
        <f t="shared" si="27"/>
        <v>1981</v>
      </c>
      <c r="BH53" s="13">
        <f t="shared" si="27"/>
        <v>1982</v>
      </c>
      <c r="BI53" s="13">
        <f t="shared" si="27"/>
        <v>1983</v>
      </c>
      <c r="BJ53" s="13">
        <f t="shared" si="27"/>
        <v>1984</v>
      </c>
      <c r="BK53" s="13">
        <f t="shared" si="27"/>
        <v>1985</v>
      </c>
      <c r="BL53" s="13">
        <f t="shared" si="27"/>
        <v>1986</v>
      </c>
      <c r="BM53" s="13">
        <f t="shared" si="27"/>
        <v>1987</v>
      </c>
      <c r="BN53" s="13">
        <f t="shared" si="27"/>
        <v>1988</v>
      </c>
      <c r="BO53" s="13">
        <f t="shared" si="27"/>
        <v>1989</v>
      </c>
      <c r="BP53" s="13">
        <f t="shared" si="27"/>
        <v>1990</v>
      </c>
      <c r="BQ53" s="13">
        <f t="shared" si="27"/>
        <v>1991</v>
      </c>
      <c r="BR53" s="13">
        <f t="shared" si="27"/>
        <v>1992</v>
      </c>
      <c r="BS53" s="13">
        <f t="shared" ref="BS53:ED53" si="28">BS40</f>
        <v>1993</v>
      </c>
      <c r="BT53" s="13">
        <f t="shared" si="28"/>
        <v>1994</v>
      </c>
      <c r="BU53" s="13">
        <f t="shared" si="28"/>
        <v>1995</v>
      </c>
      <c r="BV53" s="13">
        <f t="shared" si="28"/>
        <v>1996</v>
      </c>
      <c r="BW53" s="13">
        <f t="shared" si="28"/>
        <v>1997</v>
      </c>
      <c r="BX53" s="13">
        <f t="shared" si="28"/>
        <v>1998</v>
      </c>
      <c r="BY53" s="13">
        <f t="shared" si="28"/>
        <v>1999</v>
      </c>
      <c r="BZ53" s="13">
        <f t="shared" si="28"/>
        <v>2000</v>
      </c>
      <c r="CA53" s="13">
        <f t="shared" si="28"/>
        <v>2001</v>
      </c>
      <c r="CB53" s="13">
        <f t="shared" si="28"/>
        <v>2002</v>
      </c>
      <c r="CC53" s="13">
        <f t="shared" si="28"/>
        <v>2003</v>
      </c>
      <c r="CD53" s="13">
        <f t="shared" si="28"/>
        <v>2004</v>
      </c>
      <c r="CE53" s="13">
        <f t="shared" si="28"/>
        <v>2005</v>
      </c>
      <c r="CF53" s="13">
        <f t="shared" si="28"/>
        <v>2006</v>
      </c>
      <c r="CG53" s="13">
        <f t="shared" si="28"/>
        <v>2007</v>
      </c>
      <c r="CH53" s="13">
        <f t="shared" si="28"/>
        <v>2008</v>
      </c>
      <c r="CI53" s="13">
        <f t="shared" si="28"/>
        <v>2009</v>
      </c>
      <c r="CJ53" s="13">
        <f t="shared" si="28"/>
        <v>2010</v>
      </c>
      <c r="CK53" s="13">
        <f t="shared" si="28"/>
        <v>2011</v>
      </c>
      <c r="CL53" s="13">
        <f t="shared" si="28"/>
        <v>2012</v>
      </c>
      <c r="CM53" s="13">
        <f t="shared" si="28"/>
        <v>2013</v>
      </c>
      <c r="CN53" s="13">
        <f t="shared" si="28"/>
        <v>2014</v>
      </c>
      <c r="CO53" s="13">
        <f t="shared" si="28"/>
        <v>2015</v>
      </c>
      <c r="CP53" s="13">
        <f t="shared" si="28"/>
        <v>2016</v>
      </c>
      <c r="CQ53" s="13">
        <f t="shared" si="28"/>
        <v>2017</v>
      </c>
      <c r="CR53" s="13">
        <f t="shared" si="28"/>
        <v>2018</v>
      </c>
      <c r="CS53" s="13">
        <f t="shared" si="28"/>
        <v>2019</v>
      </c>
      <c r="CT53" s="13">
        <f t="shared" si="28"/>
        <v>2020</v>
      </c>
      <c r="CU53" s="13">
        <f t="shared" si="28"/>
        <v>2021</v>
      </c>
      <c r="CV53" s="13">
        <f t="shared" si="28"/>
        <v>2022</v>
      </c>
      <c r="CW53" s="13">
        <f t="shared" si="28"/>
        <v>2023</v>
      </c>
      <c r="CX53" s="13">
        <f t="shared" si="28"/>
        <v>2024</v>
      </c>
      <c r="CY53" s="13">
        <f t="shared" si="28"/>
        <v>2025</v>
      </c>
      <c r="CZ53" s="13">
        <f t="shared" si="28"/>
        <v>2026</v>
      </c>
      <c r="DA53" s="13">
        <f t="shared" si="28"/>
        <v>2027</v>
      </c>
      <c r="DB53" s="13">
        <f t="shared" si="28"/>
        <v>2028</v>
      </c>
      <c r="DC53" s="13">
        <f t="shared" si="28"/>
        <v>2029</v>
      </c>
      <c r="DD53" s="13">
        <f t="shared" si="28"/>
        <v>2030</v>
      </c>
      <c r="DE53" s="13">
        <f t="shared" si="28"/>
        <v>2031</v>
      </c>
      <c r="DF53" s="13">
        <f t="shared" si="28"/>
        <v>2032</v>
      </c>
      <c r="DG53" s="13">
        <f t="shared" si="28"/>
        <v>2033</v>
      </c>
      <c r="DH53" s="13">
        <f t="shared" si="28"/>
        <v>2034</v>
      </c>
      <c r="DI53" s="13">
        <f t="shared" si="28"/>
        <v>2035</v>
      </c>
      <c r="DJ53" s="13">
        <f t="shared" si="28"/>
        <v>2036</v>
      </c>
      <c r="DK53" s="13">
        <f t="shared" si="28"/>
        <v>2037</v>
      </c>
      <c r="DL53" s="13">
        <f t="shared" si="28"/>
        <v>2038</v>
      </c>
      <c r="DM53" s="13">
        <f t="shared" si="28"/>
        <v>2039</v>
      </c>
      <c r="DN53" s="13">
        <f t="shared" si="28"/>
        <v>2040</v>
      </c>
      <c r="DO53" s="13">
        <f t="shared" si="28"/>
        <v>2041</v>
      </c>
      <c r="DP53" s="13">
        <f t="shared" si="28"/>
        <v>2042</v>
      </c>
      <c r="DQ53" s="13">
        <f t="shared" si="28"/>
        <v>2043</v>
      </c>
      <c r="DR53" s="13">
        <f t="shared" si="28"/>
        <v>2044</v>
      </c>
      <c r="DS53" s="13">
        <f t="shared" si="28"/>
        <v>2045</v>
      </c>
      <c r="DT53" s="13">
        <f t="shared" si="28"/>
        <v>2046</v>
      </c>
      <c r="DU53" s="13">
        <f t="shared" si="28"/>
        <v>2047</v>
      </c>
      <c r="DV53" s="13">
        <f t="shared" si="28"/>
        <v>2048</v>
      </c>
      <c r="DW53" s="13">
        <f t="shared" si="28"/>
        <v>2049</v>
      </c>
      <c r="DX53" s="13">
        <f t="shared" si="28"/>
        <v>2050</v>
      </c>
      <c r="DY53" s="13">
        <f t="shared" si="28"/>
        <v>2051</v>
      </c>
      <c r="DZ53" s="13">
        <f t="shared" si="28"/>
        <v>2052</v>
      </c>
      <c r="EA53" s="13">
        <f t="shared" si="28"/>
        <v>2053</v>
      </c>
      <c r="EB53" s="13">
        <f t="shared" si="28"/>
        <v>2054</v>
      </c>
      <c r="EC53" s="13">
        <f t="shared" si="28"/>
        <v>2055</v>
      </c>
      <c r="ED53" s="13">
        <f t="shared" si="28"/>
        <v>2056</v>
      </c>
      <c r="EE53" s="13">
        <f t="shared" ref="EE53:FV53" si="29">EE40</f>
        <v>2057</v>
      </c>
      <c r="EF53" s="13">
        <f t="shared" si="29"/>
        <v>2058</v>
      </c>
      <c r="EG53" s="13">
        <f t="shared" si="29"/>
        <v>2059</v>
      </c>
      <c r="EH53" s="13">
        <f t="shared" si="29"/>
        <v>2060</v>
      </c>
      <c r="EI53" s="13">
        <f t="shared" si="29"/>
        <v>2061</v>
      </c>
      <c r="EJ53" s="13">
        <f t="shared" si="29"/>
        <v>2062</v>
      </c>
      <c r="EK53" s="13">
        <f t="shared" si="29"/>
        <v>2063</v>
      </c>
      <c r="EL53" s="13">
        <f t="shared" si="29"/>
        <v>2064</v>
      </c>
      <c r="EM53" s="13">
        <f t="shared" si="29"/>
        <v>2065</v>
      </c>
      <c r="EN53" s="13">
        <f t="shared" si="29"/>
        <v>2066</v>
      </c>
      <c r="EO53" s="13">
        <f t="shared" si="29"/>
        <v>2067</v>
      </c>
      <c r="EP53" s="13">
        <f t="shared" si="29"/>
        <v>2068</v>
      </c>
      <c r="EQ53" s="13">
        <f t="shared" si="29"/>
        <v>2069</v>
      </c>
      <c r="ER53" s="13">
        <f t="shared" si="29"/>
        <v>2070</v>
      </c>
      <c r="ES53" s="13">
        <f t="shared" si="29"/>
        <v>2071</v>
      </c>
      <c r="ET53" s="13">
        <f t="shared" si="29"/>
        <v>2072</v>
      </c>
      <c r="EU53" s="13">
        <f t="shared" si="29"/>
        <v>2073</v>
      </c>
      <c r="EV53" s="13">
        <f t="shared" si="29"/>
        <v>2074</v>
      </c>
      <c r="EW53" s="13">
        <f t="shared" si="29"/>
        <v>2075</v>
      </c>
      <c r="EX53" s="13">
        <f t="shared" si="29"/>
        <v>2076</v>
      </c>
      <c r="EY53" s="13">
        <f t="shared" si="29"/>
        <v>2077</v>
      </c>
      <c r="EZ53" s="13">
        <f t="shared" si="29"/>
        <v>2078</v>
      </c>
      <c r="FA53" s="13">
        <f t="shared" si="29"/>
        <v>2079</v>
      </c>
      <c r="FB53" s="13">
        <f t="shared" si="29"/>
        <v>2080</v>
      </c>
      <c r="FC53" s="13">
        <f t="shared" si="29"/>
        <v>2081</v>
      </c>
      <c r="FD53" s="13">
        <f t="shared" si="29"/>
        <v>2082</v>
      </c>
      <c r="FE53" s="13">
        <f t="shared" si="29"/>
        <v>2083</v>
      </c>
      <c r="FF53" s="13">
        <f t="shared" si="29"/>
        <v>2084</v>
      </c>
      <c r="FG53" s="13">
        <f t="shared" si="29"/>
        <v>2085</v>
      </c>
      <c r="FH53" s="13">
        <f t="shared" si="29"/>
        <v>2086</v>
      </c>
      <c r="FI53" s="13">
        <f t="shared" si="29"/>
        <v>2087</v>
      </c>
      <c r="FJ53" s="13">
        <f t="shared" si="29"/>
        <v>2088</v>
      </c>
      <c r="FK53" s="13">
        <f t="shared" si="29"/>
        <v>2089</v>
      </c>
      <c r="FL53" s="13">
        <f t="shared" si="29"/>
        <v>2090</v>
      </c>
      <c r="FM53" s="13">
        <f t="shared" si="29"/>
        <v>2091</v>
      </c>
      <c r="FN53" s="13">
        <f t="shared" si="29"/>
        <v>2092</v>
      </c>
      <c r="FO53" s="13">
        <f t="shared" si="29"/>
        <v>2093</v>
      </c>
      <c r="FP53" s="13">
        <f t="shared" si="29"/>
        <v>2094</v>
      </c>
      <c r="FQ53" s="13">
        <f t="shared" si="29"/>
        <v>2095</v>
      </c>
      <c r="FR53" s="13">
        <f t="shared" si="29"/>
        <v>2096</v>
      </c>
      <c r="FS53" s="13">
        <f t="shared" si="29"/>
        <v>2097</v>
      </c>
      <c r="FT53" s="13">
        <f t="shared" si="29"/>
        <v>2098</v>
      </c>
      <c r="FU53" s="13">
        <f t="shared" si="29"/>
        <v>2099</v>
      </c>
      <c r="FV53" s="13">
        <f t="shared" si="29"/>
        <v>2100</v>
      </c>
    </row>
    <row r="54" spans="5:178">
      <c r="E54" t="str">
        <f>"Return S&amp;P 500 -  "&amp;C4&amp;"Y moving average"</f>
        <v>Return S&amp;P 500 -  10Y moving average</v>
      </c>
      <c r="F54" s="74">
        <f>IF(F40&lt;=$C$3,-1+(F72/F41)^(1/(F73-F53+1)),NA())</f>
        <v>-6.1635022134067796E-3</v>
      </c>
      <c r="G54" s="74">
        <f t="shared" ref="G54:BR54" si="30">IF(G40&lt;=$C$3,-1+(G72/G41)^(1/(G73-G53+1)),NA())</f>
        <v>-1.6691688186008857E-2</v>
      </c>
      <c r="H54" s="74">
        <f t="shared" si="30"/>
        <v>-9.2307874444420568E-3</v>
      </c>
      <c r="I54" s="74">
        <f t="shared" si="30"/>
        <v>8.4081912593751973E-3</v>
      </c>
      <c r="J54" s="74">
        <f t="shared" si="30"/>
        <v>5.379861142088127E-2</v>
      </c>
      <c r="K54" s="74">
        <f t="shared" si="30"/>
        <v>8.2184233064540591E-2</v>
      </c>
      <c r="L54" s="74">
        <f t="shared" si="30"/>
        <v>6.2697160685473596E-2</v>
      </c>
      <c r="M54" s="74">
        <f t="shared" si="30"/>
        <v>8.2666478195814186E-2</v>
      </c>
      <c r="N54" s="74">
        <f t="shared" si="30"/>
        <v>7.4326858827961306E-2</v>
      </c>
      <c r="O54" s="74">
        <f t="shared" si="30"/>
        <v>3.5793994729136802E-2</v>
      </c>
      <c r="P54" s="74">
        <f t="shared" si="30"/>
        <v>8.74497446076552E-2</v>
      </c>
      <c r="Q54" s="74">
        <f t="shared" si="30"/>
        <v>6.5772593760305531E-2</v>
      </c>
      <c r="R54" s="74">
        <f t="shared" si="30"/>
        <v>8.503440063645451E-2</v>
      </c>
      <c r="S54" s="74">
        <f t="shared" si="30"/>
        <v>0.12721766081096719</v>
      </c>
      <c r="T54" s="74">
        <f t="shared" si="30"/>
        <v>0.1672700162837597</v>
      </c>
      <c r="U54" s="74">
        <f t="shared" si="30"/>
        <v>0.16626435058651623</v>
      </c>
      <c r="V54" s="74">
        <f t="shared" si="30"/>
        <v>0.13908672614607598</v>
      </c>
      <c r="W54" s="74">
        <f t="shared" si="30"/>
        <v>0.1677124594246191</v>
      </c>
      <c r="X54" s="74">
        <f t="shared" si="30"/>
        <v>0.16491080440734662</v>
      </c>
      <c r="Y54" s="74">
        <f t="shared" si="30"/>
        <v>0.18367738507930809</v>
      </c>
      <c r="Z54" s="74">
        <f t="shared" si="30"/>
        <v>0.16475548854743982</v>
      </c>
      <c r="AA54" s="74">
        <f t="shared" si="30"/>
        <v>0.20109426789095486</v>
      </c>
      <c r="AB54" s="74">
        <f t="shared" si="30"/>
        <v>0.19459618972127335</v>
      </c>
      <c r="AC54" s="74">
        <f t="shared" si="30"/>
        <v>0.16333400172590329</v>
      </c>
      <c r="AD54" s="74">
        <f t="shared" si="30"/>
        <v>0.16608798265954072</v>
      </c>
      <c r="AE54" s="74">
        <f t="shared" si="30"/>
        <v>0.13627018092538434</v>
      </c>
      <c r="AF54" s="74">
        <f t="shared" si="30"/>
        <v>0.16108173638813206</v>
      </c>
      <c r="AG54" s="74">
        <f t="shared" si="30"/>
        <v>0.13010512540866048</v>
      </c>
      <c r="AH54" s="74">
        <f t="shared" si="30"/>
        <v>0.11158250917984969</v>
      </c>
      <c r="AI54" s="74">
        <f t="shared" si="30"/>
        <v>9.2102915614247216E-2</v>
      </c>
      <c r="AJ54" s="74">
        <f t="shared" si="30"/>
        <v>0.12806385072920157</v>
      </c>
      <c r="AK54" s="74">
        <f t="shared" si="30"/>
        <v>9.9111561723333574E-2</v>
      </c>
      <c r="AL54" s="74">
        <f t="shared" si="30"/>
        <v>7.7364792758599421E-2</v>
      </c>
      <c r="AM54" s="74">
        <f t="shared" si="30"/>
        <v>8.0778143450312978E-2</v>
      </c>
      <c r="AN54" s="74">
        <f t="shared" si="30"/>
        <v>6.9682523780437933E-2</v>
      </c>
      <c r="AO54" s="74">
        <f t="shared" si="30"/>
        <v>9.8313185889873145E-2</v>
      </c>
      <c r="AP54" s="74">
        <f t="shared" si="30"/>
        <v>5.9660948445576123E-2</v>
      </c>
      <c r="AQ54" s="74">
        <f t="shared" si="30"/>
        <v>1.2853514706793412E-2</v>
      </c>
      <c r="AR54" s="74">
        <f t="shared" si="30"/>
        <v>3.3096323911173453E-2</v>
      </c>
      <c r="AS54" s="74">
        <f t="shared" si="30"/>
        <v>6.6560484213362026E-2</v>
      </c>
      <c r="AT54" s="74">
        <f t="shared" si="30"/>
        <v>3.6502026916034325E-2</v>
      </c>
      <c r="AU54" s="74">
        <f t="shared" si="30"/>
        <v>3.2402626959679104E-2</v>
      </c>
      <c r="AV54" s="74">
        <f t="shared" si="30"/>
        <v>5.91644286438473E-2</v>
      </c>
      <c r="AW54" s="74">
        <f t="shared" si="30"/>
        <v>8.4960434724851597E-2</v>
      </c>
      <c r="AX54" s="74">
        <f t="shared" si="30"/>
        <v>6.5485266981366808E-2</v>
      </c>
      <c r="AY54" s="74">
        <f t="shared" si="30"/>
        <v>6.6968621055699895E-2</v>
      </c>
      <c r="AZ54" s="74">
        <f t="shared" si="30"/>
        <v>0.10563933571293371</v>
      </c>
      <c r="BA54" s="74">
        <f t="shared" si="30"/>
        <v>0.14610162571821639</v>
      </c>
      <c r="BB54" s="74">
        <f t="shared" si="30"/>
        <v>0.14118914097222901</v>
      </c>
      <c r="BC54" s="74">
        <f t="shared" si="30"/>
        <v>0.13617319999082533</v>
      </c>
      <c r="BD54" s="74">
        <f t="shared" si="30"/>
        <v>0.15090786460170147</v>
      </c>
      <c r="BE54" s="74">
        <f t="shared" si="30"/>
        <v>0.16131026951273797</v>
      </c>
      <c r="BF54" s="74">
        <f t="shared" si="30"/>
        <v>0.1734204905093959</v>
      </c>
      <c r="BG54" s="74">
        <f t="shared" si="30"/>
        <v>0.13797252412808803</v>
      </c>
      <c r="BH54" s="74">
        <f t="shared" si="30"/>
        <v>0.17407622764071773</v>
      </c>
      <c r="BI54" s="74">
        <f t="shared" si="30"/>
        <v>0.16082054423669723</v>
      </c>
      <c r="BJ54" s="74">
        <f t="shared" si="30"/>
        <v>0.14851191683904763</v>
      </c>
      <c r="BK54" s="74">
        <f t="shared" si="30"/>
        <v>0.14318663958953426</v>
      </c>
      <c r="BL54" s="74">
        <f t="shared" si="30"/>
        <v>0.14827527760648773</v>
      </c>
      <c r="BM54" s="74">
        <f t="shared" si="30"/>
        <v>0.15226901882226662</v>
      </c>
      <c r="BN54" s="74">
        <f t="shared" si="30"/>
        <v>0.17901435844102531</v>
      </c>
      <c r="BO54" s="74">
        <f t="shared" si="30"/>
        <v>0.19044175039779843</v>
      </c>
      <c r="BP54" s="74">
        <f t="shared" si="30"/>
        <v>0.18048680950939855</v>
      </c>
      <c r="BQ54" s="74">
        <f t="shared" si="30"/>
        <v>0.1730101840426046</v>
      </c>
      <c r="BR54" s="74">
        <f t="shared" si="30"/>
        <v>0.12810990875063477</v>
      </c>
      <c r="BS54" s="74">
        <f t="shared" ref="BS54:ED54" si="31">IF(BS40&lt;=$C$3,-1+(BS72/BS41)^(1/(BS73-BS53+1)),NA())</f>
        <v>9.2550352838118632E-2</v>
      </c>
      <c r="BT54" s="74">
        <f t="shared" si="31"/>
        <v>0.10957523082208387</v>
      </c>
      <c r="BU54" s="74">
        <f t="shared" si="31"/>
        <v>0.11947973951562019</v>
      </c>
      <c r="BV54" s="74">
        <f t="shared" si="31"/>
        <v>8.9764760776321895E-2</v>
      </c>
      <c r="BW54" s="74">
        <f t="shared" si="31"/>
        <v>8.3316960456282008E-2</v>
      </c>
      <c r="BX54" s="74">
        <f t="shared" si="31"/>
        <v>5.8413831755303569E-2</v>
      </c>
      <c r="BY54" s="74">
        <f t="shared" si="31"/>
        <v>-1.3580715803110044E-2</v>
      </c>
      <c r="BZ54" s="74">
        <f t="shared" si="31"/>
        <v>-9.5355058192430064E-3</v>
      </c>
      <c r="CA54" s="74">
        <f t="shared" si="31"/>
        <v>1.3799629164080285E-2</v>
      </c>
      <c r="CB54" s="74">
        <f t="shared" si="31"/>
        <v>2.8801670065618401E-2</v>
      </c>
      <c r="CC54" s="74">
        <f t="shared" si="31"/>
        <v>7.0306384229671837E-2</v>
      </c>
      <c r="CD54" s="74">
        <f t="shared" si="31"/>
        <v>7.3424906380343158E-2</v>
      </c>
      <c r="CE54" s="74">
        <f t="shared" si="31"/>
        <v>7.6091143676783268E-2</v>
      </c>
      <c r="CF54" s="74">
        <f t="shared" si="31"/>
        <v>7.2490360627667005E-2</v>
      </c>
      <c r="CG54" s="74">
        <f t="shared" si="31"/>
        <v>6.8874259731179999E-2</v>
      </c>
      <c r="CH54" s="74">
        <f t="shared" si="31"/>
        <v>8.4183945727270393E-2</v>
      </c>
      <c r="CI54" s="74">
        <f t="shared" si="31"/>
        <v>0.12975892879687323</v>
      </c>
      <c r="CJ54" s="74">
        <f t="shared" si="31"/>
        <v>0.13440545615581634</v>
      </c>
      <c r="CK54" s="74">
        <f t="shared" si="31"/>
        <v>0.13753005085246239</v>
      </c>
      <c r="CL54" s="74">
        <f t="shared" si="31"/>
        <v>0.16396730074674792</v>
      </c>
      <c r="CM54" s="74" t="e">
        <f t="shared" si="31"/>
        <v>#N/A</v>
      </c>
      <c r="CN54" s="74" t="e">
        <f t="shared" si="31"/>
        <v>#N/A</v>
      </c>
      <c r="CO54" s="74" t="e">
        <f t="shared" si="31"/>
        <v>#N/A</v>
      </c>
      <c r="CP54" s="74" t="e">
        <f t="shared" si="31"/>
        <v>#N/A</v>
      </c>
      <c r="CQ54" s="74" t="e">
        <f t="shared" si="31"/>
        <v>#N/A</v>
      </c>
      <c r="CR54" s="74" t="e">
        <f t="shared" si="31"/>
        <v>#N/A</v>
      </c>
      <c r="CS54" s="74" t="e">
        <f t="shared" si="31"/>
        <v>#N/A</v>
      </c>
      <c r="CT54" s="74" t="e">
        <f t="shared" si="31"/>
        <v>#N/A</v>
      </c>
      <c r="CU54" s="74" t="e">
        <f t="shared" si="31"/>
        <v>#N/A</v>
      </c>
      <c r="CV54" s="74" t="e">
        <f t="shared" si="31"/>
        <v>#N/A</v>
      </c>
      <c r="CW54" s="74" t="e">
        <f t="shared" si="31"/>
        <v>#N/A</v>
      </c>
      <c r="CX54" s="74" t="e">
        <f t="shared" si="31"/>
        <v>#N/A</v>
      </c>
      <c r="CY54" s="74" t="e">
        <f t="shared" si="31"/>
        <v>#N/A</v>
      </c>
      <c r="CZ54" s="74" t="e">
        <f t="shared" si="31"/>
        <v>#N/A</v>
      </c>
      <c r="DA54" s="74" t="e">
        <f t="shared" si="31"/>
        <v>#N/A</v>
      </c>
      <c r="DB54" s="74" t="e">
        <f t="shared" si="31"/>
        <v>#N/A</v>
      </c>
      <c r="DC54" s="74" t="e">
        <f t="shared" si="31"/>
        <v>#N/A</v>
      </c>
      <c r="DD54" s="74" t="e">
        <f t="shared" si="31"/>
        <v>#N/A</v>
      </c>
      <c r="DE54" s="74" t="e">
        <f t="shared" si="31"/>
        <v>#N/A</v>
      </c>
      <c r="DF54" s="74" t="e">
        <f t="shared" si="31"/>
        <v>#N/A</v>
      </c>
      <c r="DG54" s="74" t="e">
        <f t="shared" si="31"/>
        <v>#N/A</v>
      </c>
      <c r="DH54" s="74" t="e">
        <f t="shared" si="31"/>
        <v>#N/A</v>
      </c>
      <c r="DI54" s="74" t="e">
        <f t="shared" si="31"/>
        <v>#N/A</v>
      </c>
      <c r="DJ54" s="74" t="e">
        <f t="shared" si="31"/>
        <v>#N/A</v>
      </c>
      <c r="DK54" s="74" t="e">
        <f t="shared" si="31"/>
        <v>#N/A</v>
      </c>
      <c r="DL54" s="74" t="e">
        <f t="shared" si="31"/>
        <v>#N/A</v>
      </c>
      <c r="DM54" s="74" t="e">
        <f t="shared" si="31"/>
        <v>#N/A</v>
      </c>
      <c r="DN54" s="74" t="e">
        <f t="shared" si="31"/>
        <v>#N/A</v>
      </c>
      <c r="DO54" s="74" t="e">
        <f t="shared" si="31"/>
        <v>#N/A</v>
      </c>
      <c r="DP54" s="74" t="e">
        <f t="shared" si="31"/>
        <v>#N/A</v>
      </c>
      <c r="DQ54" s="74" t="e">
        <f t="shared" si="31"/>
        <v>#N/A</v>
      </c>
      <c r="DR54" s="74" t="e">
        <f t="shared" si="31"/>
        <v>#N/A</v>
      </c>
      <c r="DS54" s="74" t="e">
        <f t="shared" si="31"/>
        <v>#N/A</v>
      </c>
      <c r="DT54" s="74" t="e">
        <f t="shared" si="31"/>
        <v>#N/A</v>
      </c>
      <c r="DU54" s="74" t="e">
        <f t="shared" si="31"/>
        <v>#N/A</v>
      </c>
      <c r="DV54" s="74" t="e">
        <f t="shared" si="31"/>
        <v>#N/A</v>
      </c>
      <c r="DW54" s="74" t="e">
        <f t="shared" si="31"/>
        <v>#N/A</v>
      </c>
      <c r="DX54" s="74" t="e">
        <f t="shared" si="31"/>
        <v>#N/A</v>
      </c>
      <c r="DY54" s="74" t="e">
        <f t="shared" si="31"/>
        <v>#N/A</v>
      </c>
      <c r="DZ54" s="74" t="e">
        <f t="shared" si="31"/>
        <v>#N/A</v>
      </c>
      <c r="EA54" s="74" t="e">
        <f t="shared" si="31"/>
        <v>#N/A</v>
      </c>
      <c r="EB54" s="74" t="e">
        <f t="shared" si="31"/>
        <v>#N/A</v>
      </c>
      <c r="EC54" s="74" t="e">
        <f t="shared" si="31"/>
        <v>#N/A</v>
      </c>
      <c r="ED54" s="74" t="e">
        <f t="shared" si="31"/>
        <v>#N/A</v>
      </c>
      <c r="EE54" s="74" t="e">
        <f t="shared" ref="EE54:FV54" si="32">IF(EE40&lt;=$C$3,-1+(EE72/EE41)^(1/(EE73-EE53+1)),NA())</f>
        <v>#N/A</v>
      </c>
      <c r="EF54" s="74" t="e">
        <f t="shared" si="32"/>
        <v>#N/A</v>
      </c>
      <c r="EG54" s="74" t="e">
        <f t="shared" si="32"/>
        <v>#N/A</v>
      </c>
      <c r="EH54" s="74" t="e">
        <f t="shared" si="32"/>
        <v>#N/A</v>
      </c>
      <c r="EI54" s="74" t="e">
        <f t="shared" si="32"/>
        <v>#N/A</v>
      </c>
      <c r="EJ54" s="74" t="e">
        <f t="shared" si="32"/>
        <v>#N/A</v>
      </c>
      <c r="EK54" s="74" t="e">
        <f t="shared" si="32"/>
        <v>#N/A</v>
      </c>
      <c r="EL54" s="74" t="e">
        <f t="shared" si="32"/>
        <v>#N/A</v>
      </c>
      <c r="EM54" s="74" t="e">
        <f t="shared" si="32"/>
        <v>#N/A</v>
      </c>
      <c r="EN54" s="74" t="e">
        <f t="shared" si="32"/>
        <v>#N/A</v>
      </c>
      <c r="EO54" s="74" t="e">
        <f t="shared" si="32"/>
        <v>#N/A</v>
      </c>
      <c r="EP54" s="74" t="e">
        <f t="shared" si="32"/>
        <v>#N/A</v>
      </c>
      <c r="EQ54" s="74" t="e">
        <f t="shared" si="32"/>
        <v>#N/A</v>
      </c>
      <c r="ER54" s="74" t="e">
        <f t="shared" si="32"/>
        <v>#N/A</v>
      </c>
      <c r="ES54" s="74" t="e">
        <f t="shared" si="32"/>
        <v>#N/A</v>
      </c>
      <c r="ET54" s="74" t="e">
        <f t="shared" si="32"/>
        <v>#N/A</v>
      </c>
      <c r="EU54" s="74" t="e">
        <f t="shared" si="32"/>
        <v>#N/A</v>
      </c>
      <c r="EV54" s="74" t="e">
        <f t="shared" si="32"/>
        <v>#N/A</v>
      </c>
      <c r="EW54" s="74" t="e">
        <f t="shared" si="32"/>
        <v>#N/A</v>
      </c>
      <c r="EX54" s="74" t="e">
        <f t="shared" si="32"/>
        <v>#N/A</v>
      </c>
      <c r="EY54" s="74" t="e">
        <f t="shared" si="32"/>
        <v>#N/A</v>
      </c>
      <c r="EZ54" s="74" t="e">
        <f t="shared" si="32"/>
        <v>#N/A</v>
      </c>
      <c r="FA54" s="74" t="e">
        <f t="shared" si="32"/>
        <v>#N/A</v>
      </c>
      <c r="FB54" s="74" t="e">
        <f t="shared" si="32"/>
        <v>#N/A</v>
      </c>
      <c r="FC54" s="74" t="e">
        <f t="shared" si="32"/>
        <v>#N/A</v>
      </c>
      <c r="FD54" s="74" t="e">
        <f t="shared" si="32"/>
        <v>#N/A</v>
      </c>
      <c r="FE54" s="74" t="e">
        <f t="shared" si="32"/>
        <v>#N/A</v>
      </c>
      <c r="FF54" s="74" t="e">
        <f t="shared" si="32"/>
        <v>#N/A</v>
      </c>
      <c r="FG54" s="74" t="e">
        <f t="shared" si="32"/>
        <v>#N/A</v>
      </c>
      <c r="FH54" s="74" t="e">
        <f t="shared" si="32"/>
        <v>#N/A</v>
      </c>
      <c r="FI54" s="74" t="e">
        <f t="shared" si="32"/>
        <v>#N/A</v>
      </c>
      <c r="FJ54" s="74" t="e">
        <f t="shared" si="32"/>
        <v>#N/A</v>
      </c>
      <c r="FK54" s="74" t="e">
        <f t="shared" si="32"/>
        <v>#N/A</v>
      </c>
      <c r="FL54" s="74" t="e">
        <f t="shared" si="32"/>
        <v>#N/A</v>
      </c>
      <c r="FM54" s="74" t="e">
        <f t="shared" si="32"/>
        <v>#N/A</v>
      </c>
      <c r="FN54" s="74" t="e">
        <f t="shared" si="32"/>
        <v>#N/A</v>
      </c>
      <c r="FO54" s="74" t="e">
        <f t="shared" si="32"/>
        <v>#N/A</v>
      </c>
      <c r="FP54" s="74" t="e">
        <f t="shared" si="32"/>
        <v>#N/A</v>
      </c>
      <c r="FQ54" s="74" t="e">
        <f t="shared" si="32"/>
        <v>#N/A</v>
      </c>
      <c r="FR54" s="74" t="e">
        <f t="shared" si="32"/>
        <v>#N/A</v>
      </c>
      <c r="FS54" s="74" t="e">
        <f t="shared" si="32"/>
        <v>#N/A</v>
      </c>
      <c r="FT54" s="74" t="e">
        <f t="shared" si="32"/>
        <v>#N/A</v>
      </c>
      <c r="FU54" s="74" t="e">
        <f t="shared" si="32"/>
        <v>#N/A</v>
      </c>
      <c r="FV54" s="74" t="e">
        <f t="shared" si="32"/>
        <v>#N/A</v>
      </c>
    </row>
    <row r="55" spans="5:178">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c r="AI55" s="74"/>
      <c r="AJ55" s="74"/>
      <c r="AK55" s="74"/>
      <c r="AL55" s="74"/>
      <c r="AM55" s="74"/>
      <c r="AN55" s="74"/>
      <c r="AO55" s="74"/>
      <c r="AP55" s="74"/>
      <c r="AQ55" s="74"/>
      <c r="AR55" s="74"/>
      <c r="AS55" s="74"/>
      <c r="AT55" s="74"/>
      <c r="AU55" s="74"/>
      <c r="AV55" s="74"/>
      <c r="AW55" s="74"/>
      <c r="AX55" s="74"/>
      <c r="AY55" s="74"/>
      <c r="AZ55" s="74"/>
      <c r="BA55" s="74"/>
      <c r="BB55" s="74"/>
      <c r="BC55" s="74"/>
      <c r="BD55" s="74"/>
      <c r="BE55" s="74"/>
      <c r="BF55" s="74"/>
      <c r="BG55" s="74"/>
      <c r="BH55" s="74"/>
      <c r="BI55" s="74"/>
      <c r="BJ55" s="74"/>
      <c r="BK55" s="74"/>
      <c r="BL55" s="74"/>
      <c r="BM55" s="74"/>
      <c r="BN55" s="74"/>
      <c r="BO55" s="74"/>
      <c r="BP55" s="74"/>
      <c r="BQ55" s="74"/>
      <c r="BR55" s="74"/>
      <c r="BS55" s="74"/>
      <c r="BT55" s="74"/>
      <c r="BU55" s="74"/>
      <c r="BV55" s="74"/>
      <c r="BW55" s="74"/>
      <c r="BX55" s="74"/>
      <c r="BY55" s="74"/>
      <c r="BZ55" s="74"/>
      <c r="CA55" s="74"/>
      <c r="CB55" s="74"/>
      <c r="CC55" s="74"/>
      <c r="CD55" s="74"/>
      <c r="CE55" s="74"/>
      <c r="CF55" s="74"/>
      <c r="CG55" s="74"/>
      <c r="CH55" s="74"/>
      <c r="CI55" s="74"/>
      <c r="CJ55" s="74"/>
      <c r="CK55" s="74"/>
      <c r="CL55" s="74"/>
      <c r="CM55" s="74"/>
      <c r="CN55" s="74"/>
      <c r="CO55" s="74"/>
      <c r="CP55" s="74"/>
      <c r="CQ55" s="74"/>
      <c r="CR55" s="74"/>
      <c r="CS55" s="74"/>
      <c r="CT55" s="74"/>
      <c r="CU55" s="74"/>
      <c r="CV55" s="74"/>
      <c r="CW55" s="74"/>
      <c r="CX55" s="74"/>
      <c r="CY55" s="74"/>
      <c r="CZ55" s="74"/>
      <c r="DA55" s="74"/>
      <c r="DB55" s="74"/>
      <c r="DC55" s="74"/>
      <c r="DD55" s="74"/>
      <c r="DE55" s="74"/>
      <c r="DF55" s="74"/>
      <c r="DG55" s="74"/>
      <c r="DH55" s="74"/>
      <c r="DI55" s="74"/>
      <c r="DJ55" s="74"/>
      <c r="DK55" s="74"/>
      <c r="DL55" s="74"/>
      <c r="DM55" s="74"/>
      <c r="DN55" s="74"/>
      <c r="DO55" s="74"/>
      <c r="DP55" s="74"/>
      <c r="DQ55" s="74"/>
      <c r="DR55" s="74"/>
      <c r="DS55" s="74"/>
      <c r="DT55" s="74"/>
      <c r="DU55" s="74"/>
      <c r="DV55" s="74"/>
      <c r="DW55" s="74"/>
      <c r="DX55" s="74"/>
      <c r="DY55" s="74"/>
      <c r="DZ55" s="74"/>
      <c r="EA55" s="74"/>
      <c r="EB55" s="74"/>
      <c r="EC55" s="74"/>
      <c r="ED55" s="74"/>
      <c r="EE55" s="74"/>
      <c r="EF55" s="74"/>
      <c r="EG55" s="74"/>
      <c r="EH55" s="74"/>
      <c r="EI55" s="74"/>
      <c r="EJ55" s="74"/>
      <c r="EK55" s="74"/>
      <c r="EL55" s="74"/>
      <c r="EM55" s="74"/>
      <c r="EN55" s="74"/>
      <c r="EO55" s="74"/>
      <c r="EP55" s="74"/>
      <c r="EQ55" s="74"/>
      <c r="ER55" s="74"/>
      <c r="ES55" s="74"/>
      <c r="ET55" s="74"/>
      <c r="EU55" s="74"/>
      <c r="EV55" s="74"/>
      <c r="EW55" s="74"/>
      <c r="EX55" s="74"/>
      <c r="EY55" s="74"/>
      <c r="EZ55" s="74"/>
      <c r="FA55" s="74"/>
      <c r="FB55" s="74"/>
      <c r="FC55" s="74"/>
      <c r="FD55" s="74"/>
      <c r="FE55" s="74"/>
      <c r="FF55" s="74"/>
      <c r="FG55" s="74"/>
      <c r="FH55" s="74"/>
      <c r="FI55" s="74"/>
      <c r="FJ55" s="74"/>
      <c r="FK55" s="74"/>
      <c r="FL55" s="74"/>
      <c r="FM55" s="74"/>
      <c r="FN55" s="74"/>
      <c r="FO55" s="74"/>
      <c r="FP55" s="74"/>
      <c r="FQ55" s="74"/>
      <c r="FR55" s="74"/>
      <c r="FS55" s="74"/>
      <c r="FT55" s="74"/>
      <c r="FU55" s="74"/>
      <c r="FV55" s="74"/>
    </row>
    <row r="56" spans="5:178">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c r="AF56" s="74"/>
      <c r="AG56" s="74"/>
      <c r="AH56" s="74"/>
      <c r="AI56" s="74"/>
      <c r="AJ56" s="74"/>
      <c r="AK56" s="74"/>
      <c r="AL56" s="74"/>
      <c r="AM56" s="74"/>
      <c r="AN56" s="74"/>
      <c r="AO56" s="74"/>
      <c r="AP56" s="74"/>
      <c r="AQ56" s="74"/>
      <c r="AR56" s="74"/>
      <c r="AS56" s="74"/>
      <c r="AT56" s="74"/>
      <c r="AU56" s="74"/>
      <c r="AV56" s="74"/>
      <c r="AW56" s="74"/>
      <c r="AX56" s="74"/>
      <c r="AY56" s="74"/>
      <c r="AZ56" s="74"/>
      <c r="BA56" s="74"/>
      <c r="BB56" s="74"/>
      <c r="BC56" s="74"/>
      <c r="BD56" s="74"/>
      <c r="BE56" s="74"/>
      <c r="BF56" s="74"/>
      <c r="BG56" s="74"/>
      <c r="BH56" s="74"/>
      <c r="BI56" s="74"/>
      <c r="BJ56" s="74"/>
      <c r="BK56" s="74"/>
      <c r="BL56" s="74"/>
      <c r="BM56" s="74"/>
      <c r="BN56" s="74"/>
      <c r="BO56" s="74"/>
      <c r="BP56" s="74"/>
      <c r="BQ56" s="74"/>
      <c r="BR56" s="74"/>
      <c r="BS56" s="74"/>
      <c r="BT56" s="74"/>
      <c r="BU56" s="74"/>
      <c r="BV56" s="74"/>
      <c r="BW56" s="74"/>
      <c r="BX56" s="74"/>
      <c r="BY56" s="74"/>
      <c r="BZ56" s="74"/>
      <c r="CA56" s="74"/>
      <c r="CB56" s="74"/>
      <c r="CC56" s="74"/>
      <c r="CD56" s="74"/>
      <c r="CE56" s="74"/>
      <c r="CF56" s="74"/>
      <c r="CG56" s="74"/>
      <c r="CH56" s="74"/>
      <c r="CI56" s="74"/>
      <c r="CJ56" s="74"/>
      <c r="CK56" s="74"/>
      <c r="CL56" s="74"/>
      <c r="CM56" s="74"/>
      <c r="CN56" s="74"/>
      <c r="CO56" s="74"/>
      <c r="CP56" s="74"/>
      <c r="CQ56" s="74"/>
      <c r="CR56" s="74"/>
      <c r="CS56" s="74"/>
      <c r="CT56" s="74"/>
      <c r="CU56" s="74"/>
      <c r="CV56" s="74"/>
      <c r="CW56" s="74"/>
      <c r="CX56" s="74"/>
      <c r="CY56" s="74"/>
      <c r="CZ56" s="74"/>
      <c r="DA56" s="74"/>
      <c r="DB56" s="74"/>
      <c r="DC56" s="74"/>
      <c r="DD56" s="74"/>
      <c r="DE56" s="74"/>
      <c r="DF56" s="74"/>
      <c r="DG56" s="74"/>
      <c r="DH56" s="74"/>
      <c r="DI56" s="74"/>
      <c r="DJ56" s="74"/>
      <c r="DK56" s="74"/>
      <c r="DL56" s="74"/>
      <c r="DM56" s="74"/>
      <c r="DN56" s="74"/>
      <c r="DO56" s="74"/>
      <c r="DP56" s="74"/>
      <c r="DQ56" s="74"/>
      <c r="DR56" s="74"/>
      <c r="DS56" s="74"/>
      <c r="DT56" s="74"/>
      <c r="DU56" s="74"/>
      <c r="DV56" s="74"/>
      <c r="DW56" s="74"/>
      <c r="DX56" s="74"/>
      <c r="DY56" s="74"/>
      <c r="DZ56" s="74"/>
      <c r="EA56" s="74"/>
      <c r="EB56" s="74"/>
      <c r="EC56" s="74"/>
      <c r="ED56" s="74"/>
      <c r="EE56" s="74"/>
      <c r="EF56" s="74"/>
      <c r="EG56" s="74"/>
      <c r="EH56" s="74"/>
      <c r="EI56" s="74"/>
      <c r="EJ56" s="74"/>
      <c r="EK56" s="74"/>
      <c r="EL56" s="74"/>
      <c r="EM56" s="74"/>
      <c r="EN56" s="74"/>
      <c r="EO56" s="74"/>
      <c r="EP56" s="74"/>
      <c r="EQ56" s="74"/>
      <c r="ER56" s="74"/>
      <c r="ES56" s="74"/>
      <c r="ET56" s="74"/>
      <c r="EU56" s="74"/>
      <c r="EV56" s="74"/>
      <c r="EW56" s="74"/>
      <c r="EX56" s="74"/>
      <c r="EY56" s="74"/>
      <c r="EZ56" s="74"/>
      <c r="FA56" s="74"/>
      <c r="FB56" s="74"/>
      <c r="FC56" s="74"/>
      <c r="FD56" s="74"/>
      <c r="FE56" s="74"/>
      <c r="FF56" s="74"/>
      <c r="FG56" s="74"/>
      <c r="FH56" s="74"/>
      <c r="FI56" s="74"/>
      <c r="FJ56" s="74"/>
      <c r="FK56" s="74"/>
      <c r="FL56" s="74"/>
      <c r="FM56" s="74"/>
      <c r="FN56" s="74"/>
      <c r="FO56" s="74"/>
      <c r="FP56" s="74"/>
      <c r="FQ56" s="74"/>
      <c r="FR56" s="74"/>
      <c r="FS56" s="74"/>
      <c r="FT56" s="74"/>
      <c r="FU56" s="74"/>
      <c r="FV56" s="74"/>
    </row>
    <row r="57" spans="5:178">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c r="BB57" s="74"/>
      <c r="BC57" s="74"/>
      <c r="BD57" s="74"/>
      <c r="BE57" s="74"/>
      <c r="BF57" s="74"/>
      <c r="BG57" s="74"/>
      <c r="BH57" s="74"/>
      <c r="BI57" s="74"/>
      <c r="BJ57" s="74"/>
      <c r="BK57" s="74"/>
      <c r="BL57" s="74"/>
      <c r="BM57" s="74"/>
      <c r="BN57" s="74"/>
      <c r="BO57" s="74"/>
      <c r="BP57" s="74"/>
      <c r="BQ57" s="74"/>
      <c r="BR57" s="74"/>
      <c r="BS57" s="74"/>
      <c r="BT57" s="74"/>
      <c r="BU57" s="74"/>
      <c r="BV57" s="74"/>
      <c r="BW57" s="74"/>
      <c r="BX57" s="74"/>
      <c r="BY57" s="74"/>
      <c r="BZ57" s="74"/>
      <c r="CA57" s="74"/>
      <c r="CB57" s="74"/>
      <c r="CC57" s="74"/>
      <c r="CD57" s="74"/>
      <c r="CE57" s="74"/>
      <c r="CF57" s="74"/>
      <c r="CG57" s="74"/>
      <c r="CH57" s="74"/>
      <c r="CI57" s="74"/>
      <c r="CJ57" s="74"/>
      <c r="CK57" s="74"/>
      <c r="CL57" s="74"/>
      <c r="CM57" s="74"/>
      <c r="CN57" s="74"/>
      <c r="CO57" s="74"/>
      <c r="CP57" s="74"/>
      <c r="CQ57" s="74"/>
      <c r="CR57" s="74"/>
      <c r="CS57" s="74"/>
      <c r="CT57" s="74"/>
      <c r="CU57" s="74"/>
      <c r="CV57" s="74"/>
      <c r="CW57" s="74"/>
      <c r="CX57" s="74"/>
      <c r="CY57" s="74"/>
      <c r="CZ57" s="74"/>
      <c r="DA57" s="74"/>
      <c r="DB57" s="74"/>
      <c r="DC57" s="74"/>
      <c r="DD57" s="74"/>
      <c r="DE57" s="74"/>
      <c r="DF57" s="74"/>
      <c r="DG57" s="74"/>
      <c r="DH57" s="74"/>
      <c r="DI57" s="74"/>
      <c r="DJ57" s="74"/>
      <c r="DK57" s="74"/>
      <c r="DL57" s="74"/>
      <c r="DM57" s="74"/>
      <c r="DN57" s="74"/>
      <c r="DO57" s="74"/>
      <c r="DP57" s="74"/>
      <c r="DQ57" s="74"/>
      <c r="DR57" s="74"/>
      <c r="DS57" s="74"/>
      <c r="DT57" s="74"/>
      <c r="DU57" s="74"/>
      <c r="DV57" s="74"/>
      <c r="DW57" s="74"/>
      <c r="DX57" s="74"/>
      <c r="DY57" s="74"/>
      <c r="DZ57" s="74"/>
      <c r="EA57" s="74"/>
      <c r="EB57" s="74"/>
      <c r="EC57" s="74"/>
      <c r="ED57" s="74"/>
      <c r="EE57" s="74"/>
      <c r="EF57" s="74"/>
      <c r="EG57" s="74"/>
      <c r="EH57" s="74"/>
      <c r="EI57" s="74"/>
      <c r="EJ57" s="74"/>
      <c r="EK57" s="74"/>
      <c r="EL57" s="74"/>
      <c r="EM57" s="74"/>
      <c r="EN57" s="74"/>
      <c r="EO57" s="74"/>
      <c r="EP57" s="74"/>
      <c r="EQ57" s="74"/>
      <c r="ER57" s="74"/>
      <c r="ES57" s="74"/>
      <c r="ET57" s="74"/>
      <c r="EU57" s="74"/>
      <c r="EV57" s="74"/>
      <c r="EW57" s="74"/>
      <c r="EX57" s="74"/>
      <c r="EY57" s="74"/>
      <c r="EZ57" s="74"/>
      <c r="FA57" s="74"/>
      <c r="FB57" s="74"/>
      <c r="FC57" s="74"/>
      <c r="FD57" s="74"/>
      <c r="FE57" s="74"/>
      <c r="FF57" s="74"/>
      <c r="FG57" s="74"/>
      <c r="FH57" s="74"/>
      <c r="FI57" s="74"/>
      <c r="FJ57" s="74"/>
      <c r="FK57" s="74"/>
      <c r="FL57" s="74"/>
      <c r="FM57" s="74"/>
      <c r="FN57" s="74"/>
      <c r="FO57" s="74"/>
      <c r="FP57" s="74"/>
      <c r="FQ57" s="74"/>
      <c r="FR57" s="74"/>
      <c r="FS57" s="74"/>
      <c r="FT57" s="74"/>
      <c r="FU57" s="74"/>
      <c r="FV57" s="74"/>
    </row>
    <row r="58" spans="5:178">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row>
    <row r="59" spans="5:178">
      <c r="F59" s="74"/>
      <c r="G59" s="74"/>
      <c r="H59" s="74"/>
      <c r="I59" s="74"/>
      <c r="J59" s="74"/>
      <c r="K59" s="74"/>
      <c r="L59" s="74"/>
      <c r="M59" s="74"/>
      <c r="N59" s="74"/>
      <c r="O59" s="74"/>
      <c r="P59" s="74"/>
      <c r="Q59" s="74"/>
      <c r="R59" s="74"/>
      <c r="S59" s="74"/>
      <c r="T59" s="74"/>
      <c r="U59" s="74"/>
      <c r="V59" s="74"/>
      <c r="W59" s="74"/>
      <c r="X59" s="74"/>
      <c r="Y59" s="74"/>
      <c r="Z59" s="74"/>
      <c r="AA59" s="74"/>
      <c r="AB59" s="74"/>
      <c r="AC59" s="74"/>
      <c r="AD59" s="74"/>
      <c r="AE59" s="74"/>
      <c r="AF59" s="74"/>
      <c r="AG59" s="74"/>
      <c r="AH59" s="74"/>
      <c r="AI59" s="74"/>
      <c r="AJ59" s="74"/>
      <c r="AK59" s="74"/>
      <c r="AL59" s="74"/>
      <c r="AM59" s="74"/>
      <c r="AN59" s="74"/>
      <c r="AO59" s="74"/>
      <c r="AP59" s="74"/>
      <c r="AQ59" s="74"/>
      <c r="AR59" s="74"/>
      <c r="AS59" s="74"/>
      <c r="AT59" s="74"/>
      <c r="AU59" s="74"/>
      <c r="AV59" s="74"/>
      <c r="AW59" s="74"/>
      <c r="AX59" s="74"/>
      <c r="AY59" s="74"/>
      <c r="AZ59" s="74"/>
      <c r="BA59" s="74"/>
      <c r="BB59" s="74"/>
      <c r="BC59" s="74"/>
      <c r="BD59" s="74"/>
      <c r="BE59" s="74"/>
      <c r="BF59" s="74"/>
      <c r="BG59" s="74"/>
      <c r="BH59" s="74"/>
      <c r="BI59" s="74"/>
      <c r="BJ59" s="74"/>
      <c r="BK59" s="74"/>
      <c r="BL59" s="74"/>
      <c r="BM59" s="74"/>
      <c r="BN59" s="74"/>
      <c r="BO59" s="74"/>
      <c r="BP59" s="74"/>
      <c r="BQ59" s="74"/>
      <c r="BR59" s="74"/>
      <c r="BS59" s="74"/>
      <c r="BT59" s="74"/>
      <c r="BU59" s="74"/>
      <c r="BV59" s="74"/>
      <c r="BW59" s="74"/>
      <c r="BX59" s="74"/>
      <c r="BY59" s="74"/>
      <c r="BZ59" s="74"/>
      <c r="CA59" s="74"/>
      <c r="CB59" s="74"/>
      <c r="CC59" s="74"/>
      <c r="CD59" s="74"/>
      <c r="CE59" s="74"/>
      <c r="CF59" s="74"/>
      <c r="CG59" s="74"/>
      <c r="CH59" s="74"/>
      <c r="CI59" s="74"/>
      <c r="CJ59" s="74"/>
      <c r="CK59" s="74"/>
      <c r="CL59" s="74"/>
      <c r="CM59" s="74"/>
      <c r="CN59" s="74"/>
      <c r="CO59" s="74"/>
      <c r="CP59" s="74"/>
      <c r="CQ59" s="74"/>
      <c r="CR59" s="74"/>
      <c r="CS59" s="74"/>
      <c r="CT59" s="74"/>
      <c r="CU59" s="74"/>
      <c r="CV59" s="74"/>
      <c r="CW59" s="74"/>
      <c r="CX59" s="74"/>
      <c r="CY59" s="74"/>
      <c r="CZ59" s="74"/>
      <c r="DA59" s="74"/>
      <c r="DB59" s="74"/>
      <c r="DC59" s="74"/>
      <c r="DD59" s="74"/>
      <c r="DE59" s="74"/>
      <c r="DF59" s="74"/>
      <c r="DG59" s="74"/>
      <c r="DH59" s="74"/>
      <c r="DI59" s="74"/>
      <c r="DJ59" s="74"/>
      <c r="DK59" s="74"/>
      <c r="DL59" s="74"/>
      <c r="DM59" s="74"/>
      <c r="DN59" s="74"/>
      <c r="DO59" s="74"/>
      <c r="DP59" s="74"/>
      <c r="DQ59" s="74"/>
      <c r="DR59" s="74"/>
      <c r="DS59" s="74"/>
      <c r="DT59" s="74"/>
      <c r="DU59" s="74"/>
      <c r="DV59" s="74"/>
      <c r="DW59" s="74"/>
      <c r="DX59" s="74"/>
      <c r="DY59" s="74"/>
      <c r="DZ59" s="74"/>
      <c r="EA59" s="74"/>
      <c r="EB59" s="74"/>
      <c r="EC59" s="74"/>
      <c r="ED59" s="74"/>
      <c r="EE59" s="74"/>
      <c r="EF59" s="74"/>
      <c r="EG59" s="74"/>
      <c r="EH59" s="74"/>
      <c r="EI59" s="74"/>
      <c r="EJ59" s="74"/>
      <c r="EK59" s="74"/>
      <c r="EL59" s="74"/>
      <c r="EM59" s="74"/>
      <c r="EN59" s="74"/>
      <c r="EO59" s="74"/>
      <c r="EP59" s="74"/>
      <c r="EQ59" s="74"/>
      <c r="ER59" s="74"/>
      <c r="ES59" s="74"/>
      <c r="ET59" s="74"/>
      <c r="EU59" s="74"/>
      <c r="EV59" s="74"/>
      <c r="EW59" s="74"/>
      <c r="EX59" s="74"/>
      <c r="EY59" s="74"/>
      <c r="EZ59" s="74"/>
      <c r="FA59" s="74"/>
      <c r="FB59" s="74"/>
      <c r="FC59" s="74"/>
      <c r="FD59" s="74"/>
      <c r="FE59" s="74"/>
      <c r="FF59" s="74"/>
      <c r="FG59" s="74"/>
      <c r="FH59" s="74"/>
      <c r="FI59" s="74"/>
      <c r="FJ59" s="74"/>
      <c r="FK59" s="74"/>
      <c r="FL59" s="74"/>
      <c r="FM59" s="74"/>
      <c r="FN59" s="74"/>
      <c r="FO59" s="74"/>
      <c r="FP59" s="74"/>
      <c r="FQ59" s="74"/>
      <c r="FR59" s="74"/>
      <c r="FS59" s="74"/>
      <c r="FT59" s="74"/>
      <c r="FU59" s="74"/>
      <c r="FV59" s="74"/>
    </row>
    <row r="60" spans="5:178">
      <c r="F60" s="74"/>
      <c r="G60" s="74"/>
      <c r="H60" s="74"/>
      <c r="I60" s="74"/>
      <c r="J60" s="74"/>
      <c r="K60" s="74"/>
      <c r="L60" s="74"/>
      <c r="M60" s="74"/>
      <c r="N60" s="74"/>
      <c r="O60" s="74"/>
      <c r="P60" s="74"/>
      <c r="Q60" s="74"/>
      <c r="R60" s="74"/>
      <c r="S60" s="74"/>
      <c r="T60" s="74"/>
      <c r="U60" s="74"/>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74"/>
      <c r="BD60" s="74"/>
      <c r="BE60" s="74"/>
      <c r="BF60" s="74"/>
      <c r="BG60" s="74"/>
      <c r="BH60" s="74"/>
      <c r="BI60" s="74"/>
      <c r="BJ60" s="74"/>
      <c r="BK60" s="74"/>
      <c r="BL60" s="74"/>
      <c r="BM60" s="74"/>
      <c r="BN60" s="74"/>
      <c r="BO60" s="74"/>
      <c r="BP60" s="74"/>
      <c r="BQ60" s="74"/>
      <c r="BR60" s="74"/>
      <c r="BS60" s="74"/>
      <c r="BT60" s="74"/>
      <c r="BU60" s="74"/>
      <c r="BV60" s="74"/>
      <c r="BW60" s="74"/>
      <c r="BX60" s="74"/>
      <c r="BY60" s="74"/>
      <c r="BZ60" s="74"/>
      <c r="CA60" s="74"/>
      <c r="CB60" s="74"/>
      <c r="CC60" s="74"/>
      <c r="CD60" s="74"/>
      <c r="CE60" s="74"/>
      <c r="CF60" s="74"/>
      <c r="CG60" s="74"/>
      <c r="CH60" s="74"/>
      <c r="CI60" s="74"/>
      <c r="CJ60" s="74"/>
      <c r="CK60" s="74"/>
      <c r="CL60" s="74"/>
      <c r="CM60" s="74"/>
      <c r="CN60" s="74"/>
      <c r="CO60" s="74"/>
      <c r="CP60" s="74"/>
      <c r="CQ60" s="74"/>
      <c r="CR60" s="74"/>
      <c r="CS60" s="74"/>
      <c r="CT60" s="74"/>
      <c r="CU60" s="74"/>
      <c r="CV60" s="74"/>
      <c r="CW60" s="74"/>
      <c r="CX60" s="74"/>
      <c r="CY60" s="74"/>
      <c r="CZ60" s="74"/>
      <c r="DA60" s="74"/>
      <c r="DB60" s="74"/>
      <c r="DC60" s="74"/>
      <c r="DD60" s="74"/>
      <c r="DE60" s="74"/>
      <c r="DF60" s="74"/>
      <c r="DG60" s="74"/>
      <c r="DH60" s="74"/>
      <c r="DI60" s="74"/>
      <c r="DJ60" s="74"/>
      <c r="DK60" s="74"/>
      <c r="DL60" s="74"/>
      <c r="DM60" s="74"/>
      <c r="DN60" s="74"/>
      <c r="DO60" s="74"/>
      <c r="DP60" s="74"/>
      <c r="DQ60" s="74"/>
      <c r="DR60" s="74"/>
      <c r="DS60" s="74"/>
      <c r="DT60" s="74"/>
      <c r="DU60" s="74"/>
      <c r="DV60" s="74"/>
      <c r="DW60" s="74"/>
      <c r="DX60" s="74"/>
      <c r="DY60" s="74"/>
      <c r="DZ60" s="74"/>
      <c r="EA60" s="74"/>
      <c r="EB60" s="74"/>
      <c r="EC60" s="74"/>
      <c r="ED60" s="74"/>
      <c r="EE60" s="74"/>
      <c r="EF60" s="74"/>
      <c r="EG60" s="74"/>
      <c r="EH60" s="74"/>
      <c r="EI60" s="74"/>
      <c r="EJ60" s="74"/>
      <c r="EK60" s="74"/>
      <c r="EL60" s="74"/>
      <c r="EM60" s="74"/>
      <c r="EN60" s="74"/>
      <c r="EO60" s="74"/>
      <c r="EP60" s="74"/>
      <c r="EQ60" s="74"/>
      <c r="ER60" s="74"/>
      <c r="ES60" s="74"/>
      <c r="ET60" s="74"/>
      <c r="EU60" s="74"/>
      <c r="EV60" s="74"/>
      <c r="EW60" s="74"/>
      <c r="EX60" s="74"/>
      <c r="EY60" s="74"/>
      <c r="EZ60" s="74"/>
      <c r="FA60" s="74"/>
      <c r="FB60" s="74"/>
      <c r="FC60" s="74"/>
      <c r="FD60" s="74"/>
      <c r="FE60" s="74"/>
      <c r="FF60" s="74"/>
      <c r="FG60" s="74"/>
      <c r="FH60" s="74"/>
      <c r="FI60" s="74"/>
      <c r="FJ60" s="74"/>
      <c r="FK60" s="74"/>
      <c r="FL60" s="74"/>
      <c r="FM60" s="74"/>
      <c r="FN60" s="74"/>
      <c r="FO60" s="74"/>
      <c r="FP60" s="74"/>
      <c r="FQ60" s="74"/>
      <c r="FR60" s="74"/>
      <c r="FS60" s="74"/>
      <c r="FT60" s="74"/>
      <c r="FU60" s="74"/>
      <c r="FV60" s="74"/>
    </row>
    <row r="61" spans="5:178">
      <c r="F61" s="74"/>
      <c r="G61" s="74"/>
      <c r="H61" s="74"/>
      <c r="I61" s="74"/>
      <c r="J61" s="74"/>
      <c r="K61" s="74"/>
      <c r="L61" s="74"/>
      <c r="M61" s="74"/>
      <c r="N61" s="74"/>
      <c r="O61" s="74"/>
      <c r="P61" s="74"/>
      <c r="Q61" s="74"/>
      <c r="R61" s="74"/>
      <c r="S61" s="74"/>
      <c r="T61" s="74"/>
      <c r="U61" s="74"/>
      <c r="V61" s="74"/>
      <c r="W61" s="74"/>
      <c r="X61" s="74"/>
      <c r="Y61" s="74"/>
      <c r="Z61" s="74"/>
      <c r="AA61" s="74"/>
      <c r="AB61" s="74"/>
      <c r="AC61" s="74"/>
      <c r="AD61" s="74"/>
      <c r="AE61" s="74"/>
      <c r="AF61" s="74"/>
      <c r="AG61" s="74"/>
      <c r="AH61" s="74"/>
      <c r="AI61" s="74"/>
      <c r="AJ61" s="74"/>
      <c r="AK61" s="74"/>
      <c r="AL61" s="74"/>
      <c r="AM61" s="74"/>
      <c r="AN61" s="74"/>
      <c r="AO61" s="74"/>
      <c r="AP61" s="74"/>
      <c r="AQ61" s="74"/>
      <c r="AR61" s="74"/>
      <c r="AS61" s="74"/>
      <c r="AT61" s="74"/>
      <c r="AU61" s="74"/>
      <c r="AV61" s="74"/>
      <c r="AW61" s="74"/>
      <c r="AX61" s="74"/>
      <c r="AY61" s="74"/>
      <c r="AZ61" s="74"/>
      <c r="BA61" s="74"/>
      <c r="BB61" s="74"/>
      <c r="BC61" s="74"/>
      <c r="BD61" s="74"/>
      <c r="BE61" s="74"/>
      <c r="BF61" s="74"/>
      <c r="BG61" s="74"/>
      <c r="BH61" s="74"/>
      <c r="BI61" s="74"/>
      <c r="BJ61" s="74"/>
      <c r="BK61" s="74"/>
      <c r="BL61" s="74"/>
      <c r="BM61" s="74"/>
      <c r="BN61" s="74"/>
      <c r="BO61" s="74"/>
      <c r="BP61" s="74"/>
      <c r="BQ61" s="74"/>
      <c r="BR61" s="74"/>
      <c r="BS61" s="74"/>
      <c r="BT61" s="74"/>
      <c r="BU61" s="74"/>
      <c r="BV61" s="74"/>
      <c r="BW61" s="74"/>
      <c r="BX61" s="74"/>
      <c r="BY61" s="74"/>
      <c r="BZ61" s="74"/>
      <c r="CA61" s="74"/>
      <c r="CB61" s="74"/>
      <c r="CC61" s="74"/>
      <c r="CD61" s="74"/>
      <c r="CE61" s="74"/>
      <c r="CF61" s="74"/>
      <c r="CG61" s="74"/>
      <c r="CH61" s="74"/>
      <c r="CI61" s="74"/>
      <c r="CJ61" s="74"/>
      <c r="CK61" s="74"/>
      <c r="CL61" s="74"/>
      <c r="CM61" s="74"/>
      <c r="CN61" s="74"/>
      <c r="CO61" s="74"/>
      <c r="CP61" s="74"/>
      <c r="CQ61" s="74"/>
      <c r="CR61" s="74"/>
      <c r="CS61" s="74"/>
      <c r="CT61" s="74"/>
      <c r="CU61" s="74"/>
      <c r="CV61" s="74"/>
      <c r="CW61" s="74"/>
      <c r="CX61" s="74"/>
      <c r="CY61" s="74"/>
      <c r="CZ61" s="74"/>
      <c r="DA61" s="74"/>
      <c r="DB61" s="74"/>
      <c r="DC61" s="74"/>
      <c r="DD61" s="74"/>
      <c r="DE61" s="74"/>
      <c r="DF61" s="74"/>
      <c r="DG61" s="74"/>
      <c r="DH61" s="74"/>
      <c r="DI61" s="74"/>
      <c r="DJ61" s="74"/>
      <c r="DK61" s="74"/>
      <c r="DL61" s="74"/>
      <c r="DM61" s="74"/>
      <c r="DN61" s="74"/>
      <c r="DO61" s="74"/>
      <c r="DP61" s="74"/>
      <c r="DQ61" s="74"/>
      <c r="DR61" s="74"/>
      <c r="DS61" s="74"/>
      <c r="DT61" s="74"/>
      <c r="DU61" s="74"/>
      <c r="DV61" s="74"/>
      <c r="DW61" s="74"/>
      <c r="DX61" s="74"/>
      <c r="DY61" s="74"/>
      <c r="DZ61" s="74"/>
      <c r="EA61" s="74"/>
      <c r="EB61" s="74"/>
      <c r="EC61" s="74"/>
      <c r="ED61" s="74"/>
      <c r="EE61" s="74"/>
      <c r="EF61" s="74"/>
      <c r="EG61" s="74"/>
      <c r="EH61" s="74"/>
      <c r="EI61" s="74"/>
      <c r="EJ61" s="74"/>
      <c r="EK61" s="74"/>
      <c r="EL61" s="74"/>
      <c r="EM61" s="74"/>
      <c r="EN61" s="74"/>
      <c r="EO61" s="74"/>
      <c r="EP61" s="74"/>
      <c r="EQ61" s="74"/>
      <c r="ER61" s="74"/>
      <c r="ES61" s="74"/>
      <c r="ET61" s="74"/>
      <c r="EU61" s="74"/>
      <c r="EV61" s="74"/>
      <c r="EW61" s="74"/>
      <c r="EX61" s="74"/>
      <c r="EY61" s="74"/>
      <c r="EZ61" s="74"/>
      <c r="FA61" s="74"/>
      <c r="FB61" s="74"/>
      <c r="FC61" s="74"/>
      <c r="FD61" s="74"/>
      <c r="FE61" s="74"/>
      <c r="FF61" s="74"/>
      <c r="FG61" s="74"/>
      <c r="FH61" s="74"/>
      <c r="FI61" s="74"/>
      <c r="FJ61" s="74"/>
      <c r="FK61" s="74"/>
      <c r="FL61" s="74"/>
      <c r="FM61" s="74"/>
      <c r="FN61" s="74"/>
      <c r="FO61" s="74"/>
      <c r="FP61" s="74"/>
      <c r="FQ61" s="74"/>
      <c r="FR61" s="74"/>
      <c r="FS61" s="74"/>
      <c r="FT61" s="74"/>
      <c r="FU61" s="74"/>
      <c r="FV61" s="74"/>
    </row>
    <row r="62" spans="5:178">
      <c r="F62" s="74"/>
      <c r="G62" s="74"/>
      <c r="H62" s="74"/>
      <c r="I62" s="74"/>
      <c r="J62" s="74"/>
      <c r="K62" s="74"/>
      <c r="L62" s="74"/>
      <c r="M62" s="74"/>
      <c r="N62" s="74"/>
      <c r="O62" s="74"/>
      <c r="P62" s="74"/>
      <c r="Q62" s="74"/>
      <c r="R62" s="74"/>
      <c r="S62" s="74"/>
      <c r="T62" s="74"/>
      <c r="U62" s="74"/>
      <c r="V62" s="74"/>
      <c r="W62" s="74"/>
      <c r="X62" s="74"/>
      <c r="Y62" s="74"/>
      <c r="Z62" s="74"/>
      <c r="AA62" s="74"/>
      <c r="AB62" s="74"/>
      <c r="AC62" s="74"/>
      <c r="AD62" s="74"/>
      <c r="AE62" s="74"/>
      <c r="AF62" s="74"/>
      <c r="AG62" s="74"/>
      <c r="AH62" s="74"/>
      <c r="AI62" s="74"/>
      <c r="AJ62" s="74"/>
      <c r="AK62" s="74"/>
      <c r="AL62" s="74"/>
      <c r="AM62" s="74"/>
      <c r="AN62" s="74"/>
      <c r="AO62" s="74"/>
      <c r="AP62" s="74"/>
      <c r="AQ62" s="74"/>
      <c r="AR62" s="74"/>
      <c r="AS62" s="74"/>
      <c r="AT62" s="74"/>
      <c r="AU62" s="74"/>
      <c r="AV62" s="74"/>
      <c r="AW62" s="74"/>
      <c r="AX62" s="74"/>
      <c r="AY62" s="74"/>
      <c r="AZ62" s="74"/>
      <c r="BA62" s="74"/>
      <c r="BB62" s="74"/>
      <c r="BC62" s="74"/>
      <c r="BD62" s="74"/>
      <c r="BE62" s="74"/>
      <c r="BF62" s="74"/>
      <c r="BG62" s="74"/>
      <c r="BH62" s="74"/>
      <c r="BI62" s="74"/>
      <c r="BJ62" s="74"/>
      <c r="BK62" s="74"/>
      <c r="BL62" s="74"/>
      <c r="BM62" s="74"/>
      <c r="BN62" s="74"/>
      <c r="BO62" s="74"/>
      <c r="BP62" s="74"/>
      <c r="BQ62" s="74"/>
      <c r="BR62" s="74"/>
      <c r="BS62" s="74"/>
      <c r="BT62" s="74"/>
      <c r="BU62" s="74"/>
      <c r="BV62" s="74"/>
      <c r="BW62" s="74"/>
      <c r="BX62" s="74"/>
      <c r="BY62" s="74"/>
      <c r="BZ62" s="74"/>
      <c r="CA62" s="74"/>
      <c r="CB62" s="74"/>
      <c r="CC62" s="74"/>
      <c r="CD62" s="74"/>
      <c r="CE62" s="74"/>
      <c r="CF62" s="74"/>
      <c r="CG62" s="74"/>
      <c r="CH62" s="74"/>
      <c r="CI62" s="74"/>
      <c r="CJ62" s="74"/>
      <c r="CK62" s="74"/>
      <c r="CL62" s="74"/>
      <c r="CM62" s="74"/>
      <c r="CN62" s="74"/>
      <c r="CO62" s="74"/>
      <c r="CP62" s="74"/>
      <c r="CQ62" s="74"/>
      <c r="CR62" s="74"/>
      <c r="CS62" s="74"/>
      <c r="CT62" s="74"/>
      <c r="CU62" s="74"/>
      <c r="CV62" s="74"/>
      <c r="CW62" s="74"/>
      <c r="CX62" s="74"/>
      <c r="CY62" s="74"/>
      <c r="CZ62" s="74"/>
      <c r="DA62" s="74"/>
      <c r="DB62" s="74"/>
      <c r="DC62" s="74"/>
      <c r="DD62" s="74"/>
      <c r="DE62" s="74"/>
      <c r="DF62" s="74"/>
      <c r="DG62" s="74"/>
      <c r="DH62" s="74"/>
      <c r="DI62" s="74"/>
      <c r="DJ62" s="74"/>
      <c r="DK62" s="74"/>
      <c r="DL62" s="74"/>
      <c r="DM62" s="74"/>
      <c r="DN62" s="74"/>
      <c r="DO62" s="74"/>
      <c r="DP62" s="74"/>
      <c r="DQ62" s="74"/>
      <c r="DR62" s="74"/>
      <c r="DS62" s="74"/>
      <c r="DT62" s="74"/>
      <c r="DU62" s="74"/>
      <c r="DV62" s="74"/>
      <c r="DW62" s="74"/>
      <c r="DX62" s="74"/>
      <c r="DY62" s="74"/>
      <c r="DZ62" s="74"/>
      <c r="EA62" s="74"/>
      <c r="EB62" s="74"/>
      <c r="EC62" s="74"/>
      <c r="ED62" s="74"/>
      <c r="EE62" s="74"/>
      <c r="EF62" s="74"/>
      <c r="EG62" s="74"/>
      <c r="EH62" s="74"/>
      <c r="EI62" s="74"/>
      <c r="EJ62" s="74"/>
      <c r="EK62" s="74"/>
      <c r="EL62" s="74"/>
      <c r="EM62" s="74"/>
      <c r="EN62" s="74"/>
      <c r="EO62" s="74"/>
      <c r="EP62" s="74"/>
      <c r="EQ62" s="74"/>
      <c r="ER62" s="74"/>
      <c r="ES62" s="74"/>
      <c r="ET62" s="74"/>
      <c r="EU62" s="74"/>
      <c r="EV62" s="74"/>
      <c r="EW62" s="74"/>
      <c r="EX62" s="74"/>
      <c r="EY62" s="74"/>
      <c r="EZ62" s="74"/>
      <c r="FA62" s="74"/>
      <c r="FB62" s="74"/>
      <c r="FC62" s="74"/>
      <c r="FD62" s="74"/>
      <c r="FE62" s="74"/>
      <c r="FF62" s="74"/>
      <c r="FG62" s="74"/>
      <c r="FH62" s="74"/>
      <c r="FI62" s="74"/>
      <c r="FJ62" s="74"/>
      <c r="FK62" s="74"/>
      <c r="FL62" s="74"/>
      <c r="FM62" s="74"/>
      <c r="FN62" s="74"/>
      <c r="FO62" s="74"/>
      <c r="FP62" s="74"/>
      <c r="FQ62" s="74"/>
      <c r="FR62" s="74"/>
      <c r="FS62" s="74"/>
      <c r="FT62" s="74"/>
      <c r="FU62" s="74"/>
      <c r="FV62" s="74"/>
    </row>
    <row r="63" spans="5:178">
      <c r="F63" s="74"/>
      <c r="G63" s="74"/>
      <c r="H63" s="74"/>
      <c r="I63" s="74"/>
      <c r="J63" s="74"/>
      <c r="K63" s="74"/>
      <c r="L63" s="74"/>
      <c r="M63" s="74"/>
      <c r="N63" s="74"/>
      <c r="O63" s="74"/>
      <c r="P63" s="74"/>
      <c r="Q63" s="74"/>
      <c r="R63" s="74"/>
      <c r="S63" s="74"/>
      <c r="T63" s="74"/>
      <c r="U63" s="74"/>
      <c r="V63" s="74"/>
      <c r="W63" s="74"/>
      <c r="X63" s="74"/>
      <c r="Y63" s="74"/>
      <c r="Z63" s="74"/>
      <c r="AA63" s="74"/>
      <c r="AB63" s="74"/>
      <c r="AC63" s="74"/>
      <c r="AD63" s="74"/>
      <c r="AE63" s="74"/>
      <c r="AF63" s="74"/>
      <c r="AG63" s="74"/>
      <c r="AH63" s="74"/>
      <c r="AI63" s="74"/>
      <c r="AJ63" s="74"/>
      <c r="AK63" s="74"/>
      <c r="AL63" s="74"/>
      <c r="AM63" s="74"/>
      <c r="AN63" s="74"/>
      <c r="AO63" s="74"/>
      <c r="AP63" s="74"/>
      <c r="AQ63" s="74"/>
      <c r="AR63" s="74"/>
      <c r="AS63" s="74"/>
      <c r="AT63" s="74"/>
      <c r="AU63" s="74"/>
      <c r="AV63" s="74"/>
      <c r="AW63" s="74"/>
      <c r="AX63" s="74"/>
      <c r="AY63" s="74"/>
      <c r="AZ63" s="74"/>
      <c r="BA63" s="74"/>
      <c r="BB63" s="74"/>
      <c r="BC63" s="74"/>
      <c r="BD63" s="74"/>
      <c r="BE63" s="74"/>
      <c r="BF63" s="74"/>
      <c r="BG63" s="74"/>
      <c r="BH63" s="74"/>
      <c r="BI63" s="74"/>
      <c r="BJ63" s="74"/>
      <c r="BK63" s="74"/>
      <c r="BL63" s="74"/>
      <c r="BM63" s="74"/>
      <c r="BN63" s="74"/>
      <c r="BO63" s="74"/>
      <c r="BP63" s="74"/>
      <c r="BQ63" s="74"/>
      <c r="BR63" s="74"/>
      <c r="BS63" s="74"/>
      <c r="BT63" s="74"/>
      <c r="BU63" s="74"/>
      <c r="BV63" s="74"/>
      <c r="BW63" s="74"/>
      <c r="BX63" s="74"/>
      <c r="BY63" s="74"/>
      <c r="BZ63" s="74"/>
      <c r="CA63" s="74"/>
      <c r="CB63" s="74"/>
      <c r="CC63" s="74"/>
      <c r="CD63" s="74"/>
      <c r="CE63" s="74"/>
      <c r="CF63" s="74"/>
      <c r="CG63" s="74"/>
      <c r="CH63" s="74"/>
      <c r="CI63" s="74"/>
      <c r="CJ63" s="74"/>
      <c r="CK63" s="74"/>
      <c r="CL63" s="74"/>
      <c r="CM63" s="74"/>
      <c r="CN63" s="74"/>
      <c r="CO63" s="74"/>
      <c r="CP63" s="74"/>
      <c r="CQ63" s="74"/>
      <c r="CR63" s="74"/>
      <c r="CS63" s="74"/>
      <c r="CT63" s="74"/>
      <c r="CU63" s="74"/>
      <c r="CV63" s="74"/>
      <c r="CW63" s="74"/>
      <c r="CX63" s="74"/>
      <c r="CY63" s="74"/>
      <c r="CZ63" s="74"/>
      <c r="DA63" s="74"/>
      <c r="DB63" s="74"/>
      <c r="DC63" s="74"/>
      <c r="DD63" s="74"/>
      <c r="DE63" s="74"/>
      <c r="DF63" s="74"/>
      <c r="DG63" s="74"/>
      <c r="DH63" s="74"/>
      <c r="DI63" s="74"/>
      <c r="DJ63" s="74"/>
      <c r="DK63" s="74"/>
      <c r="DL63" s="74"/>
      <c r="DM63" s="74"/>
      <c r="DN63" s="74"/>
      <c r="DO63" s="74"/>
      <c r="DP63" s="74"/>
      <c r="DQ63" s="74"/>
      <c r="DR63" s="74"/>
      <c r="DS63" s="74"/>
      <c r="DT63" s="74"/>
      <c r="DU63" s="74"/>
      <c r="DV63" s="74"/>
      <c r="DW63" s="74"/>
      <c r="DX63" s="74"/>
      <c r="DY63" s="74"/>
      <c r="DZ63" s="74"/>
      <c r="EA63" s="74"/>
      <c r="EB63" s="74"/>
      <c r="EC63" s="74"/>
      <c r="ED63" s="74"/>
      <c r="EE63" s="74"/>
      <c r="EF63" s="74"/>
      <c r="EG63" s="74"/>
      <c r="EH63" s="74"/>
      <c r="EI63" s="74"/>
      <c r="EJ63" s="74"/>
      <c r="EK63" s="74"/>
      <c r="EL63" s="74"/>
      <c r="EM63" s="74"/>
      <c r="EN63" s="74"/>
      <c r="EO63" s="74"/>
      <c r="EP63" s="74"/>
      <c r="EQ63" s="74"/>
      <c r="ER63" s="74"/>
      <c r="ES63" s="74"/>
      <c r="ET63" s="74"/>
      <c r="EU63" s="74"/>
      <c r="EV63" s="74"/>
      <c r="EW63" s="74"/>
      <c r="EX63" s="74"/>
      <c r="EY63" s="74"/>
      <c r="EZ63" s="74"/>
      <c r="FA63" s="74"/>
      <c r="FB63" s="74"/>
      <c r="FC63" s="74"/>
      <c r="FD63" s="74"/>
      <c r="FE63" s="74"/>
      <c r="FF63" s="74"/>
      <c r="FG63" s="74"/>
      <c r="FH63" s="74"/>
      <c r="FI63" s="74"/>
      <c r="FJ63" s="74"/>
      <c r="FK63" s="74"/>
      <c r="FL63" s="74"/>
      <c r="FM63" s="74"/>
      <c r="FN63" s="74"/>
      <c r="FO63" s="74"/>
      <c r="FP63" s="74"/>
      <c r="FQ63" s="74"/>
      <c r="FR63" s="74"/>
      <c r="FS63" s="74"/>
      <c r="FT63" s="74"/>
      <c r="FU63" s="74"/>
      <c r="FV63" s="74"/>
    </row>
    <row r="64" spans="5:178">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c r="AF64" s="74"/>
      <c r="AG64" s="74"/>
      <c r="AH64" s="74"/>
      <c r="AI64" s="74"/>
      <c r="AJ64" s="74"/>
      <c r="AK64" s="74"/>
      <c r="AL64" s="74"/>
      <c r="AM64" s="74"/>
      <c r="AN64" s="74"/>
      <c r="AO64" s="74"/>
      <c r="AP64" s="74"/>
      <c r="AQ64" s="74"/>
      <c r="AR64" s="74"/>
      <c r="AS64" s="74"/>
      <c r="AT64" s="74"/>
      <c r="AU64" s="74"/>
      <c r="AV64" s="74"/>
      <c r="AW64" s="74"/>
      <c r="AX64" s="74"/>
      <c r="AY64" s="74"/>
      <c r="AZ64" s="74"/>
      <c r="BA64" s="74"/>
      <c r="BB64" s="74"/>
      <c r="BC64" s="74"/>
      <c r="BD64" s="74"/>
      <c r="BE64" s="74"/>
      <c r="BF64" s="74"/>
      <c r="BG64" s="74"/>
      <c r="BH64" s="74"/>
      <c r="BI64" s="74"/>
      <c r="BJ64" s="74"/>
      <c r="BK64" s="74"/>
      <c r="BL64" s="74"/>
      <c r="BM64" s="74"/>
      <c r="BN64" s="74"/>
      <c r="BO64" s="74"/>
      <c r="BP64" s="74"/>
      <c r="BQ64" s="74"/>
      <c r="BR64" s="74"/>
      <c r="BS64" s="74"/>
      <c r="BT64" s="74"/>
      <c r="BU64" s="74"/>
      <c r="BV64" s="74"/>
      <c r="BW64" s="74"/>
      <c r="BX64" s="74"/>
      <c r="BY64" s="74"/>
      <c r="BZ64" s="74"/>
      <c r="CA64" s="74"/>
      <c r="CB64" s="74"/>
      <c r="CC64" s="74"/>
      <c r="CD64" s="74"/>
      <c r="CE64" s="74"/>
      <c r="CF64" s="74"/>
      <c r="CG64" s="74"/>
      <c r="CH64" s="74"/>
      <c r="CI64" s="74"/>
      <c r="CJ64" s="74"/>
      <c r="CK64" s="74"/>
      <c r="CL64" s="74"/>
      <c r="CM64" s="74"/>
      <c r="CN64" s="74"/>
      <c r="CO64" s="74"/>
      <c r="CP64" s="74"/>
      <c r="CQ64" s="74"/>
      <c r="CR64" s="74"/>
      <c r="CS64" s="74"/>
      <c r="CT64" s="74"/>
      <c r="CU64" s="74"/>
      <c r="CV64" s="74"/>
      <c r="CW64" s="74"/>
      <c r="CX64" s="74"/>
      <c r="CY64" s="74"/>
      <c r="CZ64" s="74"/>
      <c r="DA64" s="74"/>
      <c r="DB64" s="74"/>
      <c r="DC64" s="74"/>
      <c r="DD64" s="74"/>
      <c r="DE64" s="74"/>
      <c r="DF64" s="74"/>
      <c r="DG64" s="74"/>
      <c r="DH64" s="74"/>
      <c r="DI64" s="74"/>
      <c r="DJ64" s="74"/>
      <c r="DK64" s="74"/>
      <c r="DL64" s="74"/>
      <c r="DM64" s="74"/>
      <c r="DN64" s="74"/>
      <c r="DO64" s="74"/>
      <c r="DP64" s="74"/>
      <c r="DQ64" s="74"/>
      <c r="DR64" s="74"/>
      <c r="DS64" s="74"/>
      <c r="DT64" s="74"/>
      <c r="DU64" s="74"/>
      <c r="DV64" s="74"/>
      <c r="DW64" s="74"/>
      <c r="DX64" s="74"/>
      <c r="DY64" s="74"/>
      <c r="DZ64" s="74"/>
      <c r="EA64" s="74"/>
      <c r="EB64" s="74"/>
      <c r="EC64" s="74"/>
      <c r="ED64" s="74"/>
      <c r="EE64" s="74"/>
      <c r="EF64" s="74"/>
      <c r="EG64" s="74"/>
      <c r="EH64" s="74"/>
      <c r="EI64" s="74"/>
      <c r="EJ64" s="74"/>
      <c r="EK64" s="74"/>
      <c r="EL64" s="74"/>
      <c r="EM64" s="74"/>
      <c r="EN64" s="74"/>
      <c r="EO64" s="74"/>
      <c r="EP64" s="74"/>
      <c r="EQ64" s="74"/>
      <c r="ER64" s="74"/>
      <c r="ES64" s="74"/>
      <c r="ET64" s="74"/>
      <c r="EU64" s="74"/>
      <c r="EV64" s="74"/>
      <c r="EW64" s="74"/>
      <c r="EX64" s="74"/>
      <c r="EY64" s="74"/>
      <c r="EZ64" s="74"/>
      <c r="FA64" s="74"/>
      <c r="FB64" s="74"/>
      <c r="FC64" s="74"/>
      <c r="FD64" s="74"/>
      <c r="FE64" s="74"/>
      <c r="FF64" s="74"/>
      <c r="FG64" s="74"/>
      <c r="FH64" s="74"/>
      <c r="FI64" s="74"/>
      <c r="FJ64" s="74"/>
      <c r="FK64" s="74"/>
      <c r="FL64" s="74"/>
      <c r="FM64" s="74"/>
      <c r="FN64" s="74"/>
      <c r="FO64" s="74"/>
      <c r="FP64" s="74"/>
      <c r="FQ64" s="74"/>
      <c r="FR64" s="74"/>
      <c r="FS64" s="74"/>
      <c r="FT64" s="74"/>
      <c r="FU64" s="74"/>
      <c r="FV64" s="74"/>
    </row>
    <row r="65" spans="1:178">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c r="AF65" s="74"/>
      <c r="AG65" s="74"/>
      <c r="AH65" s="74"/>
      <c r="AI65" s="74"/>
      <c r="AJ65" s="74"/>
      <c r="AK65" s="74"/>
      <c r="AL65" s="74"/>
      <c r="AM65" s="74"/>
      <c r="AN65" s="74"/>
      <c r="AO65" s="74"/>
      <c r="AP65" s="74"/>
      <c r="AQ65" s="74"/>
      <c r="AR65" s="74"/>
      <c r="AS65" s="74"/>
      <c r="AT65" s="74"/>
      <c r="AU65" s="74"/>
      <c r="AV65" s="74"/>
      <c r="AW65" s="74"/>
      <c r="AX65" s="74"/>
      <c r="AY65" s="74"/>
      <c r="AZ65" s="74"/>
      <c r="BA65" s="74"/>
      <c r="BB65" s="74"/>
      <c r="BC65" s="74"/>
      <c r="BD65" s="74"/>
      <c r="BE65" s="74"/>
      <c r="BF65" s="74"/>
      <c r="BG65" s="74"/>
      <c r="BH65" s="74"/>
      <c r="BI65" s="74"/>
      <c r="BJ65" s="74"/>
      <c r="BK65" s="74"/>
      <c r="BL65" s="74"/>
      <c r="BM65" s="74"/>
      <c r="BN65" s="74"/>
      <c r="BO65" s="74"/>
      <c r="BP65" s="74"/>
      <c r="BQ65" s="74"/>
      <c r="BR65" s="74"/>
      <c r="BS65" s="74"/>
      <c r="BT65" s="74"/>
      <c r="BU65" s="74"/>
      <c r="BV65" s="74"/>
      <c r="BW65" s="74"/>
      <c r="BX65" s="74"/>
      <c r="BY65" s="74"/>
      <c r="BZ65" s="74"/>
      <c r="CA65" s="74"/>
      <c r="CB65" s="74"/>
      <c r="CC65" s="74"/>
      <c r="CD65" s="74"/>
      <c r="CE65" s="74"/>
      <c r="CF65" s="74"/>
      <c r="CG65" s="74"/>
      <c r="CH65" s="74"/>
      <c r="CI65" s="74"/>
      <c r="CJ65" s="74"/>
      <c r="CK65" s="74"/>
      <c r="CL65" s="74"/>
      <c r="CM65" s="74"/>
      <c r="CN65" s="74"/>
      <c r="CO65" s="74"/>
      <c r="CP65" s="74"/>
      <c r="CQ65" s="74"/>
      <c r="CR65" s="74"/>
      <c r="CS65" s="74"/>
      <c r="CT65" s="74"/>
      <c r="CU65" s="74"/>
      <c r="CV65" s="74"/>
      <c r="CW65" s="74"/>
      <c r="CX65" s="74"/>
      <c r="CY65" s="74"/>
      <c r="CZ65" s="74"/>
      <c r="DA65" s="74"/>
      <c r="DB65" s="74"/>
      <c r="DC65" s="74"/>
      <c r="DD65" s="74"/>
      <c r="DE65" s="74"/>
      <c r="DF65" s="74"/>
      <c r="DG65" s="74"/>
      <c r="DH65" s="74"/>
      <c r="DI65" s="74"/>
      <c r="DJ65" s="74"/>
      <c r="DK65" s="74"/>
      <c r="DL65" s="74"/>
      <c r="DM65" s="74"/>
      <c r="DN65" s="74"/>
      <c r="DO65" s="74"/>
      <c r="DP65" s="74"/>
      <c r="DQ65" s="74"/>
      <c r="DR65" s="74"/>
      <c r="DS65" s="74"/>
      <c r="DT65" s="74"/>
      <c r="DU65" s="74"/>
      <c r="DV65" s="74"/>
      <c r="DW65" s="74"/>
      <c r="DX65" s="74"/>
      <c r="DY65" s="74"/>
      <c r="DZ65" s="74"/>
      <c r="EA65" s="74"/>
      <c r="EB65" s="74"/>
      <c r="EC65" s="74"/>
      <c r="ED65" s="74"/>
      <c r="EE65" s="74"/>
      <c r="EF65" s="74"/>
      <c r="EG65" s="74"/>
      <c r="EH65" s="74"/>
      <c r="EI65" s="74"/>
      <c r="EJ65" s="74"/>
      <c r="EK65" s="74"/>
      <c r="EL65" s="74"/>
      <c r="EM65" s="74"/>
      <c r="EN65" s="74"/>
      <c r="EO65" s="74"/>
      <c r="EP65" s="74"/>
      <c r="EQ65" s="74"/>
      <c r="ER65" s="74"/>
      <c r="ES65" s="74"/>
      <c r="ET65" s="74"/>
      <c r="EU65" s="74"/>
      <c r="EV65" s="74"/>
      <c r="EW65" s="74"/>
      <c r="EX65" s="74"/>
      <c r="EY65" s="74"/>
      <c r="EZ65" s="74"/>
      <c r="FA65" s="74"/>
      <c r="FB65" s="74"/>
      <c r="FC65" s="74"/>
      <c r="FD65" s="74"/>
      <c r="FE65" s="74"/>
      <c r="FF65" s="74"/>
      <c r="FG65" s="74"/>
      <c r="FH65" s="74"/>
      <c r="FI65" s="74"/>
      <c r="FJ65" s="74"/>
      <c r="FK65" s="74"/>
      <c r="FL65" s="74"/>
      <c r="FM65" s="74"/>
      <c r="FN65" s="74"/>
      <c r="FO65" s="74"/>
      <c r="FP65" s="74"/>
      <c r="FQ65" s="74"/>
      <c r="FR65" s="74"/>
      <c r="FS65" s="74"/>
      <c r="FT65" s="74"/>
      <c r="FU65" s="74"/>
      <c r="FV65" s="74"/>
    </row>
    <row r="66" spans="1:178">
      <c r="F66" s="74"/>
      <c r="G66" s="74"/>
      <c r="H66" s="74"/>
      <c r="I66" s="74"/>
      <c r="J66" s="74"/>
      <c r="K66" s="74"/>
      <c r="L66" s="74"/>
      <c r="M66" s="74"/>
      <c r="N66" s="74"/>
      <c r="O66" s="74"/>
      <c r="P66" s="74"/>
      <c r="Q66" s="74"/>
      <c r="R66" s="74"/>
      <c r="S66" s="74"/>
      <c r="T66" s="74"/>
      <c r="U66" s="74"/>
      <c r="V66" s="74"/>
      <c r="W66" s="74"/>
      <c r="X66" s="74"/>
      <c r="Y66" s="74"/>
      <c r="Z66" s="74"/>
      <c r="AA66" s="74"/>
      <c r="AB66" s="74"/>
      <c r="AC66" s="74"/>
      <c r="AD66" s="74"/>
      <c r="AE66" s="74"/>
      <c r="AF66" s="74"/>
      <c r="AG66" s="74"/>
      <c r="AH66" s="74"/>
      <c r="AI66" s="74"/>
      <c r="AJ66" s="74"/>
      <c r="AK66" s="74"/>
      <c r="AL66" s="74"/>
      <c r="AM66" s="74"/>
      <c r="AN66" s="74"/>
      <c r="AO66" s="74"/>
      <c r="AP66" s="74"/>
      <c r="AQ66" s="74"/>
      <c r="AR66" s="74"/>
      <c r="AS66" s="74"/>
      <c r="AT66" s="74"/>
      <c r="AU66" s="74"/>
      <c r="AV66" s="74"/>
      <c r="AW66" s="74"/>
      <c r="AX66" s="74"/>
      <c r="AY66" s="74"/>
      <c r="AZ66" s="74"/>
      <c r="BA66" s="74"/>
      <c r="BB66" s="74"/>
      <c r="BC66" s="74"/>
      <c r="BD66" s="74"/>
      <c r="BE66" s="74"/>
      <c r="BF66" s="74"/>
      <c r="BG66" s="74"/>
      <c r="BH66" s="74"/>
      <c r="BI66" s="74"/>
      <c r="BJ66" s="74"/>
      <c r="BK66" s="74"/>
      <c r="BL66" s="74"/>
      <c r="BM66" s="74"/>
      <c r="BN66" s="74"/>
      <c r="BO66" s="74"/>
      <c r="BP66" s="74"/>
      <c r="BQ66" s="74"/>
      <c r="BR66" s="74"/>
      <c r="BS66" s="74"/>
      <c r="BT66" s="74"/>
      <c r="BU66" s="74"/>
      <c r="BV66" s="74"/>
      <c r="BW66" s="74"/>
      <c r="BX66" s="74"/>
      <c r="BY66" s="74"/>
      <c r="BZ66" s="74"/>
      <c r="CA66" s="74"/>
      <c r="CB66" s="74"/>
      <c r="CC66" s="74"/>
      <c r="CD66" s="74"/>
      <c r="CE66" s="74"/>
      <c r="CF66" s="74"/>
      <c r="CG66" s="74"/>
      <c r="CH66" s="74"/>
      <c r="CI66" s="74"/>
      <c r="CJ66" s="74"/>
      <c r="CK66" s="74"/>
      <c r="CL66" s="74"/>
      <c r="CM66" s="74"/>
      <c r="CN66" s="74"/>
      <c r="CO66" s="74"/>
      <c r="CP66" s="74"/>
      <c r="CQ66" s="74"/>
      <c r="CR66" s="74"/>
      <c r="CS66" s="74"/>
      <c r="CT66" s="74"/>
      <c r="CU66" s="74"/>
      <c r="CV66" s="74"/>
      <c r="CW66" s="74"/>
      <c r="CX66" s="74"/>
      <c r="CY66" s="74"/>
      <c r="CZ66" s="74"/>
      <c r="DA66" s="74"/>
      <c r="DB66" s="74"/>
      <c r="DC66" s="74"/>
      <c r="DD66" s="74"/>
      <c r="DE66" s="74"/>
      <c r="DF66" s="74"/>
      <c r="DG66" s="74"/>
      <c r="DH66" s="74"/>
      <c r="DI66" s="74"/>
      <c r="DJ66" s="74"/>
      <c r="DK66" s="74"/>
      <c r="DL66" s="74"/>
      <c r="DM66" s="74"/>
      <c r="DN66" s="74"/>
      <c r="DO66" s="74"/>
      <c r="DP66" s="74"/>
      <c r="DQ66" s="74"/>
      <c r="DR66" s="74"/>
      <c r="DS66" s="74"/>
      <c r="DT66" s="74"/>
      <c r="DU66" s="74"/>
      <c r="DV66" s="74"/>
      <c r="DW66" s="74"/>
      <c r="DX66" s="74"/>
      <c r="DY66" s="74"/>
      <c r="DZ66" s="74"/>
      <c r="EA66" s="74"/>
      <c r="EB66" s="74"/>
      <c r="EC66" s="74"/>
      <c r="ED66" s="74"/>
      <c r="EE66" s="74"/>
      <c r="EF66" s="74"/>
      <c r="EG66" s="74"/>
      <c r="EH66" s="74"/>
      <c r="EI66" s="74"/>
      <c r="EJ66" s="74"/>
      <c r="EK66" s="74"/>
      <c r="EL66" s="74"/>
      <c r="EM66" s="74"/>
      <c r="EN66" s="74"/>
      <c r="EO66" s="74"/>
      <c r="EP66" s="74"/>
      <c r="EQ66" s="74"/>
      <c r="ER66" s="74"/>
      <c r="ES66" s="74"/>
      <c r="ET66" s="74"/>
      <c r="EU66" s="74"/>
      <c r="EV66" s="74"/>
      <c r="EW66" s="74"/>
      <c r="EX66" s="74"/>
      <c r="EY66" s="74"/>
      <c r="EZ66" s="74"/>
      <c r="FA66" s="74"/>
      <c r="FB66" s="74"/>
      <c r="FC66" s="74"/>
      <c r="FD66" s="74"/>
      <c r="FE66" s="74"/>
      <c r="FF66" s="74"/>
      <c r="FG66" s="74"/>
      <c r="FH66" s="74"/>
      <c r="FI66" s="74"/>
      <c r="FJ66" s="74"/>
      <c r="FK66" s="74"/>
      <c r="FL66" s="74"/>
      <c r="FM66" s="74"/>
      <c r="FN66" s="74"/>
      <c r="FO66" s="74"/>
      <c r="FP66" s="74"/>
      <c r="FQ66" s="74"/>
      <c r="FR66" s="74"/>
      <c r="FS66" s="74"/>
      <c r="FT66" s="74"/>
      <c r="FU66" s="74"/>
      <c r="FV66" s="74"/>
    </row>
    <row r="67" spans="1:178">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c r="AL67" s="74"/>
      <c r="AM67" s="74"/>
      <c r="AN67" s="74"/>
      <c r="AO67" s="74"/>
      <c r="AP67" s="74"/>
      <c r="AQ67" s="74"/>
      <c r="AR67" s="74"/>
      <c r="AS67" s="74"/>
      <c r="AT67" s="74"/>
      <c r="AU67" s="74"/>
      <c r="AV67" s="74"/>
      <c r="AW67" s="74"/>
      <c r="AX67" s="74"/>
      <c r="AY67" s="74"/>
      <c r="AZ67" s="74"/>
      <c r="BA67" s="74"/>
      <c r="BB67" s="74"/>
      <c r="BC67" s="74"/>
      <c r="BD67" s="74"/>
      <c r="BE67" s="74"/>
      <c r="BF67" s="74"/>
      <c r="BG67" s="74"/>
      <c r="BH67" s="74"/>
      <c r="BI67" s="74"/>
      <c r="BJ67" s="74"/>
      <c r="BK67" s="74"/>
      <c r="BL67" s="74"/>
      <c r="BM67" s="74"/>
      <c r="BN67" s="74"/>
      <c r="BO67" s="74"/>
      <c r="BP67" s="74"/>
      <c r="BQ67" s="74"/>
      <c r="BR67" s="74"/>
      <c r="BS67" s="74"/>
      <c r="BT67" s="74"/>
      <c r="BU67" s="74"/>
      <c r="BV67" s="74"/>
      <c r="BW67" s="74"/>
      <c r="BX67" s="74"/>
      <c r="BY67" s="74"/>
      <c r="BZ67" s="74"/>
      <c r="CA67" s="74"/>
      <c r="CB67" s="74"/>
      <c r="CC67" s="74"/>
      <c r="CD67" s="74"/>
      <c r="CE67" s="74"/>
      <c r="CF67" s="74"/>
      <c r="CG67" s="74"/>
      <c r="CH67" s="74"/>
      <c r="CI67" s="74"/>
      <c r="CJ67" s="74"/>
      <c r="CK67" s="74"/>
      <c r="CL67" s="74"/>
      <c r="CM67" s="74"/>
      <c r="CN67" s="74"/>
      <c r="CO67" s="74"/>
      <c r="CP67" s="74"/>
      <c r="CQ67" s="74"/>
      <c r="CR67" s="74"/>
      <c r="CS67" s="74"/>
      <c r="CT67" s="74"/>
      <c r="CU67" s="74"/>
      <c r="CV67" s="74"/>
      <c r="CW67" s="74"/>
      <c r="CX67" s="74"/>
      <c r="CY67" s="74"/>
      <c r="CZ67" s="74"/>
      <c r="DA67" s="74"/>
      <c r="DB67" s="74"/>
      <c r="DC67" s="74"/>
      <c r="DD67" s="74"/>
      <c r="DE67" s="74"/>
      <c r="DF67" s="74"/>
      <c r="DG67" s="74"/>
      <c r="DH67" s="74"/>
      <c r="DI67" s="74"/>
      <c r="DJ67" s="74"/>
      <c r="DK67" s="74"/>
      <c r="DL67" s="74"/>
      <c r="DM67" s="74"/>
      <c r="DN67" s="74"/>
      <c r="DO67" s="74"/>
      <c r="DP67" s="74"/>
      <c r="DQ67" s="74"/>
      <c r="DR67" s="74"/>
      <c r="DS67" s="74"/>
      <c r="DT67" s="74"/>
      <c r="DU67" s="74"/>
      <c r="DV67" s="74"/>
      <c r="DW67" s="74"/>
      <c r="DX67" s="74"/>
      <c r="DY67" s="74"/>
      <c r="DZ67" s="74"/>
      <c r="EA67" s="74"/>
      <c r="EB67" s="74"/>
      <c r="EC67" s="74"/>
      <c r="ED67" s="74"/>
      <c r="EE67" s="74"/>
      <c r="EF67" s="74"/>
      <c r="EG67" s="74"/>
      <c r="EH67" s="74"/>
      <c r="EI67" s="74"/>
      <c r="EJ67" s="74"/>
      <c r="EK67" s="74"/>
      <c r="EL67" s="74"/>
      <c r="EM67" s="74"/>
      <c r="EN67" s="74"/>
      <c r="EO67" s="74"/>
      <c r="EP67" s="74"/>
      <c r="EQ67" s="74"/>
      <c r="ER67" s="74"/>
      <c r="ES67" s="74"/>
      <c r="ET67" s="74"/>
      <c r="EU67" s="74"/>
      <c r="EV67" s="74"/>
      <c r="EW67" s="74"/>
      <c r="EX67" s="74"/>
      <c r="EY67" s="74"/>
      <c r="EZ67" s="74"/>
      <c r="FA67" s="74"/>
      <c r="FB67" s="74"/>
      <c r="FC67" s="74"/>
      <c r="FD67" s="74"/>
      <c r="FE67" s="74"/>
      <c r="FF67" s="74"/>
      <c r="FG67" s="74"/>
      <c r="FH67" s="74"/>
      <c r="FI67" s="74"/>
      <c r="FJ67" s="74"/>
      <c r="FK67" s="74"/>
      <c r="FL67" s="74"/>
      <c r="FM67" s="74"/>
      <c r="FN67" s="74"/>
      <c r="FO67" s="74"/>
      <c r="FP67" s="74"/>
      <c r="FQ67" s="74"/>
      <c r="FR67" s="74"/>
      <c r="FS67" s="74"/>
      <c r="FT67" s="74"/>
      <c r="FU67" s="74"/>
      <c r="FV67" s="74"/>
    </row>
    <row r="68" spans="1:178">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c r="AI68" s="74"/>
      <c r="AJ68" s="74"/>
      <c r="AK68" s="74"/>
      <c r="AL68" s="74"/>
      <c r="AM68" s="74"/>
      <c r="AN68" s="74"/>
      <c r="AO68" s="74"/>
      <c r="AP68" s="74"/>
      <c r="AQ68" s="74"/>
      <c r="AR68" s="74"/>
      <c r="AS68" s="74"/>
      <c r="AT68" s="74"/>
      <c r="AU68" s="74"/>
      <c r="AV68" s="74"/>
      <c r="AW68" s="74"/>
      <c r="AX68" s="74"/>
      <c r="AY68" s="74"/>
      <c r="AZ68" s="74"/>
      <c r="BA68" s="74"/>
      <c r="BB68" s="74"/>
      <c r="BC68" s="74"/>
      <c r="BD68" s="74"/>
      <c r="BE68" s="74"/>
      <c r="BF68" s="74"/>
      <c r="BG68" s="74"/>
      <c r="BH68" s="74"/>
      <c r="BI68" s="74"/>
      <c r="BJ68" s="74"/>
      <c r="BK68" s="74"/>
      <c r="BL68" s="74"/>
      <c r="BM68" s="74"/>
      <c r="BN68" s="74"/>
      <c r="BO68" s="74"/>
      <c r="BP68" s="74"/>
      <c r="BQ68" s="74"/>
      <c r="BR68" s="74"/>
      <c r="BS68" s="74"/>
      <c r="BT68" s="74"/>
      <c r="BU68" s="74"/>
      <c r="BV68" s="74"/>
      <c r="BW68" s="74"/>
      <c r="BX68" s="74"/>
      <c r="BY68" s="74"/>
      <c r="BZ68" s="74"/>
      <c r="CA68" s="74"/>
      <c r="CB68" s="74"/>
      <c r="CC68" s="74"/>
      <c r="CD68" s="74"/>
      <c r="CE68" s="74"/>
      <c r="CF68" s="74"/>
      <c r="CG68" s="74"/>
      <c r="CH68" s="74"/>
      <c r="CI68" s="74"/>
      <c r="CJ68" s="74"/>
      <c r="CK68" s="74"/>
      <c r="CL68" s="74"/>
      <c r="CM68" s="74"/>
      <c r="CN68" s="74"/>
      <c r="CO68" s="74"/>
      <c r="CP68" s="74"/>
      <c r="CQ68" s="74"/>
      <c r="CR68" s="74"/>
      <c r="CS68" s="74"/>
      <c r="CT68" s="74"/>
      <c r="CU68" s="74"/>
      <c r="CV68" s="74"/>
      <c r="CW68" s="74"/>
      <c r="CX68" s="74"/>
      <c r="CY68" s="74"/>
      <c r="CZ68" s="74"/>
      <c r="DA68" s="74"/>
      <c r="DB68" s="74"/>
      <c r="DC68" s="74"/>
      <c r="DD68" s="74"/>
      <c r="DE68" s="74"/>
      <c r="DF68" s="74"/>
      <c r="DG68" s="74"/>
      <c r="DH68" s="74"/>
      <c r="DI68" s="74"/>
      <c r="DJ68" s="74"/>
      <c r="DK68" s="74"/>
      <c r="DL68" s="74"/>
      <c r="DM68" s="74"/>
      <c r="DN68" s="74"/>
      <c r="DO68" s="74"/>
      <c r="DP68" s="74"/>
      <c r="DQ68" s="74"/>
      <c r="DR68" s="74"/>
      <c r="DS68" s="74"/>
      <c r="DT68" s="74"/>
      <c r="DU68" s="74"/>
      <c r="DV68" s="74"/>
      <c r="DW68" s="74"/>
      <c r="DX68" s="74"/>
      <c r="DY68" s="74"/>
      <c r="DZ68" s="74"/>
      <c r="EA68" s="74"/>
      <c r="EB68" s="74"/>
      <c r="EC68" s="74"/>
      <c r="ED68" s="74"/>
      <c r="EE68" s="74"/>
      <c r="EF68" s="74"/>
      <c r="EG68" s="74"/>
      <c r="EH68" s="74"/>
      <c r="EI68" s="74"/>
      <c r="EJ68" s="74"/>
      <c r="EK68" s="74"/>
      <c r="EL68" s="74"/>
      <c r="EM68" s="74"/>
      <c r="EN68" s="74"/>
      <c r="EO68" s="74"/>
      <c r="EP68" s="74"/>
      <c r="EQ68" s="74"/>
      <c r="ER68" s="74"/>
      <c r="ES68" s="74"/>
      <c r="ET68" s="74"/>
      <c r="EU68" s="74"/>
      <c r="EV68" s="74"/>
      <c r="EW68" s="74"/>
      <c r="EX68" s="74"/>
      <c r="EY68" s="74"/>
      <c r="EZ68" s="74"/>
      <c r="FA68" s="74"/>
      <c r="FB68" s="74"/>
      <c r="FC68" s="74"/>
      <c r="FD68" s="74"/>
      <c r="FE68" s="74"/>
      <c r="FF68" s="74"/>
      <c r="FG68" s="74"/>
      <c r="FH68" s="74"/>
      <c r="FI68" s="74"/>
      <c r="FJ68" s="74"/>
      <c r="FK68" s="74"/>
      <c r="FL68" s="74"/>
      <c r="FM68" s="74"/>
      <c r="FN68" s="74"/>
      <c r="FO68" s="74"/>
      <c r="FP68" s="74"/>
      <c r="FQ68" s="74"/>
      <c r="FR68" s="74"/>
      <c r="FS68" s="74"/>
      <c r="FT68" s="74"/>
      <c r="FU68" s="74"/>
      <c r="FV68" s="74"/>
    </row>
    <row r="69" spans="1:178">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c r="AI69" s="74"/>
      <c r="AJ69" s="74"/>
      <c r="AK69" s="74"/>
      <c r="AL69" s="74"/>
      <c r="AM69" s="74"/>
      <c r="AN69" s="74"/>
      <c r="AO69" s="74"/>
      <c r="AP69" s="74"/>
      <c r="AQ69" s="74"/>
      <c r="AR69" s="74"/>
      <c r="AS69" s="74"/>
      <c r="AT69" s="74"/>
      <c r="AU69" s="74"/>
      <c r="AV69" s="74"/>
      <c r="AW69" s="74"/>
      <c r="AX69" s="74"/>
      <c r="AY69" s="74"/>
      <c r="AZ69" s="74"/>
      <c r="BA69" s="74"/>
      <c r="BB69" s="74"/>
      <c r="BC69" s="74"/>
      <c r="BD69" s="74"/>
      <c r="BE69" s="74"/>
      <c r="BF69" s="74"/>
      <c r="BG69" s="74"/>
      <c r="BH69" s="74"/>
      <c r="BI69" s="74"/>
      <c r="BJ69" s="74"/>
      <c r="BK69" s="74"/>
      <c r="BL69" s="74"/>
      <c r="BM69" s="74"/>
      <c r="BN69" s="74"/>
      <c r="BO69" s="74"/>
      <c r="BP69" s="74"/>
      <c r="BQ69" s="74"/>
      <c r="BR69" s="74"/>
      <c r="BS69" s="74"/>
      <c r="BT69" s="74"/>
      <c r="BU69" s="74"/>
      <c r="BV69" s="74"/>
      <c r="BW69" s="74"/>
      <c r="BX69" s="74"/>
      <c r="BY69" s="74"/>
      <c r="BZ69" s="74"/>
      <c r="CA69" s="74"/>
      <c r="CB69" s="74"/>
      <c r="CC69" s="74"/>
      <c r="CD69" s="74"/>
      <c r="CE69" s="74"/>
      <c r="CF69" s="74"/>
      <c r="CG69" s="74"/>
      <c r="CH69" s="74"/>
      <c r="CI69" s="74"/>
      <c r="CJ69" s="74"/>
      <c r="CK69" s="74"/>
      <c r="CL69" s="74"/>
      <c r="CM69" s="74"/>
      <c r="CN69" s="74"/>
      <c r="CO69" s="74"/>
      <c r="CP69" s="74"/>
      <c r="CQ69" s="74"/>
      <c r="CR69" s="74"/>
      <c r="CS69" s="74"/>
      <c r="CT69" s="74"/>
      <c r="CU69" s="74"/>
      <c r="CV69" s="74"/>
      <c r="CW69" s="74"/>
      <c r="CX69" s="74"/>
      <c r="CY69" s="74"/>
      <c r="CZ69" s="74"/>
      <c r="DA69" s="74"/>
      <c r="DB69" s="74"/>
      <c r="DC69" s="74"/>
      <c r="DD69" s="74"/>
      <c r="DE69" s="74"/>
      <c r="DF69" s="74"/>
      <c r="DG69" s="74"/>
      <c r="DH69" s="74"/>
      <c r="DI69" s="74"/>
      <c r="DJ69" s="74"/>
      <c r="DK69" s="74"/>
      <c r="DL69" s="74"/>
      <c r="DM69" s="74"/>
      <c r="DN69" s="74"/>
      <c r="DO69" s="74"/>
      <c r="DP69" s="74"/>
      <c r="DQ69" s="74"/>
      <c r="DR69" s="74"/>
      <c r="DS69" s="74"/>
      <c r="DT69" s="74"/>
      <c r="DU69" s="74"/>
      <c r="DV69" s="74"/>
      <c r="DW69" s="74"/>
      <c r="DX69" s="74"/>
      <c r="DY69" s="74"/>
      <c r="DZ69" s="74"/>
      <c r="EA69" s="74"/>
      <c r="EB69" s="74"/>
      <c r="EC69" s="74"/>
      <c r="ED69" s="74"/>
      <c r="EE69" s="74"/>
      <c r="EF69" s="74"/>
      <c r="EG69" s="74"/>
      <c r="EH69" s="74"/>
      <c r="EI69" s="74"/>
      <c r="EJ69" s="74"/>
      <c r="EK69" s="74"/>
      <c r="EL69" s="74"/>
      <c r="EM69" s="74"/>
      <c r="EN69" s="74"/>
      <c r="EO69" s="74"/>
      <c r="EP69" s="74"/>
      <c r="EQ69" s="74"/>
      <c r="ER69" s="74"/>
      <c r="ES69" s="74"/>
      <c r="ET69" s="74"/>
      <c r="EU69" s="74"/>
      <c r="EV69" s="74"/>
      <c r="EW69" s="74"/>
      <c r="EX69" s="74"/>
      <c r="EY69" s="74"/>
      <c r="EZ69" s="74"/>
      <c r="FA69" s="74"/>
      <c r="FB69" s="74"/>
      <c r="FC69" s="74"/>
      <c r="FD69" s="74"/>
      <c r="FE69" s="74"/>
      <c r="FF69" s="74"/>
      <c r="FG69" s="74"/>
      <c r="FH69" s="74"/>
      <c r="FI69" s="74"/>
      <c r="FJ69" s="74"/>
      <c r="FK69" s="74"/>
      <c r="FL69" s="74"/>
      <c r="FM69" s="74"/>
      <c r="FN69" s="74"/>
      <c r="FO69" s="74"/>
      <c r="FP69" s="74"/>
      <c r="FQ69" s="74"/>
      <c r="FR69" s="74"/>
      <c r="FS69" s="74"/>
      <c r="FT69" s="74"/>
      <c r="FU69" s="74"/>
      <c r="FV69" s="74"/>
    </row>
    <row r="71" spans="1:178">
      <c r="F71" t="e">
        <f>INDEX('Returns by year'!$A:$J,MATCH(F40-1,'Returns by year'!$A:$A,0),7)</f>
        <v>#N/A</v>
      </c>
    </row>
    <row r="72" spans="1:178">
      <c r="A72">
        <f>INDEX('Returns by year'!$A:$J,MATCH($C$3,'Returns by year'!$A:$A,0),7)</f>
        <v>761710.83361716557</v>
      </c>
      <c r="B72">
        <f>'Returns by year'!$G$112</f>
        <v>761710.83361716557</v>
      </c>
      <c r="F72">
        <f>INDEX('Returns by year'!$A:$J,MATCH(F40+$C$4-1,'Returns by year'!$A:$A,0),7)</f>
        <v>94.004667561917856</v>
      </c>
      <c r="G72">
        <f>INDEX('Returns by year'!$A:$J,MATCH(G40+$C$4-1,'Returns by year'!$A:$A,0),7)</f>
        <v>121.53172913465568</v>
      </c>
      <c r="H72">
        <f>INDEX('Returns by year'!$A:$J,MATCH(H40+$C$4-1,'Returns by year'!$A:$A,0),7)</f>
        <v>120.19783979098749</v>
      </c>
      <c r="I72">
        <f>INDEX('Returns by year'!$A:$J,MATCH(I40+$C$4-1,'Returns by year'!$A:$A,0),7)</f>
        <v>107.36927676790187</v>
      </c>
      <c r="J72">
        <f>INDEX('Returns by year'!$A:$J,MATCH(J40+$C$4-1,'Returns by year'!$A:$A,0),7)</f>
        <v>93.656657282615996</v>
      </c>
      <c r="K72">
        <f>INDEX('Returns by year'!$A:$J,MATCH(K40+$C$4-1,'Returns by year'!$A:$A,0),7)</f>
        <v>111.61416273305268</v>
      </c>
      <c r="L72">
        <f>INDEX('Returns by year'!$A:$J,MATCH(L40+$C$4-1,'Returns by year'!$A:$A,0),7)</f>
        <v>139.58613420800171</v>
      </c>
      <c r="M72">
        <f>INDEX('Returns by year'!$A:$J,MATCH(M40+$C$4-1,'Returns by year'!$A:$A,0),7)</f>
        <v>166.15032047534245</v>
      </c>
      <c r="N72">
        <f>INDEX('Returns by year'!$A:$J,MATCH(N40+$C$4-1,'Returns by year'!$A:$A,0),7)</f>
        <v>225.66716689959119</v>
      </c>
      <c r="O72">
        <f>INDEX('Returns by year'!$A:$J,MATCH(O40+$C$4-1,'Returns by year'!$A:$A,0),7)</f>
        <v>206.64534862054904</v>
      </c>
      <c r="P72">
        <f>INDEX('Returns by year'!$A:$J,MATCH(P40+$C$4-1,'Returns by year'!$A:$A,0),7)</f>
        <v>217.3909067488176</v>
      </c>
      <c r="Q72">
        <f>INDEX('Returns by year'!$A:$J,MATCH(Q40+$C$4-1,'Returns by year'!$A:$A,0),7)</f>
        <v>229.79213442269784</v>
      </c>
      <c r="R72">
        <f>INDEX('Returns by year'!$A:$J,MATCH(R40+$C$4-1,'Returns by year'!$A:$A,0),7)</f>
        <v>271.85150279480598</v>
      </c>
      <c r="S72">
        <f>INDEX('Returns by year'!$A:$J,MATCH(S40+$C$4-1,'Returns by year'!$A:$A,0),7)</f>
        <v>355.59682354110947</v>
      </c>
      <c r="T72">
        <f>INDEX('Returns by year'!$A:$J,MATCH(T40+$C$4-1,'Returns by year'!$A:$A,0),7)</f>
        <v>439.7966859908575</v>
      </c>
      <c r="U72">
        <f>INDEX('Returns by year'!$A:$J,MATCH(U40+$C$4-1,'Returns by year'!$A:$A,0),7)</f>
        <v>519.62413250918712</v>
      </c>
      <c r="V72">
        <f>INDEX('Returns by year'!$A:$J,MATCH(V40+$C$4-1,'Returns by year'!$A:$A,0),7)</f>
        <v>513.34600909864514</v>
      </c>
      <c r="W72">
        <f>INDEX('Returns by year'!$A:$J,MATCH(W40+$C$4-1,'Returns by year'!$A:$A,0),7)</f>
        <v>783.17772094125166</v>
      </c>
      <c r="X72">
        <f>INDEX('Returns by year'!$A:$J,MATCH(X40+$C$4-1,'Returns by year'!$A:$A,0),7)</f>
        <v>1038.4727616197922</v>
      </c>
      <c r="Y72">
        <f>INDEX('Returns by year'!$A:$J,MATCH(Y40+$C$4-1,'Returns by year'!$A:$A,0),7)</f>
        <v>1115.7300660220119</v>
      </c>
      <c r="Z72">
        <f>INDEX('Returns by year'!$A:$J,MATCH(Z40+$C$4-1,'Returns by year'!$A:$A,0),7)</f>
        <v>999.05415428605454</v>
      </c>
      <c r="AA72">
        <f>INDEX('Returns by year'!$A:$J,MATCH(AA40+$C$4-1,'Returns by year'!$A:$A,0),7)</f>
        <v>1435.8401808531264</v>
      </c>
      <c r="AB72">
        <f>INDEX('Returns by year'!$A:$J,MATCH(AB40+$C$4-1,'Returns by year'!$A:$A,0),7)</f>
        <v>1608.9516371948275</v>
      </c>
      <c r="AC72">
        <f>INDEX('Returns by year'!$A:$J,MATCH(AC40+$C$4-1,'Returns by year'!$A:$A,0),7)</f>
        <v>1614.366327651135</v>
      </c>
      <c r="AD72">
        <f>INDEX('Returns by year'!$A:$J,MATCH(AD40+$C$4-1,'Returns by year'!$A:$A,0),7)</f>
        <v>2044.3965961044005</v>
      </c>
      <c r="AE72">
        <f>INDEX('Returns by year'!$A:$J,MATCH(AE40+$C$4-1,'Returns by year'!$A:$A,0),7)</f>
        <v>1864.2553972252979</v>
      </c>
      <c r="AF72">
        <f>INDEX('Returns by year'!$A:$J,MATCH(AF40+$C$4-1,'Returns by year'!$A:$A,0),7)</f>
        <v>2285.7994686007432</v>
      </c>
      <c r="AG72">
        <f>INDEX('Returns by year'!$A:$J,MATCH(AG40+$C$4-1,'Returns by year'!$A:$A,0),7)</f>
        <v>2661.0238718383412</v>
      </c>
      <c r="AH72">
        <f>INDEX('Returns by year'!$A:$J,MATCH(AH40+$C$4-1,'Returns by year'!$A:$A,0),7)</f>
        <v>2990.9706741017444</v>
      </c>
      <c r="AI72">
        <f>INDEX('Returns by year'!$A:$J,MATCH(AI40+$C$4-1,'Returns by year'!$A:$A,0),7)</f>
        <v>2692.7423569857124</v>
      </c>
      <c r="AJ72">
        <f>INDEX('Returns by year'!$A:$J,MATCH(AJ40+$C$4-1,'Returns by year'!$A:$A,0),7)</f>
        <v>3333.6949185039784</v>
      </c>
      <c r="AK72">
        <f>INDEX('Returns by year'!$A:$J,MATCH(AK40+$C$4-1,'Returns by year'!$A:$A,0),7)</f>
        <v>3694.2294451636035</v>
      </c>
      <c r="AL72">
        <f>INDEX('Returns by year'!$A:$J,MATCH(AL40+$C$4-1,'Returns by year'!$A:$A,0),7)</f>
        <v>3389.7742881722256</v>
      </c>
      <c r="AM72">
        <f>INDEX('Returns by year'!$A:$J,MATCH(AM40+$C$4-1,'Returns by year'!$A:$A,0),7)</f>
        <v>3510.4890625432981</v>
      </c>
      <c r="AN72">
        <f>INDEX('Returns by year'!$A:$J,MATCH(AN40+$C$4-1,'Returns by year'!$A:$A,0),7)</f>
        <v>4009.720988337403</v>
      </c>
      <c r="AO72">
        <f>INDEX('Returns by year'!$A:$J,MATCH(AO40+$C$4-1,'Returns by year'!$A:$A,0),7)</f>
        <v>4761.7587115820115</v>
      </c>
      <c r="AP72">
        <f>INDEX('Returns by year'!$A:$J,MATCH(AP40+$C$4-1,'Returns by year'!$A:$A,0),7)</f>
        <v>4080.4440162683081</v>
      </c>
      <c r="AQ72">
        <f>INDEX('Returns by year'!$A:$J,MATCH(AQ40+$C$4-1,'Returns by year'!$A:$A,0),7)</f>
        <v>3023.5361494891954</v>
      </c>
      <c r="AR72">
        <f>INDEX('Returns by year'!$A:$J,MATCH(AR40+$C$4-1,'Returns by year'!$A:$A,0),7)</f>
        <v>4142.0974934477708</v>
      </c>
      <c r="AS72">
        <f>INDEX('Returns by year'!$A:$J,MATCH(AS40+$C$4-1,'Returns by year'!$A:$A,0),7)</f>
        <v>5129.2007057775936</v>
      </c>
      <c r="AT72">
        <f>INDEX('Returns by year'!$A:$J,MATCH(AT40+$C$4-1,'Returns by year'!$A:$A,0),7)</f>
        <v>4771.1976750535359</v>
      </c>
      <c r="AU72">
        <f>INDEX('Returns by year'!$A:$J,MATCH(AU40+$C$4-1,'Returns by year'!$A:$A,0),7)</f>
        <v>5081.7684777098611</v>
      </c>
      <c r="AV72">
        <f>INDEX('Returns by year'!$A:$J,MATCH(AV40+$C$4-1,'Returns by year'!$A:$A,0),7)</f>
        <v>6022.8860912752862</v>
      </c>
      <c r="AW72">
        <f>INDEX('Returns by year'!$A:$J,MATCH(AW40+$C$4-1,'Returns by year'!$A:$A,0),7)</f>
        <v>7934.2637789341807</v>
      </c>
      <c r="AX72">
        <f>INDEX('Returns by year'!$A:$J,MATCH(AX40+$C$4-1,'Returns by year'!$A:$A,0),7)</f>
        <v>7561.1637327830058</v>
      </c>
      <c r="AY72">
        <f>INDEX('Returns by year'!$A:$J,MATCH(AY40+$C$4-1,'Returns by year'!$A:$A,0),7)</f>
        <v>9105.0819200356327</v>
      </c>
      <c r="AZ72">
        <f>INDEX('Returns by year'!$A:$J,MATCH(AZ40+$C$4-1,'Returns by year'!$A:$A,0),7)</f>
        <v>11138.898259597305</v>
      </c>
      <c r="BA72">
        <f>INDEX('Returns by year'!$A:$J,MATCH(BA40+$C$4-1,'Returns by year'!$A:$A,0),7)</f>
        <v>11823.510763827162</v>
      </c>
      <c r="BB72">
        <f>INDEX('Returns by year'!$A:$J,MATCH(BB40+$C$4-1,'Returns by year'!$A:$A,0),7)</f>
        <v>15516.602025374559</v>
      </c>
      <c r="BC72">
        <f>INDEX('Returns by year'!$A:$J,MATCH(BC40+$C$4-1,'Returns by year'!$A:$A,0),7)</f>
        <v>18386.332207530046</v>
      </c>
      <c r="BD72">
        <f>INDEX('Returns by year'!$A:$J,MATCH(BD40+$C$4-1,'Returns by year'!$A:$A,0),7)</f>
        <v>19455.07851889441</v>
      </c>
      <c r="BE72">
        <f>INDEX('Returns by year'!$A:$J,MATCH(BE40+$C$4-1,'Returns by year'!$A:$A,0),7)</f>
        <v>22672.402365298665</v>
      </c>
      <c r="BF72">
        <f>INDEX('Returns by year'!$A:$J,MATCH(BF40+$C$4-1,'Returns by year'!$A:$A,0),7)</f>
        <v>29808.582644967279</v>
      </c>
      <c r="BG72">
        <f>INDEX('Returns by year'!$A:$J,MATCH(BG40+$C$4-1,'Returns by year'!$A:$A,0),7)</f>
        <v>28895.113053319994</v>
      </c>
      <c r="BH72">
        <f>INDEX('Returns by year'!$A:$J,MATCH(BH40+$C$4-1,'Returns by year'!$A:$A,0),7)</f>
        <v>37631.505158637461</v>
      </c>
      <c r="BI72">
        <f>INDEX('Returns by year'!$A:$J,MATCH(BI40+$C$4-1,'Returns by year'!$A:$A,0),7)</f>
        <v>40451.507787137925</v>
      </c>
      <c r="BJ72">
        <f>INDEX('Returns by year'!$A:$J,MATCH(BJ40+$C$4-1,'Returns by year'!$A:$A,0),7)</f>
        <v>44483.33039239249</v>
      </c>
      <c r="BK72">
        <f>INDEX('Returns by year'!$A:$J,MATCH(BK40+$C$4-1,'Returns by year'!$A:$A,0),7)</f>
        <v>45073.144068086905</v>
      </c>
      <c r="BL72">
        <f>INDEX('Returns by year'!$A:$J,MATCH(BL40+$C$4-1,'Returns by year'!$A:$A,0),7)</f>
        <v>61838.189655870119</v>
      </c>
      <c r="BM72">
        <f>INDEX('Returns by year'!$A:$J,MATCH(BM40+$C$4-1,'Returns by year'!$A:$A,0),7)</f>
        <v>75863.688438399797</v>
      </c>
      <c r="BN72">
        <f>INDEX('Returns by year'!$A:$J,MATCH(BN40+$C$4-1,'Returns by year'!$A:$A,0),7)</f>
        <v>100977.34069068384</v>
      </c>
      <c r="BO72">
        <f>INDEX('Returns by year'!$A:$J,MATCH(BO40+$C$4-1,'Returns by year'!$A:$A,0),7)</f>
        <v>129592.25231742462</v>
      </c>
      <c r="BP72">
        <f>INDEX('Returns by year'!$A:$J,MATCH(BP40+$C$4-1,'Returns by year'!$A:$A,0),7)</f>
        <v>156658.0490724665</v>
      </c>
      <c r="BQ72">
        <f>INDEX('Returns by year'!$A:$J,MATCH(BQ40+$C$4-1,'Returns by year'!$A:$A,0),7)</f>
        <v>142508.97770141574</v>
      </c>
      <c r="BR72">
        <f>INDEX('Returns by year'!$A:$J,MATCH(BR40+$C$4-1,'Returns by year'!$A:$A,0),7)</f>
        <v>125622.00708807123</v>
      </c>
      <c r="BS72">
        <f>INDEX('Returns by year'!$A:$J,MATCH(BS40+$C$4-1,'Returns by year'!$A:$A,0),7)</f>
        <v>98027.816765413008</v>
      </c>
      <c r="BT72">
        <f>INDEX('Returns by year'!$A:$J,MATCH(BT40+$C$4-1,'Returns by year'!$A:$A,0),7)</f>
        <v>125824.38848080393</v>
      </c>
      <c r="BU72">
        <f>INDEX('Returns by year'!$A:$J,MATCH(BU40+$C$4-1,'Returns by year'!$A:$A,0),7)</f>
        <v>139341.42061832585</v>
      </c>
      <c r="BV72">
        <f>INDEX('Returns by year'!$A:$J,MATCH(BV40+$C$4-1,'Returns by year'!$A:$A,0),7)</f>
        <v>146077.8502787223</v>
      </c>
      <c r="BW72">
        <f>INDEX('Returns by year'!$A:$J,MATCH(BW40+$C$4-1,'Returns by year'!$A:$A,0),7)</f>
        <v>168884.33934842583</v>
      </c>
      <c r="BX72">
        <f>INDEX('Returns by year'!$A:$J,MATCH(BX40+$C$4-1,'Returns by year'!$A:$A,0),7)</f>
        <v>178147.19823435548</v>
      </c>
      <c r="BY72">
        <f>INDEX('Returns by year'!$A:$J,MATCH(BY40+$C$4-1,'Returns by year'!$A:$A,0),7)</f>
        <v>113030.22131020659</v>
      </c>
      <c r="BZ72">
        <f>INDEX('Returns by year'!$A:$J,MATCH(BZ40+$C$4-1,'Returns by year'!$A:$A,0),7)</f>
        <v>142344.87355944986</v>
      </c>
      <c r="CA72">
        <f>INDEX('Returns by year'!$A:$J,MATCH(CA40+$C$4-1,'Returns by year'!$A:$A,0),7)</f>
        <v>163441.93862372241</v>
      </c>
      <c r="CB72">
        <f>INDEX('Returns by year'!$A:$J,MATCH(CB40+$C$4-1,'Returns by year'!$A:$A,0),7)</f>
        <v>166871.56296795449</v>
      </c>
      <c r="CC72">
        <f>INDEX('Returns by year'!$A:$J,MATCH(CC40+$C$4-1,'Returns by year'!$A:$A,0),7)</f>
        <v>193388.43092558492</v>
      </c>
      <c r="CD72">
        <f>INDEX('Returns by year'!$A:$J,MATCH(CD40+$C$4-1,'Returns by year'!$A:$A,0),7)</f>
        <v>255553.30808629587</v>
      </c>
      <c r="CE72">
        <f>INDEX('Returns by year'!$A:$J,MATCH(CE40+$C$4-1,'Returns by year'!$A:$A,0),7)</f>
        <v>290115.4150110358</v>
      </c>
      <c r="CF72">
        <f>INDEX('Returns by year'!$A:$J,MATCH(CF40+$C$4-1,'Returns by year'!$A:$A,0),7)</f>
        <v>294115.79221836175</v>
      </c>
      <c r="CG72">
        <f>INDEX('Returns by year'!$A:$J,MATCH(CG40+$C$4-1,'Returns by year'!$A:$A,0),7)</f>
        <v>328742.28230178286</v>
      </c>
      <c r="CH72">
        <f>INDEX('Returns by year'!$A:$J,MATCH(CH40+$C$4-1,'Returns by year'!$A:$A,0),7)</f>
        <v>399768.63507184375</v>
      </c>
      <c r="CI72">
        <f>INDEX('Returns by year'!$A:$J,MATCH(CI40+$C$4-1,'Returns by year'!$A:$A,0),7)</f>
        <v>382870.93740858353</v>
      </c>
      <c r="CJ72">
        <f>INDEX('Returns by year'!$A:$J,MATCH(CJ40+$C$4-1,'Returns by year'!$A:$A,0),7)</f>
        <v>502371.38919333258</v>
      </c>
      <c r="CK72">
        <f>INDEX('Returns by year'!$A:$J,MATCH(CK40+$C$4-1,'Returns by year'!$A:$A,0),7)</f>
        <v>592914.79859087302</v>
      </c>
      <c r="CL72">
        <f>INDEX('Returns by year'!$A:$J,MATCH(CL40+$C$4-1,'Returns by year'!$A:$A,0),7)</f>
        <v>761710.83361716557</v>
      </c>
      <c r="CM72" t="e">
        <f>INDEX('Returns by year'!$A:$J,MATCH(CM40+$C$4-1,'Returns by year'!$A:$A,0),7)</f>
        <v>#N/A</v>
      </c>
      <c r="CN72" t="e">
        <f>INDEX('Returns by year'!$A:$J,MATCH(CN40+$C$4-1,'Returns by year'!$A:$A,0),7)</f>
        <v>#N/A</v>
      </c>
      <c r="CO72" t="e">
        <f>INDEX('Returns by year'!$A:$J,MATCH(CO40+$C$4-1,'Returns by year'!$A:$A,0),7)</f>
        <v>#N/A</v>
      </c>
      <c r="CP72" t="e">
        <f>INDEX('Returns by year'!$A:$J,MATCH(CP40+$C$4-1,'Returns by year'!$A:$A,0),7)</f>
        <v>#N/A</v>
      </c>
      <c r="CQ72" t="e">
        <f>INDEX('Returns by year'!$A:$J,MATCH(CQ40+$C$4-1,'Returns by year'!$A:$A,0),7)</f>
        <v>#N/A</v>
      </c>
      <c r="CR72" t="e">
        <f>INDEX('Returns by year'!$A:$J,MATCH(CR40+$C$4-1,'Returns by year'!$A:$A,0),7)</f>
        <v>#N/A</v>
      </c>
      <c r="CS72" t="e">
        <f>INDEX('Returns by year'!$A:$J,MATCH(CS40+$C$4-1,'Returns by year'!$A:$A,0),7)</f>
        <v>#N/A</v>
      </c>
      <c r="CT72" t="e">
        <f>INDEX('Returns by year'!$A:$J,MATCH(CT40+$C$4-1,'Returns by year'!$A:$A,0),7)</f>
        <v>#N/A</v>
      </c>
      <c r="CU72" t="e">
        <f>INDEX('Returns by year'!$A:$J,MATCH(CU40+$C$4-1,'Returns by year'!$A:$A,0),7)</f>
        <v>#N/A</v>
      </c>
      <c r="CV72" t="e">
        <f>INDEX('Returns by year'!$A:$J,MATCH(CV40+$C$4-1,'Returns by year'!$A:$A,0),7)</f>
        <v>#N/A</v>
      </c>
      <c r="CW72" t="e">
        <f>INDEX('Returns by year'!$A:$J,MATCH(CW40+$C$4-1,'Returns by year'!$A:$A,0),7)</f>
        <v>#N/A</v>
      </c>
      <c r="CX72" t="e">
        <f>INDEX('Returns by year'!$A:$J,MATCH(CX40+$C$4-1,'Returns by year'!$A:$A,0),7)</f>
        <v>#N/A</v>
      </c>
      <c r="CY72" t="e">
        <f>INDEX('Returns by year'!$A:$J,MATCH(CY40+$C$4-1,'Returns by year'!$A:$A,0),7)</f>
        <v>#N/A</v>
      </c>
      <c r="CZ72" t="e">
        <f>INDEX('Returns by year'!$A:$J,MATCH(CZ40+$C$4-1,'Returns by year'!$A:$A,0),7)</f>
        <v>#N/A</v>
      </c>
      <c r="DA72" t="e">
        <f>INDEX('Returns by year'!$A:$J,MATCH(DA40+$C$4-1,'Returns by year'!$A:$A,0),7)</f>
        <v>#N/A</v>
      </c>
      <c r="DB72" t="e">
        <f>INDEX('Returns by year'!$A:$J,MATCH(DB40+$C$4-1,'Returns by year'!$A:$A,0),7)</f>
        <v>#N/A</v>
      </c>
      <c r="DC72" t="e">
        <f>INDEX('Returns by year'!$A:$J,MATCH(DC40+$C$4-1,'Returns by year'!$A:$A,0),7)</f>
        <v>#N/A</v>
      </c>
      <c r="DD72" t="e">
        <f>INDEX('Returns by year'!$A:$J,MATCH(DD40+$C$4-1,'Returns by year'!$A:$A,0),7)</f>
        <v>#N/A</v>
      </c>
      <c r="DE72" t="e">
        <f>INDEX('Returns by year'!$A:$J,MATCH(DE40+$C$4-1,'Returns by year'!$A:$A,0),7)</f>
        <v>#N/A</v>
      </c>
      <c r="DF72" t="e">
        <f>INDEX('Returns by year'!$A:$J,MATCH(DF40+$C$4-1,'Returns by year'!$A:$A,0),7)</f>
        <v>#N/A</v>
      </c>
      <c r="DG72" t="e">
        <f>INDEX('Returns by year'!$A:$J,MATCH(DG40+$C$4-1,'Returns by year'!$A:$A,0),7)</f>
        <v>#N/A</v>
      </c>
      <c r="DH72" t="e">
        <f>INDEX('Returns by year'!$A:$J,MATCH(DH40+$C$4-1,'Returns by year'!$A:$A,0),7)</f>
        <v>#N/A</v>
      </c>
      <c r="DI72" t="e">
        <f>INDEX('Returns by year'!$A:$J,MATCH(DI40+$C$4-1,'Returns by year'!$A:$A,0),7)</f>
        <v>#N/A</v>
      </c>
      <c r="DJ72" t="e">
        <f>INDEX('Returns by year'!$A:$J,MATCH(DJ40+$C$4-1,'Returns by year'!$A:$A,0),7)</f>
        <v>#N/A</v>
      </c>
      <c r="DK72" t="e">
        <f>INDEX('Returns by year'!$A:$J,MATCH(DK40+$C$4-1,'Returns by year'!$A:$A,0),7)</f>
        <v>#N/A</v>
      </c>
      <c r="DL72" t="e">
        <f>INDEX('Returns by year'!$A:$J,MATCH(DL40+$C$4-1,'Returns by year'!$A:$A,0),7)</f>
        <v>#N/A</v>
      </c>
      <c r="DM72" t="e">
        <f>INDEX('Returns by year'!$A:$J,MATCH(DM40+$C$4-1,'Returns by year'!$A:$A,0),7)</f>
        <v>#N/A</v>
      </c>
      <c r="DN72" t="e">
        <f>INDEX('Returns by year'!$A:$J,MATCH(DN40+$C$4-1,'Returns by year'!$A:$A,0),7)</f>
        <v>#N/A</v>
      </c>
      <c r="DO72" t="e">
        <f>INDEX('Returns by year'!$A:$J,MATCH(DO40+$C$4-1,'Returns by year'!$A:$A,0),7)</f>
        <v>#N/A</v>
      </c>
      <c r="DP72" t="e">
        <f>INDEX('Returns by year'!$A:$J,MATCH(DP40+$C$4-1,'Returns by year'!$A:$A,0),7)</f>
        <v>#N/A</v>
      </c>
      <c r="DQ72" t="e">
        <f>INDEX('Returns by year'!$A:$J,MATCH(DQ40+$C$4-1,'Returns by year'!$A:$A,0),7)</f>
        <v>#N/A</v>
      </c>
      <c r="DR72" t="e">
        <f>INDEX('Returns by year'!$A:$J,MATCH(DR40+$C$4-1,'Returns by year'!$A:$A,0),7)</f>
        <v>#N/A</v>
      </c>
      <c r="DS72" t="e">
        <f>INDEX('Returns by year'!$A:$J,MATCH(DS40+$C$4-1,'Returns by year'!$A:$A,0),7)</f>
        <v>#N/A</v>
      </c>
      <c r="DT72" t="e">
        <f>INDEX('Returns by year'!$A:$J,MATCH(DT40+$C$4-1,'Returns by year'!$A:$A,0),7)</f>
        <v>#N/A</v>
      </c>
      <c r="DU72" t="e">
        <f>INDEX('Returns by year'!$A:$J,MATCH(DU40+$C$4-1,'Returns by year'!$A:$A,0),7)</f>
        <v>#N/A</v>
      </c>
      <c r="DV72" t="e">
        <f>INDEX('Returns by year'!$A:$J,MATCH(DV40+$C$4-1,'Returns by year'!$A:$A,0),7)</f>
        <v>#N/A</v>
      </c>
      <c r="DW72" t="e">
        <f>INDEX('Returns by year'!$A:$J,MATCH(DW40+$C$4-1,'Returns by year'!$A:$A,0),7)</f>
        <v>#N/A</v>
      </c>
      <c r="DX72" t="e">
        <f>INDEX('Returns by year'!$A:$J,MATCH(DX40+$C$4-1,'Returns by year'!$A:$A,0),7)</f>
        <v>#N/A</v>
      </c>
      <c r="DY72" t="e">
        <f>INDEX('Returns by year'!$A:$J,MATCH(DY40+$C$4-1,'Returns by year'!$A:$A,0),7)</f>
        <v>#N/A</v>
      </c>
      <c r="DZ72" t="e">
        <f>INDEX('Returns by year'!$A:$J,MATCH(DZ40+$C$4-1,'Returns by year'!$A:$A,0),7)</f>
        <v>#N/A</v>
      </c>
      <c r="EA72" t="e">
        <f>INDEX('Returns by year'!$A:$J,MATCH(EA40+$C$4-1,'Returns by year'!$A:$A,0),7)</f>
        <v>#N/A</v>
      </c>
      <c r="EB72" t="e">
        <f>INDEX('Returns by year'!$A:$J,MATCH(EB40+$C$4-1,'Returns by year'!$A:$A,0),7)</f>
        <v>#N/A</v>
      </c>
      <c r="EC72" t="e">
        <f>INDEX('Returns by year'!$A:$J,MATCH(EC40+$C$4-1,'Returns by year'!$A:$A,0),7)</f>
        <v>#N/A</v>
      </c>
      <c r="ED72" t="e">
        <f>INDEX('Returns by year'!$A:$J,MATCH(ED40+$C$4-1,'Returns by year'!$A:$A,0),7)</f>
        <v>#N/A</v>
      </c>
      <c r="EE72" t="e">
        <f>INDEX('Returns by year'!$A:$J,MATCH(EE40+$C$4-1,'Returns by year'!$A:$A,0),7)</f>
        <v>#N/A</v>
      </c>
      <c r="EF72" t="e">
        <f>INDEX('Returns by year'!$A:$J,MATCH(EF40+$C$4-1,'Returns by year'!$A:$A,0),7)</f>
        <v>#N/A</v>
      </c>
      <c r="EG72" t="e">
        <f>INDEX('Returns by year'!$A:$J,MATCH(EG40+$C$4-1,'Returns by year'!$A:$A,0),7)</f>
        <v>#N/A</v>
      </c>
      <c r="EH72" t="e">
        <f>INDEX('Returns by year'!$A:$J,MATCH(EH40+$C$4-1,'Returns by year'!$A:$A,0),7)</f>
        <v>#N/A</v>
      </c>
      <c r="EI72" t="e">
        <f>INDEX('Returns by year'!$A:$J,MATCH(EI40+$C$4-1,'Returns by year'!$A:$A,0),7)</f>
        <v>#N/A</v>
      </c>
      <c r="EJ72" t="e">
        <f>INDEX('Returns by year'!$A:$J,MATCH(EJ40+$C$4-1,'Returns by year'!$A:$A,0),7)</f>
        <v>#N/A</v>
      </c>
      <c r="EK72" t="e">
        <f>INDEX('Returns by year'!$A:$J,MATCH(EK40+$C$4-1,'Returns by year'!$A:$A,0),7)</f>
        <v>#N/A</v>
      </c>
      <c r="EL72" t="e">
        <f>INDEX('Returns by year'!$A:$J,MATCH(EL40+$C$4-1,'Returns by year'!$A:$A,0),7)</f>
        <v>#N/A</v>
      </c>
      <c r="EM72" t="e">
        <f>INDEX('Returns by year'!$A:$J,MATCH(EM40+$C$4-1,'Returns by year'!$A:$A,0),7)</f>
        <v>#N/A</v>
      </c>
      <c r="EN72" t="e">
        <f>INDEX('Returns by year'!$A:$J,MATCH(EN40+$C$4-1,'Returns by year'!$A:$A,0),7)</f>
        <v>#N/A</v>
      </c>
      <c r="EO72" t="e">
        <f>INDEX('Returns by year'!$A:$J,MATCH(EO40+$C$4-1,'Returns by year'!$A:$A,0),7)</f>
        <v>#N/A</v>
      </c>
      <c r="EP72" t="e">
        <f>INDEX('Returns by year'!$A:$J,MATCH(EP40+$C$4-1,'Returns by year'!$A:$A,0),7)</f>
        <v>#N/A</v>
      </c>
      <c r="EQ72" t="e">
        <f>INDEX('Returns by year'!$A:$J,MATCH(EQ40+$C$4-1,'Returns by year'!$A:$A,0),7)</f>
        <v>#N/A</v>
      </c>
      <c r="ER72" t="e">
        <f>INDEX('Returns by year'!$A:$J,MATCH(ER40+$C$4-1,'Returns by year'!$A:$A,0),7)</f>
        <v>#N/A</v>
      </c>
      <c r="ES72" t="e">
        <f>INDEX('Returns by year'!$A:$J,MATCH(ES40+$C$4-1,'Returns by year'!$A:$A,0),7)</f>
        <v>#N/A</v>
      </c>
      <c r="ET72" t="e">
        <f>INDEX('Returns by year'!$A:$J,MATCH(ET40+$C$4-1,'Returns by year'!$A:$A,0),7)</f>
        <v>#N/A</v>
      </c>
      <c r="EU72" t="e">
        <f>INDEX('Returns by year'!$A:$J,MATCH(EU40+$C$4-1,'Returns by year'!$A:$A,0),7)</f>
        <v>#N/A</v>
      </c>
      <c r="EV72" t="e">
        <f>INDEX('Returns by year'!$A:$J,MATCH(EV40+$C$4-1,'Returns by year'!$A:$A,0),7)</f>
        <v>#N/A</v>
      </c>
      <c r="EW72" t="e">
        <f>INDEX('Returns by year'!$A:$J,MATCH(EW40+$C$4-1,'Returns by year'!$A:$A,0),7)</f>
        <v>#N/A</v>
      </c>
      <c r="EX72" t="e">
        <f>INDEX('Returns by year'!$A:$J,MATCH(EX40+$C$4-1,'Returns by year'!$A:$A,0),7)</f>
        <v>#N/A</v>
      </c>
      <c r="EY72" t="e">
        <f>INDEX('Returns by year'!$A:$J,MATCH(EY40+$C$4-1,'Returns by year'!$A:$A,0),7)</f>
        <v>#N/A</v>
      </c>
      <c r="EZ72" t="e">
        <f>INDEX('Returns by year'!$A:$J,MATCH(EZ40+$C$4-1,'Returns by year'!$A:$A,0),7)</f>
        <v>#N/A</v>
      </c>
      <c r="FA72" t="e">
        <f>INDEX('Returns by year'!$A:$J,MATCH(FA40+$C$4-1,'Returns by year'!$A:$A,0),7)</f>
        <v>#N/A</v>
      </c>
      <c r="FB72" t="e">
        <f>INDEX('Returns by year'!$A:$J,MATCH(FB40+$C$4-1,'Returns by year'!$A:$A,0),7)</f>
        <v>#N/A</v>
      </c>
      <c r="FC72" t="e">
        <f>INDEX('Returns by year'!$A:$J,MATCH(FC40+$C$4-1,'Returns by year'!$A:$A,0),7)</f>
        <v>#N/A</v>
      </c>
      <c r="FD72" t="e">
        <f>INDEX('Returns by year'!$A:$J,MATCH(FD40+$C$4-1,'Returns by year'!$A:$A,0),7)</f>
        <v>#N/A</v>
      </c>
      <c r="FE72" t="e">
        <f>INDEX('Returns by year'!$A:$J,MATCH(FE40+$C$4-1,'Returns by year'!$A:$A,0),7)</f>
        <v>#N/A</v>
      </c>
      <c r="FF72" t="e">
        <f>INDEX('Returns by year'!$A:$J,MATCH(FF40+$C$4-1,'Returns by year'!$A:$A,0),7)</f>
        <v>#N/A</v>
      </c>
      <c r="FG72" t="e">
        <f>INDEX('Returns by year'!$A:$J,MATCH(FG40+$C$4-1,'Returns by year'!$A:$A,0),7)</f>
        <v>#N/A</v>
      </c>
      <c r="FH72" t="e">
        <f>INDEX('Returns by year'!$A:$J,MATCH(FH40+$C$4-1,'Returns by year'!$A:$A,0),7)</f>
        <v>#N/A</v>
      </c>
      <c r="FI72" t="e">
        <f>INDEX('Returns by year'!$A:$J,MATCH(FI40+$C$4-1,'Returns by year'!$A:$A,0),7)</f>
        <v>#N/A</v>
      </c>
      <c r="FJ72" t="e">
        <f>INDEX('Returns by year'!$A:$J,MATCH(FJ40+$C$4-1,'Returns by year'!$A:$A,0),7)</f>
        <v>#N/A</v>
      </c>
      <c r="FK72" t="e">
        <f>INDEX('Returns by year'!$A:$J,MATCH(FK40+$C$4-1,'Returns by year'!$A:$A,0),7)</f>
        <v>#N/A</v>
      </c>
      <c r="FL72" t="e">
        <f>INDEX('Returns by year'!$A:$J,MATCH(FL40+$C$4-1,'Returns by year'!$A:$A,0),7)</f>
        <v>#N/A</v>
      </c>
      <c r="FM72" t="e">
        <f>INDEX('Returns by year'!$A:$J,MATCH(FM40+$C$4-1,'Returns by year'!$A:$A,0),7)</f>
        <v>#N/A</v>
      </c>
      <c r="FN72" t="e">
        <f>INDEX('Returns by year'!$A:$J,MATCH(FN40+$C$4-1,'Returns by year'!$A:$A,0),7)</f>
        <v>#N/A</v>
      </c>
      <c r="FO72" t="e">
        <f>INDEX('Returns by year'!$A:$J,MATCH(FO40+$C$4-1,'Returns by year'!$A:$A,0),7)</f>
        <v>#N/A</v>
      </c>
      <c r="FP72" t="e">
        <f>INDEX('Returns by year'!$A:$J,MATCH(FP40+$C$4-1,'Returns by year'!$A:$A,0),7)</f>
        <v>#N/A</v>
      </c>
      <c r="FQ72" t="e">
        <f>INDEX('Returns by year'!$A:$J,MATCH(FQ40+$C$4-1,'Returns by year'!$A:$A,0),7)</f>
        <v>#N/A</v>
      </c>
      <c r="FR72" t="e">
        <f>INDEX('Returns by year'!$A:$J,MATCH(FR40+$C$4-1,'Returns by year'!$A:$A,0),7)</f>
        <v>#N/A</v>
      </c>
      <c r="FS72" t="e">
        <f>INDEX('Returns by year'!$A:$J,MATCH(FS40+$C$4-1,'Returns by year'!$A:$A,0),7)</f>
        <v>#N/A</v>
      </c>
      <c r="FT72" t="e">
        <f>INDEX('Returns by year'!$A:$J,MATCH(FT40+$C$4-1,'Returns by year'!$A:$A,0),7)</f>
        <v>#N/A</v>
      </c>
      <c r="FU72" t="e">
        <f>INDEX('Returns by year'!$A:$J,MATCH(FU40+$C$4-1,'Returns by year'!$A:$A,0),7)</f>
        <v>#N/A</v>
      </c>
      <c r="FV72" t="e">
        <f>INDEX('Returns by year'!$A:$J,MATCH(FV40+$C$4-1,'Returns by year'!$A:$A,0),7)</f>
        <v>#N/A</v>
      </c>
    </row>
    <row r="73" spans="1:178">
      <c r="A73">
        <f>INDEX('Returns by year'!$A:$J,MATCH($C$3,'Returns by year'!$A:$A,0),1)</f>
        <v>2021</v>
      </c>
      <c r="B73">
        <f>'Returns by year'!$A$112</f>
        <v>2021</v>
      </c>
      <c r="F73">
        <f>INDEX('Returns by year'!$A:$J,MATCH(F40+$C$4-1,'Returns by year'!$A:$A,0),1)</f>
        <v>1937</v>
      </c>
      <c r="G73">
        <f>INDEX('Returns by year'!$A:$J,MATCH(G40+$C$4-1,'Returns by year'!$A:$A,0),1)</f>
        <v>1938</v>
      </c>
      <c r="H73">
        <f>INDEX('Returns by year'!$A:$J,MATCH(H40+$C$4-1,'Returns by year'!$A:$A,0),1)</f>
        <v>1939</v>
      </c>
      <c r="I73">
        <f>INDEX('Returns by year'!$A:$J,MATCH(I40+$C$4-1,'Returns by year'!$A:$A,0),1)</f>
        <v>1940</v>
      </c>
      <c r="J73">
        <f>INDEX('Returns by year'!$A:$J,MATCH(J40+$C$4-1,'Returns by year'!$A:$A,0),1)</f>
        <v>1941</v>
      </c>
      <c r="K73">
        <f>INDEX('Returns by year'!$A:$J,MATCH(K40+$C$4-1,'Returns by year'!$A:$A,0),1)</f>
        <v>1942</v>
      </c>
      <c r="L73">
        <f>INDEX('Returns by year'!$A:$J,MATCH(L40+$C$4-1,'Returns by year'!$A:$A,0),1)</f>
        <v>1943</v>
      </c>
      <c r="M73">
        <f>INDEX('Returns by year'!$A:$J,MATCH(M40+$C$4-1,'Returns by year'!$A:$A,0),1)</f>
        <v>1944</v>
      </c>
      <c r="N73">
        <f>INDEX('Returns by year'!$A:$J,MATCH(N40+$C$4-1,'Returns by year'!$A:$A,0),1)</f>
        <v>1945</v>
      </c>
      <c r="O73">
        <f>INDEX('Returns by year'!$A:$J,MATCH(O40+$C$4-1,'Returns by year'!$A:$A,0),1)</f>
        <v>1946</v>
      </c>
      <c r="P73">
        <f>INDEX('Returns by year'!$A:$J,MATCH(P40+$C$4-1,'Returns by year'!$A:$A,0),1)</f>
        <v>1947</v>
      </c>
      <c r="Q73">
        <f>INDEX('Returns by year'!$A:$J,MATCH(Q40+$C$4-1,'Returns by year'!$A:$A,0),1)</f>
        <v>1948</v>
      </c>
      <c r="R73">
        <f>INDEX('Returns by year'!$A:$J,MATCH(R40+$C$4-1,'Returns by year'!$A:$A,0),1)</f>
        <v>1949</v>
      </c>
      <c r="S73">
        <f>INDEX('Returns by year'!$A:$J,MATCH(S40+$C$4-1,'Returns by year'!$A:$A,0),1)</f>
        <v>1950</v>
      </c>
      <c r="T73">
        <f>INDEX('Returns by year'!$A:$J,MATCH(T40+$C$4-1,'Returns by year'!$A:$A,0),1)</f>
        <v>1951</v>
      </c>
      <c r="U73">
        <f>INDEX('Returns by year'!$A:$J,MATCH(U40+$C$4-1,'Returns by year'!$A:$A,0),1)</f>
        <v>1952</v>
      </c>
      <c r="V73">
        <f>INDEX('Returns by year'!$A:$J,MATCH(V40+$C$4-1,'Returns by year'!$A:$A,0),1)</f>
        <v>1953</v>
      </c>
      <c r="W73">
        <f>INDEX('Returns by year'!$A:$J,MATCH(W40+$C$4-1,'Returns by year'!$A:$A,0),1)</f>
        <v>1954</v>
      </c>
      <c r="X73">
        <f>INDEX('Returns by year'!$A:$J,MATCH(X40+$C$4-1,'Returns by year'!$A:$A,0),1)</f>
        <v>1955</v>
      </c>
      <c r="Y73">
        <f>INDEX('Returns by year'!$A:$J,MATCH(Y40+$C$4-1,'Returns by year'!$A:$A,0),1)</f>
        <v>1956</v>
      </c>
      <c r="Z73">
        <f>INDEX('Returns by year'!$A:$J,MATCH(Z40+$C$4-1,'Returns by year'!$A:$A,0),1)</f>
        <v>1957</v>
      </c>
      <c r="AA73">
        <f>INDEX('Returns by year'!$A:$J,MATCH(AA40+$C$4-1,'Returns by year'!$A:$A,0),1)</f>
        <v>1958</v>
      </c>
      <c r="AB73">
        <f>INDEX('Returns by year'!$A:$J,MATCH(AB40+$C$4-1,'Returns by year'!$A:$A,0),1)</f>
        <v>1959</v>
      </c>
      <c r="AC73">
        <f>INDEX('Returns by year'!$A:$J,MATCH(AC40+$C$4-1,'Returns by year'!$A:$A,0),1)</f>
        <v>1960</v>
      </c>
      <c r="AD73">
        <f>INDEX('Returns by year'!$A:$J,MATCH(AD40+$C$4-1,'Returns by year'!$A:$A,0),1)</f>
        <v>1961</v>
      </c>
      <c r="AE73">
        <f>INDEX('Returns by year'!$A:$J,MATCH(AE40+$C$4-1,'Returns by year'!$A:$A,0),1)</f>
        <v>1962</v>
      </c>
      <c r="AF73">
        <f>INDEX('Returns by year'!$A:$J,MATCH(AF40+$C$4-1,'Returns by year'!$A:$A,0),1)</f>
        <v>1963</v>
      </c>
      <c r="AG73">
        <f>INDEX('Returns by year'!$A:$J,MATCH(AG40+$C$4-1,'Returns by year'!$A:$A,0),1)</f>
        <v>1964</v>
      </c>
      <c r="AH73">
        <f>INDEX('Returns by year'!$A:$J,MATCH(AH40+$C$4-1,'Returns by year'!$A:$A,0),1)</f>
        <v>1965</v>
      </c>
      <c r="AI73">
        <f>INDEX('Returns by year'!$A:$J,MATCH(AI40+$C$4-1,'Returns by year'!$A:$A,0),1)</f>
        <v>1966</v>
      </c>
      <c r="AJ73">
        <f>INDEX('Returns by year'!$A:$J,MATCH(AJ40+$C$4-1,'Returns by year'!$A:$A,0),1)</f>
        <v>1967</v>
      </c>
      <c r="AK73">
        <f>INDEX('Returns by year'!$A:$J,MATCH(AK40+$C$4-1,'Returns by year'!$A:$A,0),1)</f>
        <v>1968</v>
      </c>
      <c r="AL73">
        <f>INDEX('Returns by year'!$A:$J,MATCH(AL40+$C$4-1,'Returns by year'!$A:$A,0),1)</f>
        <v>1969</v>
      </c>
      <c r="AM73">
        <f>INDEX('Returns by year'!$A:$J,MATCH(AM40+$C$4-1,'Returns by year'!$A:$A,0),1)</f>
        <v>1970</v>
      </c>
      <c r="AN73">
        <f>INDEX('Returns by year'!$A:$J,MATCH(AN40+$C$4-1,'Returns by year'!$A:$A,0),1)</f>
        <v>1971</v>
      </c>
      <c r="AO73">
        <f>INDEX('Returns by year'!$A:$J,MATCH(AO40+$C$4-1,'Returns by year'!$A:$A,0),1)</f>
        <v>1972</v>
      </c>
      <c r="AP73">
        <f>INDEX('Returns by year'!$A:$J,MATCH(AP40+$C$4-1,'Returns by year'!$A:$A,0),1)</f>
        <v>1973</v>
      </c>
      <c r="AQ73">
        <f>INDEX('Returns by year'!$A:$J,MATCH(AQ40+$C$4-1,'Returns by year'!$A:$A,0),1)</f>
        <v>1974</v>
      </c>
      <c r="AR73">
        <f>INDEX('Returns by year'!$A:$J,MATCH(AR40+$C$4-1,'Returns by year'!$A:$A,0),1)</f>
        <v>1975</v>
      </c>
      <c r="AS73">
        <f>INDEX('Returns by year'!$A:$J,MATCH(AS40+$C$4-1,'Returns by year'!$A:$A,0),1)</f>
        <v>1976</v>
      </c>
      <c r="AT73">
        <f>INDEX('Returns by year'!$A:$J,MATCH(AT40+$C$4-1,'Returns by year'!$A:$A,0),1)</f>
        <v>1977</v>
      </c>
      <c r="AU73">
        <f>INDEX('Returns by year'!$A:$J,MATCH(AU40+$C$4-1,'Returns by year'!$A:$A,0),1)</f>
        <v>1978</v>
      </c>
      <c r="AV73">
        <f>INDEX('Returns by year'!$A:$J,MATCH(AV40+$C$4-1,'Returns by year'!$A:$A,0),1)</f>
        <v>1979</v>
      </c>
      <c r="AW73">
        <f>INDEX('Returns by year'!$A:$J,MATCH(AW40+$C$4-1,'Returns by year'!$A:$A,0),1)</f>
        <v>1980</v>
      </c>
      <c r="AX73">
        <f>INDEX('Returns by year'!$A:$J,MATCH(AX40+$C$4-1,'Returns by year'!$A:$A,0),1)</f>
        <v>1981</v>
      </c>
      <c r="AY73">
        <f>INDEX('Returns by year'!$A:$J,MATCH(AY40+$C$4-1,'Returns by year'!$A:$A,0),1)</f>
        <v>1982</v>
      </c>
      <c r="AZ73">
        <f>INDEX('Returns by year'!$A:$J,MATCH(AZ40+$C$4-1,'Returns by year'!$A:$A,0),1)</f>
        <v>1983</v>
      </c>
      <c r="BA73">
        <f>INDEX('Returns by year'!$A:$J,MATCH(BA40+$C$4-1,'Returns by year'!$A:$A,0),1)</f>
        <v>1984</v>
      </c>
      <c r="BB73">
        <f>INDEX('Returns by year'!$A:$J,MATCH(BB40+$C$4-1,'Returns by year'!$A:$A,0),1)</f>
        <v>1985</v>
      </c>
      <c r="BC73">
        <f>INDEX('Returns by year'!$A:$J,MATCH(BC40+$C$4-1,'Returns by year'!$A:$A,0),1)</f>
        <v>1986</v>
      </c>
      <c r="BD73">
        <f>INDEX('Returns by year'!$A:$J,MATCH(BD40+$C$4-1,'Returns by year'!$A:$A,0),1)</f>
        <v>1987</v>
      </c>
      <c r="BE73">
        <f>INDEX('Returns by year'!$A:$J,MATCH(BE40+$C$4-1,'Returns by year'!$A:$A,0),1)</f>
        <v>1988</v>
      </c>
      <c r="BF73">
        <f>INDEX('Returns by year'!$A:$J,MATCH(BF40+$C$4-1,'Returns by year'!$A:$A,0),1)</f>
        <v>1989</v>
      </c>
      <c r="BG73">
        <f>INDEX('Returns by year'!$A:$J,MATCH(BG40+$C$4-1,'Returns by year'!$A:$A,0),1)</f>
        <v>1990</v>
      </c>
      <c r="BH73">
        <f>INDEX('Returns by year'!$A:$J,MATCH(BH40+$C$4-1,'Returns by year'!$A:$A,0),1)</f>
        <v>1991</v>
      </c>
      <c r="BI73">
        <f>INDEX('Returns by year'!$A:$J,MATCH(BI40+$C$4-1,'Returns by year'!$A:$A,0),1)</f>
        <v>1992</v>
      </c>
      <c r="BJ73">
        <f>INDEX('Returns by year'!$A:$J,MATCH(BJ40+$C$4-1,'Returns by year'!$A:$A,0),1)</f>
        <v>1993</v>
      </c>
      <c r="BK73">
        <f>INDEX('Returns by year'!$A:$J,MATCH(BK40+$C$4-1,'Returns by year'!$A:$A,0),1)</f>
        <v>1994</v>
      </c>
      <c r="BL73">
        <f>INDEX('Returns by year'!$A:$J,MATCH(BL40+$C$4-1,'Returns by year'!$A:$A,0),1)</f>
        <v>1995</v>
      </c>
      <c r="BM73">
        <f>INDEX('Returns by year'!$A:$J,MATCH(BM40+$C$4-1,'Returns by year'!$A:$A,0),1)</f>
        <v>1996</v>
      </c>
      <c r="BN73">
        <f>INDEX('Returns by year'!$A:$J,MATCH(BN40+$C$4-1,'Returns by year'!$A:$A,0),1)</f>
        <v>1997</v>
      </c>
      <c r="BO73">
        <f>INDEX('Returns by year'!$A:$J,MATCH(BO40+$C$4-1,'Returns by year'!$A:$A,0),1)</f>
        <v>1998</v>
      </c>
      <c r="BP73">
        <f>INDEX('Returns by year'!$A:$J,MATCH(BP40+$C$4-1,'Returns by year'!$A:$A,0),1)</f>
        <v>1999</v>
      </c>
      <c r="BQ73">
        <f>INDEX('Returns by year'!$A:$J,MATCH(BQ40+$C$4-1,'Returns by year'!$A:$A,0),1)</f>
        <v>2000</v>
      </c>
      <c r="BR73">
        <f>INDEX('Returns by year'!$A:$J,MATCH(BR40+$C$4-1,'Returns by year'!$A:$A,0),1)</f>
        <v>2001</v>
      </c>
      <c r="BS73">
        <f>INDEX('Returns by year'!$A:$J,MATCH(BS40+$C$4-1,'Returns by year'!$A:$A,0),1)</f>
        <v>2002</v>
      </c>
      <c r="BT73">
        <f>INDEX('Returns by year'!$A:$J,MATCH(BT40+$C$4-1,'Returns by year'!$A:$A,0),1)</f>
        <v>2003</v>
      </c>
      <c r="BU73">
        <f>INDEX('Returns by year'!$A:$J,MATCH(BU40+$C$4-1,'Returns by year'!$A:$A,0),1)</f>
        <v>2004</v>
      </c>
      <c r="BV73">
        <f>INDEX('Returns by year'!$A:$J,MATCH(BV40+$C$4-1,'Returns by year'!$A:$A,0),1)</f>
        <v>2005</v>
      </c>
      <c r="BW73">
        <f>INDEX('Returns by year'!$A:$J,MATCH(BW40+$C$4-1,'Returns by year'!$A:$A,0),1)</f>
        <v>2006</v>
      </c>
      <c r="BX73">
        <f>INDEX('Returns by year'!$A:$J,MATCH(BX40+$C$4-1,'Returns by year'!$A:$A,0),1)</f>
        <v>2007</v>
      </c>
      <c r="BY73">
        <f>INDEX('Returns by year'!$A:$J,MATCH(BY40+$C$4-1,'Returns by year'!$A:$A,0),1)</f>
        <v>2008</v>
      </c>
      <c r="BZ73">
        <f>INDEX('Returns by year'!$A:$J,MATCH(BZ40+$C$4-1,'Returns by year'!$A:$A,0),1)</f>
        <v>2009</v>
      </c>
      <c r="CA73">
        <f>INDEX('Returns by year'!$A:$J,MATCH(CA40+$C$4-1,'Returns by year'!$A:$A,0),1)</f>
        <v>2010</v>
      </c>
      <c r="CB73">
        <f>INDEX('Returns by year'!$A:$J,MATCH(CB40+$C$4-1,'Returns by year'!$A:$A,0),1)</f>
        <v>2011</v>
      </c>
      <c r="CC73">
        <f>INDEX('Returns by year'!$A:$J,MATCH(CC40+$C$4-1,'Returns by year'!$A:$A,0),1)</f>
        <v>2012</v>
      </c>
      <c r="CD73">
        <f>INDEX('Returns by year'!$A:$J,MATCH(CD40+$C$4-1,'Returns by year'!$A:$A,0),1)</f>
        <v>2013</v>
      </c>
      <c r="CE73">
        <f>INDEX('Returns by year'!$A:$J,MATCH(CE40+$C$4-1,'Returns by year'!$A:$A,0),1)</f>
        <v>2014</v>
      </c>
      <c r="CF73">
        <f>INDEX('Returns by year'!$A:$J,MATCH(CF40+$C$4-1,'Returns by year'!$A:$A,0),1)</f>
        <v>2015</v>
      </c>
      <c r="CG73">
        <f>INDEX('Returns by year'!$A:$J,MATCH(CG40+$C$4-1,'Returns by year'!$A:$A,0),1)</f>
        <v>2016</v>
      </c>
      <c r="CH73">
        <f>INDEX('Returns by year'!$A:$J,MATCH(CH40+$C$4-1,'Returns by year'!$A:$A,0),1)</f>
        <v>2017</v>
      </c>
      <c r="CI73">
        <f>INDEX('Returns by year'!$A:$J,MATCH(CI40+$C$4-1,'Returns by year'!$A:$A,0),1)</f>
        <v>2018</v>
      </c>
      <c r="CJ73">
        <f>INDEX('Returns by year'!$A:$J,MATCH(CJ40+$C$4-1,'Returns by year'!$A:$A,0),1)</f>
        <v>2019</v>
      </c>
      <c r="CK73">
        <f>INDEX('Returns by year'!$A:$J,MATCH(CK40+$C$4-1,'Returns by year'!$A:$A,0),1)</f>
        <v>2020</v>
      </c>
      <c r="CL73">
        <f>INDEX('Returns by year'!$A:$J,MATCH(CL40+$C$4-1,'Returns by year'!$A:$A,0),1)</f>
        <v>2021</v>
      </c>
      <c r="CM73" t="e">
        <f>INDEX('Returns by year'!$A:$J,MATCH(CM40+$C$4-1,'Returns by year'!$A:$A,0),1)</f>
        <v>#N/A</v>
      </c>
      <c r="CN73" t="e">
        <f>INDEX('Returns by year'!$A:$J,MATCH(CN40+$C$4-1,'Returns by year'!$A:$A,0),1)</f>
        <v>#N/A</v>
      </c>
      <c r="CO73" t="e">
        <f>INDEX('Returns by year'!$A:$J,MATCH(CO40+$C$4-1,'Returns by year'!$A:$A,0),1)</f>
        <v>#N/A</v>
      </c>
      <c r="CP73" t="e">
        <f>INDEX('Returns by year'!$A:$J,MATCH(CP40+$C$4-1,'Returns by year'!$A:$A,0),1)</f>
        <v>#N/A</v>
      </c>
      <c r="CQ73" t="e">
        <f>INDEX('Returns by year'!$A:$J,MATCH(CQ40+$C$4-1,'Returns by year'!$A:$A,0),1)</f>
        <v>#N/A</v>
      </c>
      <c r="CR73" t="e">
        <f>INDEX('Returns by year'!$A:$J,MATCH(CR40+$C$4-1,'Returns by year'!$A:$A,0),1)</f>
        <v>#N/A</v>
      </c>
      <c r="CS73" t="e">
        <f>INDEX('Returns by year'!$A:$J,MATCH(CS40+$C$4-1,'Returns by year'!$A:$A,0),1)</f>
        <v>#N/A</v>
      </c>
      <c r="CT73" t="e">
        <f>INDEX('Returns by year'!$A:$J,MATCH(CT40+$C$4-1,'Returns by year'!$A:$A,0),1)</f>
        <v>#N/A</v>
      </c>
      <c r="CU73" t="e">
        <f>INDEX('Returns by year'!$A:$J,MATCH(CU40+$C$4-1,'Returns by year'!$A:$A,0),1)</f>
        <v>#N/A</v>
      </c>
      <c r="CV73" t="e">
        <f>INDEX('Returns by year'!$A:$J,MATCH(CV40+$C$4-1,'Returns by year'!$A:$A,0),1)</f>
        <v>#N/A</v>
      </c>
      <c r="CW73" t="e">
        <f>INDEX('Returns by year'!$A:$J,MATCH(CW40+$C$4-1,'Returns by year'!$A:$A,0),1)</f>
        <v>#N/A</v>
      </c>
      <c r="CX73" t="e">
        <f>INDEX('Returns by year'!$A:$J,MATCH(CX40+$C$4-1,'Returns by year'!$A:$A,0),1)</f>
        <v>#N/A</v>
      </c>
      <c r="CY73" t="e">
        <f>INDEX('Returns by year'!$A:$J,MATCH(CY40+$C$4-1,'Returns by year'!$A:$A,0),1)</f>
        <v>#N/A</v>
      </c>
      <c r="CZ73" t="e">
        <f>INDEX('Returns by year'!$A:$J,MATCH(CZ40+$C$4-1,'Returns by year'!$A:$A,0),1)</f>
        <v>#N/A</v>
      </c>
      <c r="DA73" t="e">
        <f>INDEX('Returns by year'!$A:$J,MATCH(DA40+$C$4-1,'Returns by year'!$A:$A,0),1)</f>
        <v>#N/A</v>
      </c>
      <c r="DB73" t="e">
        <f>INDEX('Returns by year'!$A:$J,MATCH(DB40+$C$4-1,'Returns by year'!$A:$A,0),1)</f>
        <v>#N/A</v>
      </c>
      <c r="DC73" t="e">
        <f>INDEX('Returns by year'!$A:$J,MATCH(DC40+$C$4-1,'Returns by year'!$A:$A,0),1)</f>
        <v>#N/A</v>
      </c>
      <c r="DD73" t="e">
        <f>INDEX('Returns by year'!$A:$J,MATCH(DD40+$C$4-1,'Returns by year'!$A:$A,0),1)</f>
        <v>#N/A</v>
      </c>
      <c r="DE73" t="e">
        <f>INDEX('Returns by year'!$A:$J,MATCH(DE40+$C$4-1,'Returns by year'!$A:$A,0),1)</f>
        <v>#N/A</v>
      </c>
      <c r="DF73" t="e">
        <f>INDEX('Returns by year'!$A:$J,MATCH(DF40+$C$4-1,'Returns by year'!$A:$A,0),1)</f>
        <v>#N/A</v>
      </c>
      <c r="DG73" t="e">
        <f>INDEX('Returns by year'!$A:$J,MATCH(DG40+$C$4-1,'Returns by year'!$A:$A,0),1)</f>
        <v>#N/A</v>
      </c>
      <c r="DH73" t="e">
        <f>INDEX('Returns by year'!$A:$J,MATCH(DH40+$C$4-1,'Returns by year'!$A:$A,0),1)</f>
        <v>#N/A</v>
      </c>
      <c r="DI73" t="e">
        <f>INDEX('Returns by year'!$A:$J,MATCH(DI40+$C$4-1,'Returns by year'!$A:$A,0),1)</f>
        <v>#N/A</v>
      </c>
      <c r="DJ73" t="e">
        <f>INDEX('Returns by year'!$A:$J,MATCH(DJ40+$C$4-1,'Returns by year'!$A:$A,0),1)</f>
        <v>#N/A</v>
      </c>
      <c r="DK73" t="e">
        <f>INDEX('Returns by year'!$A:$J,MATCH(DK40+$C$4-1,'Returns by year'!$A:$A,0),1)</f>
        <v>#N/A</v>
      </c>
      <c r="DL73" t="e">
        <f>INDEX('Returns by year'!$A:$J,MATCH(DL40+$C$4-1,'Returns by year'!$A:$A,0),1)</f>
        <v>#N/A</v>
      </c>
      <c r="DM73" t="e">
        <f>INDEX('Returns by year'!$A:$J,MATCH(DM40+$C$4-1,'Returns by year'!$A:$A,0),1)</f>
        <v>#N/A</v>
      </c>
      <c r="DN73" t="e">
        <f>INDEX('Returns by year'!$A:$J,MATCH(DN40+$C$4-1,'Returns by year'!$A:$A,0),1)</f>
        <v>#N/A</v>
      </c>
      <c r="DO73" t="e">
        <f>INDEX('Returns by year'!$A:$J,MATCH(DO40+$C$4-1,'Returns by year'!$A:$A,0),1)</f>
        <v>#N/A</v>
      </c>
      <c r="DP73" t="e">
        <f>INDEX('Returns by year'!$A:$J,MATCH(DP40+$C$4-1,'Returns by year'!$A:$A,0),1)</f>
        <v>#N/A</v>
      </c>
      <c r="DQ73" t="e">
        <f>INDEX('Returns by year'!$A:$J,MATCH(DQ40+$C$4-1,'Returns by year'!$A:$A,0),1)</f>
        <v>#N/A</v>
      </c>
      <c r="DR73" t="e">
        <f>INDEX('Returns by year'!$A:$J,MATCH(DR40+$C$4-1,'Returns by year'!$A:$A,0),1)</f>
        <v>#N/A</v>
      </c>
      <c r="DS73" t="e">
        <f>INDEX('Returns by year'!$A:$J,MATCH(DS40+$C$4-1,'Returns by year'!$A:$A,0),1)</f>
        <v>#N/A</v>
      </c>
      <c r="DT73" t="e">
        <f>INDEX('Returns by year'!$A:$J,MATCH(DT40+$C$4-1,'Returns by year'!$A:$A,0),1)</f>
        <v>#N/A</v>
      </c>
      <c r="DU73" t="e">
        <f>INDEX('Returns by year'!$A:$J,MATCH(DU40+$C$4-1,'Returns by year'!$A:$A,0),1)</f>
        <v>#N/A</v>
      </c>
      <c r="DV73" t="e">
        <f>INDEX('Returns by year'!$A:$J,MATCH(DV40+$C$4-1,'Returns by year'!$A:$A,0),1)</f>
        <v>#N/A</v>
      </c>
      <c r="DW73" t="e">
        <f>INDEX('Returns by year'!$A:$J,MATCH(DW40+$C$4-1,'Returns by year'!$A:$A,0),1)</f>
        <v>#N/A</v>
      </c>
      <c r="DX73" t="e">
        <f>INDEX('Returns by year'!$A:$J,MATCH(DX40+$C$4-1,'Returns by year'!$A:$A,0),1)</f>
        <v>#N/A</v>
      </c>
      <c r="DY73" t="e">
        <f>INDEX('Returns by year'!$A:$J,MATCH(DY40+$C$4-1,'Returns by year'!$A:$A,0),1)</f>
        <v>#N/A</v>
      </c>
      <c r="DZ73" t="e">
        <f>INDEX('Returns by year'!$A:$J,MATCH(DZ40+$C$4-1,'Returns by year'!$A:$A,0),1)</f>
        <v>#N/A</v>
      </c>
      <c r="EA73" t="e">
        <f>INDEX('Returns by year'!$A:$J,MATCH(EA40+$C$4-1,'Returns by year'!$A:$A,0),1)</f>
        <v>#N/A</v>
      </c>
      <c r="EB73" t="e">
        <f>INDEX('Returns by year'!$A:$J,MATCH(EB40+$C$4-1,'Returns by year'!$A:$A,0),1)</f>
        <v>#N/A</v>
      </c>
      <c r="EC73" t="e">
        <f>INDEX('Returns by year'!$A:$J,MATCH(EC40+$C$4-1,'Returns by year'!$A:$A,0),1)</f>
        <v>#N/A</v>
      </c>
      <c r="ED73" t="e">
        <f>INDEX('Returns by year'!$A:$J,MATCH(ED40+$C$4-1,'Returns by year'!$A:$A,0),1)</f>
        <v>#N/A</v>
      </c>
      <c r="EE73" t="e">
        <f>INDEX('Returns by year'!$A:$J,MATCH(EE40+$C$4-1,'Returns by year'!$A:$A,0),1)</f>
        <v>#N/A</v>
      </c>
      <c r="EF73" t="e">
        <f>INDEX('Returns by year'!$A:$J,MATCH(EF40+$C$4-1,'Returns by year'!$A:$A,0),1)</f>
        <v>#N/A</v>
      </c>
      <c r="EG73" t="e">
        <f>INDEX('Returns by year'!$A:$J,MATCH(EG40+$C$4-1,'Returns by year'!$A:$A,0),1)</f>
        <v>#N/A</v>
      </c>
      <c r="EH73" t="e">
        <f>INDEX('Returns by year'!$A:$J,MATCH(EH40+$C$4-1,'Returns by year'!$A:$A,0),1)</f>
        <v>#N/A</v>
      </c>
      <c r="EI73" t="e">
        <f>INDEX('Returns by year'!$A:$J,MATCH(EI40+$C$4-1,'Returns by year'!$A:$A,0),1)</f>
        <v>#N/A</v>
      </c>
      <c r="EJ73" t="e">
        <f>INDEX('Returns by year'!$A:$J,MATCH(EJ40+$C$4-1,'Returns by year'!$A:$A,0),1)</f>
        <v>#N/A</v>
      </c>
      <c r="EK73" t="e">
        <f>INDEX('Returns by year'!$A:$J,MATCH(EK40+$C$4-1,'Returns by year'!$A:$A,0),1)</f>
        <v>#N/A</v>
      </c>
      <c r="EL73" t="e">
        <f>INDEX('Returns by year'!$A:$J,MATCH(EL40+$C$4-1,'Returns by year'!$A:$A,0),1)</f>
        <v>#N/A</v>
      </c>
      <c r="EM73" t="e">
        <f>INDEX('Returns by year'!$A:$J,MATCH(EM40+$C$4-1,'Returns by year'!$A:$A,0),1)</f>
        <v>#N/A</v>
      </c>
      <c r="EN73" t="e">
        <f>INDEX('Returns by year'!$A:$J,MATCH(EN40+$C$4-1,'Returns by year'!$A:$A,0),1)</f>
        <v>#N/A</v>
      </c>
      <c r="EO73" t="e">
        <f>INDEX('Returns by year'!$A:$J,MATCH(EO40+$C$4-1,'Returns by year'!$A:$A,0),1)</f>
        <v>#N/A</v>
      </c>
      <c r="EP73" t="e">
        <f>INDEX('Returns by year'!$A:$J,MATCH(EP40+$C$4-1,'Returns by year'!$A:$A,0),1)</f>
        <v>#N/A</v>
      </c>
      <c r="EQ73" t="e">
        <f>INDEX('Returns by year'!$A:$J,MATCH(EQ40+$C$4-1,'Returns by year'!$A:$A,0),1)</f>
        <v>#N/A</v>
      </c>
      <c r="ER73" t="e">
        <f>INDEX('Returns by year'!$A:$J,MATCH(ER40+$C$4-1,'Returns by year'!$A:$A,0),1)</f>
        <v>#N/A</v>
      </c>
      <c r="ES73" t="e">
        <f>INDEX('Returns by year'!$A:$J,MATCH(ES40+$C$4-1,'Returns by year'!$A:$A,0),1)</f>
        <v>#N/A</v>
      </c>
      <c r="ET73" t="e">
        <f>INDEX('Returns by year'!$A:$J,MATCH(ET40+$C$4-1,'Returns by year'!$A:$A,0),1)</f>
        <v>#N/A</v>
      </c>
      <c r="EU73" t="e">
        <f>INDEX('Returns by year'!$A:$J,MATCH(EU40+$C$4-1,'Returns by year'!$A:$A,0),1)</f>
        <v>#N/A</v>
      </c>
      <c r="EV73" t="e">
        <f>INDEX('Returns by year'!$A:$J,MATCH(EV40+$C$4-1,'Returns by year'!$A:$A,0),1)</f>
        <v>#N/A</v>
      </c>
      <c r="EW73" t="e">
        <f>INDEX('Returns by year'!$A:$J,MATCH(EW40+$C$4-1,'Returns by year'!$A:$A,0),1)</f>
        <v>#N/A</v>
      </c>
      <c r="EX73" t="e">
        <f>INDEX('Returns by year'!$A:$J,MATCH(EX40+$C$4-1,'Returns by year'!$A:$A,0),1)</f>
        <v>#N/A</v>
      </c>
      <c r="EY73" t="e">
        <f>INDEX('Returns by year'!$A:$J,MATCH(EY40+$C$4-1,'Returns by year'!$A:$A,0),1)</f>
        <v>#N/A</v>
      </c>
      <c r="EZ73" t="e">
        <f>INDEX('Returns by year'!$A:$J,MATCH(EZ40+$C$4-1,'Returns by year'!$A:$A,0),1)</f>
        <v>#N/A</v>
      </c>
      <c r="FA73" t="e">
        <f>INDEX('Returns by year'!$A:$J,MATCH(FA40+$C$4-1,'Returns by year'!$A:$A,0),1)</f>
        <v>#N/A</v>
      </c>
      <c r="FB73" t="e">
        <f>INDEX('Returns by year'!$A:$J,MATCH(FB40+$C$4-1,'Returns by year'!$A:$A,0),1)</f>
        <v>#N/A</v>
      </c>
      <c r="FC73" t="e">
        <f>INDEX('Returns by year'!$A:$J,MATCH(FC40+$C$4-1,'Returns by year'!$A:$A,0),1)</f>
        <v>#N/A</v>
      </c>
      <c r="FD73" t="e">
        <f>INDEX('Returns by year'!$A:$J,MATCH(FD40+$C$4-1,'Returns by year'!$A:$A,0),1)</f>
        <v>#N/A</v>
      </c>
      <c r="FE73" t="e">
        <f>INDEX('Returns by year'!$A:$J,MATCH(FE40+$C$4-1,'Returns by year'!$A:$A,0),1)</f>
        <v>#N/A</v>
      </c>
      <c r="FF73" t="e">
        <f>INDEX('Returns by year'!$A:$J,MATCH(FF40+$C$4-1,'Returns by year'!$A:$A,0),1)</f>
        <v>#N/A</v>
      </c>
      <c r="FG73" t="e">
        <f>INDEX('Returns by year'!$A:$J,MATCH(FG40+$C$4-1,'Returns by year'!$A:$A,0),1)</f>
        <v>#N/A</v>
      </c>
      <c r="FH73" t="e">
        <f>INDEX('Returns by year'!$A:$J,MATCH(FH40+$C$4-1,'Returns by year'!$A:$A,0),1)</f>
        <v>#N/A</v>
      </c>
      <c r="FI73" t="e">
        <f>INDEX('Returns by year'!$A:$J,MATCH(FI40+$C$4-1,'Returns by year'!$A:$A,0),1)</f>
        <v>#N/A</v>
      </c>
      <c r="FJ73" t="e">
        <f>INDEX('Returns by year'!$A:$J,MATCH(FJ40+$C$4-1,'Returns by year'!$A:$A,0),1)</f>
        <v>#N/A</v>
      </c>
      <c r="FK73" t="e">
        <f>INDEX('Returns by year'!$A:$J,MATCH(FK40+$C$4-1,'Returns by year'!$A:$A,0),1)</f>
        <v>#N/A</v>
      </c>
      <c r="FL73" t="e">
        <f>INDEX('Returns by year'!$A:$J,MATCH(FL40+$C$4-1,'Returns by year'!$A:$A,0),1)</f>
        <v>#N/A</v>
      </c>
      <c r="FM73" t="e">
        <f>INDEX('Returns by year'!$A:$J,MATCH(FM40+$C$4-1,'Returns by year'!$A:$A,0),1)</f>
        <v>#N/A</v>
      </c>
      <c r="FN73" t="e">
        <f>INDEX('Returns by year'!$A:$J,MATCH(FN40+$C$4-1,'Returns by year'!$A:$A,0),1)</f>
        <v>#N/A</v>
      </c>
      <c r="FO73" t="e">
        <f>INDEX('Returns by year'!$A:$J,MATCH(FO40+$C$4-1,'Returns by year'!$A:$A,0),1)</f>
        <v>#N/A</v>
      </c>
      <c r="FP73" t="e">
        <f>INDEX('Returns by year'!$A:$J,MATCH(FP40+$C$4-1,'Returns by year'!$A:$A,0),1)</f>
        <v>#N/A</v>
      </c>
      <c r="FQ73" t="e">
        <f>INDEX('Returns by year'!$A:$J,MATCH(FQ40+$C$4-1,'Returns by year'!$A:$A,0),1)</f>
        <v>#N/A</v>
      </c>
      <c r="FR73" t="e">
        <f>INDEX('Returns by year'!$A:$J,MATCH(FR40+$C$4-1,'Returns by year'!$A:$A,0),1)</f>
        <v>#N/A</v>
      </c>
      <c r="FS73" t="e">
        <f>INDEX('Returns by year'!$A:$J,MATCH(FS40+$C$4-1,'Returns by year'!$A:$A,0),1)</f>
        <v>#N/A</v>
      </c>
      <c r="FT73" t="e">
        <f>INDEX('Returns by year'!$A:$J,MATCH(FT40+$C$4-1,'Returns by year'!$A:$A,0),1)</f>
        <v>#N/A</v>
      </c>
      <c r="FU73" t="e">
        <f>INDEX('Returns by year'!$A:$J,MATCH(FU40+$C$4-1,'Returns by year'!$A:$A,0),1)</f>
        <v>#N/A</v>
      </c>
      <c r="FV73" t="e">
        <f>INDEX('Returns by year'!$A:$J,MATCH(FV40+$C$4-1,'Returns by year'!$A:$A,0),1)</f>
        <v>#N/A</v>
      </c>
    </row>
    <row r="74" spans="1:178">
      <c r="A74">
        <f>INDEX('Returns by year'!$A:$J,MATCH($C$3,'Returns by year'!$A:$A,0),8)</f>
        <v>2083.0643207831858</v>
      </c>
      <c r="B74">
        <f>'Returns by year'!$H$112</f>
        <v>2083.0643207831858</v>
      </c>
      <c r="F74">
        <f>INDEX('Returns by year'!$A:$J,MATCH(F40+$C$4-1,'Returns by year'!$A:$A,0),8)</f>
        <v>117.10574655335085</v>
      </c>
      <c r="G74">
        <f>INDEX('Returns by year'!$A:$J,MATCH(G40+$C$4-1,'Returns by year'!$A:$A,0),8)</f>
        <v>117.18186528861054</v>
      </c>
      <c r="H74">
        <f>INDEX('Returns by year'!$A:$J,MATCH(H40+$C$4-1,'Returns by year'!$A:$A,0),8)</f>
        <v>117.23557364353447</v>
      </c>
      <c r="I74">
        <f>INDEX('Returns by year'!$A:$J,MATCH(I40+$C$4-1,'Returns by year'!$A:$A,0),8)</f>
        <v>117.27758305742339</v>
      </c>
      <c r="J74">
        <f>INDEX('Returns by year'!$A:$J,MATCH(J40+$C$4-1,'Returns by year'!$A:$A,0),8)</f>
        <v>117.42906660220589</v>
      </c>
      <c r="K74">
        <f>INDEX('Returns by year'!$A:$J,MATCH(K40+$C$4-1,'Returns by year'!$A:$A,0),8)</f>
        <v>117.83126115531844</v>
      </c>
      <c r="L74">
        <f>INDEX('Returns by year'!$A:$J,MATCH(L40+$C$4-1,'Returns by year'!$A:$A,0),8)</f>
        <v>118.27901994770866</v>
      </c>
      <c r="M74">
        <f>INDEX('Returns by year'!$A:$J,MATCH(M40+$C$4-1,'Returns by year'!$A:$A,0),8)</f>
        <v>118.72848022350996</v>
      </c>
      <c r="N74">
        <f>INDEX('Returns by year'!$A:$J,MATCH(N40+$C$4-1,'Returns by year'!$A:$A,0),8)</f>
        <v>119.1796484483593</v>
      </c>
      <c r="O74">
        <f>INDEX('Returns by year'!$A:$J,MATCH(O40+$C$4-1,'Returns by year'!$A:$A,0),8)</f>
        <v>119.63253111246307</v>
      </c>
      <c r="P74">
        <f>INDEX('Returns by year'!$A:$J,MATCH(P40+$C$4-1,'Returns by year'!$A:$A,0),8)</f>
        <v>120.35132323689713</v>
      </c>
      <c r="Q74">
        <f>INDEX('Returns by year'!$A:$J,MATCH(Q40+$C$4-1,'Returns by year'!$A:$A,0),8)</f>
        <v>121.60899456472271</v>
      </c>
      <c r="R74">
        <f>INDEX('Returns by year'!$A:$J,MATCH(R40+$C$4-1,'Returns by year'!$A:$A,0),8)</f>
        <v>122.96493485411936</v>
      </c>
      <c r="S74">
        <f>INDEX('Returns by year'!$A:$J,MATCH(S40+$C$4-1,'Returns by year'!$A:$A,0),8)</f>
        <v>124.4446129035306</v>
      </c>
      <c r="T74">
        <f>INDEX('Returns by year'!$A:$J,MATCH(T40+$C$4-1,'Returns by year'!$A:$A,0),8)</f>
        <v>126.33305990434167</v>
      </c>
      <c r="U74">
        <f>INDEX('Returns by year'!$A:$J,MATCH(U40+$C$4-1,'Returns by year'!$A:$A,0),8)</f>
        <v>128.50914686119395</v>
      </c>
      <c r="V74">
        <f>INDEX('Returns by year'!$A:$J,MATCH(V40+$C$4-1,'Returns by year'!$A:$A,0),8)</f>
        <v>130.93904064642769</v>
      </c>
      <c r="W74">
        <f>INDEX('Returns by year'!$A:$J,MATCH(W40+$C$4-1,'Returns by year'!$A:$A,0),8)</f>
        <v>132.16768531116</v>
      </c>
      <c r="X74">
        <f>INDEX('Returns by year'!$A:$J,MATCH(X40+$C$4-1,'Returns by year'!$A:$A,0),8)</f>
        <v>134.44757788277749</v>
      </c>
      <c r="Y74">
        <f>INDEX('Returns by year'!$A:$J,MATCH(Y40+$C$4-1,'Returns by year'!$A:$A,0),8)</f>
        <v>137.98018799164748</v>
      </c>
      <c r="Z74">
        <f>INDEX('Returns by year'!$A:$J,MATCH(Z40+$C$4-1,'Returns by year'!$A:$A,0),8)</f>
        <v>142.43004905437809</v>
      </c>
      <c r="AA74">
        <f>INDEX('Returns by year'!$A:$J,MATCH(AA40+$C$4-1,'Returns by year'!$A:$A,0),8)</f>
        <v>144.95224783971605</v>
      </c>
      <c r="AB74">
        <f>INDEX('Returns by year'!$A:$J,MATCH(AB40+$C$4-1,'Returns by year'!$A:$A,0),8)</f>
        <v>149.86008936448911</v>
      </c>
      <c r="AC74">
        <f>INDEX('Returns by year'!$A:$J,MATCH(AC40+$C$4-1,'Returns by year'!$A:$A,0),8)</f>
        <v>154.18105527449853</v>
      </c>
      <c r="AD74">
        <f>INDEX('Returns by year'!$A:$J,MATCH(AD40+$C$4-1,'Returns by year'!$A:$A,0),8)</f>
        <v>157.81073428408567</v>
      </c>
      <c r="AE74">
        <f>INDEX('Returns by year'!$A:$J,MATCH(AE40+$C$4-1,'Returns by year'!$A:$A,0),8)</f>
        <v>162.18735198156432</v>
      </c>
      <c r="AF74">
        <f>INDEX('Returns by year'!$A:$J,MATCH(AF40+$C$4-1,'Returns by year'!$A:$A,0),8)</f>
        <v>167.31112074291525</v>
      </c>
      <c r="AG74">
        <f>INDEX('Returns by year'!$A:$J,MATCH(AG40+$C$4-1,'Returns by year'!$A:$A,0),8)</f>
        <v>173.24508849193066</v>
      </c>
      <c r="AH74">
        <f>INDEX('Returns by year'!$A:$J,MATCH(AH40+$C$4-1,'Returns by year'!$A:$A,0),8)</f>
        <v>180.08682577829117</v>
      </c>
      <c r="AI74">
        <f>INDEX('Returns by year'!$A:$J,MATCH(AI40+$C$4-1,'Returns by year'!$A:$A,0),8)</f>
        <v>188.84354768176055</v>
      </c>
      <c r="AJ74">
        <f>INDEX('Returns by year'!$A:$J,MATCH(AJ40+$C$4-1,'Returns by year'!$A:$A,0),8)</f>
        <v>196.9764098019217</v>
      </c>
      <c r="AK74">
        <f>INDEX('Returns by year'!$A:$J,MATCH(AK40+$C$4-1,'Returns by year'!$A:$A,0),8)</f>
        <v>207.49166714518097</v>
      </c>
      <c r="AL74">
        <f>INDEX('Returns by year'!$A:$J,MATCH(AL40+$C$4-1,'Returns by year'!$A:$A,0),8)</f>
        <v>221.3244449548597</v>
      </c>
      <c r="AM74">
        <f>INDEX('Returns by year'!$A:$J,MATCH(AM40+$C$4-1,'Returns by year'!$A:$A,0),8)</f>
        <v>235.47076572822448</v>
      </c>
      <c r="AN74">
        <f>INDEX('Returns by year'!$A:$J,MATCH(AN40+$C$4-1,'Returns by year'!$A:$A,0),8)</f>
        <v>245.67253665339982</v>
      </c>
      <c r="AO74">
        <f>INDEX('Returns by year'!$A:$J,MATCH(AO40+$C$4-1,'Returns by year'!$A:$A,0),8)</f>
        <v>255.67755070860949</v>
      </c>
      <c r="AP74">
        <f>INDEX('Returns by year'!$A:$J,MATCH(AP40+$C$4-1,'Returns by year'!$A:$A,0),8)</f>
        <v>273.6559438159365</v>
      </c>
      <c r="AQ74">
        <f>INDEX('Returns by year'!$A:$J,MATCH(AQ40+$C$4-1,'Returns by year'!$A:$A,0),8)</f>
        <v>295.08320421672431</v>
      </c>
      <c r="AR74">
        <f>INDEX('Returns by year'!$A:$J,MATCH(AR40+$C$4-1,'Returns by year'!$A:$A,0),8)</f>
        <v>312.12425926024014</v>
      </c>
      <c r="AS74">
        <f>INDEX('Returns by year'!$A:$J,MATCH(AS40+$C$4-1,'Returns by year'!$A:$A,0),8)</f>
        <v>327.6498401229432</v>
      </c>
      <c r="AT74">
        <f>INDEX('Returns by year'!$A:$J,MATCH(AT40+$C$4-1,'Returns by year'!$A:$A,0),8)</f>
        <v>344.91425628208793</v>
      </c>
      <c r="AU74">
        <f>INDEX('Returns by year'!$A:$J,MATCH(AU40+$C$4-1,'Returns by year'!$A:$A,0),8)</f>
        <v>369.70784273783198</v>
      </c>
      <c r="AV74">
        <f>INDEX('Returns by year'!$A:$J,MATCH(AV40+$C$4-1,'Returns by year'!$A:$A,0),8)</f>
        <v>406.93434160284215</v>
      </c>
      <c r="AW74">
        <f>INDEX('Returns by year'!$A:$J,MATCH(AW40+$C$4-1,'Returns by year'!$A:$A,0),8)</f>
        <v>453.46389244561374</v>
      </c>
      <c r="AX74">
        <f>INDEX('Returns by year'!$A:$J,MATCH(AX40+$C$4-1,'Returns by year'!$A:$A,0),8)</f>
        <v>517.06220336111107</v>
      </c>
      <c r="AY74">
        <f>INDEX('Returns by year'!$A:$J,MATCH(AY40+$C$4-1,'Returns by year'!$A:$A,0),8)</f>
        <v>571.94404739619824</v>
      </c>
      <c r="AZ74">
        <f>INDEX('Returns by year'!$A:$J,MATCH(AZ40+$C$4-1,'Returns by year'!$A:$A,0),8)</f>
        <v>621.19319607740579</v>
      </c>
      <c r="BA74">
        <f>INDEX('Returns by year'!$A:$J,MATCH(BA40+$C$4-1,'Returns by year'!$A:$A,0),8)</f>
        <v>680.34631817387685</v>
      </c>
      <c r="BB74">
        <f>INDEX('Returns by year'!$A:$J,MATCH(BB40+$C$4-1,'Returns by year'!$A:$A,0),8)</f>
        <v>731.23055322063135</v>
      </c>
      <c r="BC74">
        <f>INDEX('Returns by year'!$A:$J,MATCH(BC40+$C$4-1,'Returns by year'!$A:$A,0),8)</f>
        <v>774.94595312733804</v>
      </c>
      <c r="BD74">
        <f>INDEX('Returns by year'!$A:$J,MATCH(BD40+$C$4-1,'Returns by year'!$A:$A,0),8)</f>
        <v>819.69908192044181</v>
      </c>
      <c r="BE74">
        <f>INDEX('Returns by year'!$A:$J,MATCH(BE40+$C$4-1,'Returns by year'!$A:$A,0),8)</f>
        <v>874.35251820748726</v>
      </c>
      <c r="BF74">
        <f>INDEX('Returns by year'!$A:$J,MATCH(BF40+$C$4-1,'Returns by year'!$A:$A,0),8)</f>
        <v>945.27707997608468</v>
      </c>
      <c r="BG74">
        <f>INDEX('Returns by year'!$A:$J,MATCH(BG40+$C$4-1,'Returns by year'!$A:$A,0),8)</f>
        <v>1016.1098425022926</v>
      </c>
      <c r="BH74">
        <f>INDEX('Returns by year'!$A:$J,MATCH(BH40+$C$4-1,'Returns by year'!$A:$A,0),8)</f>
        <v>1070.7257465367909</v>
      </c>
      <c r="BI74">
        <f>INDEX('Returns by year'!$A:$J,MATCH(BI40+$C$4-1,'Returns by year'!$A:$A,0),8)</f>
        <v>1107.4694850721119</v>
      </c>
      <c r="BJ74">
        <f>INDEX('Returns by year'!$A:$J,MATCH(BJ40+$C$4-1,'Returns by year'!$A:$A,0),8)</f>
        <v>1140.6658828871484</v>
      </c>
      <c r="BK74">
        <f>INDEX('Returns by year'!$A:$J,MATCH(BK40+$C$4-1,'Returns by year'!$A:$A,0),8)</f>
        <v>1189.106160713756</v>
      </c>
      <c r="BL74">
        <f>INDEX('Returns by year'!$A:$J,MATCH(BL40+$C$4-1,'Returns by year'!$A:$A,0),8)</f>
        <v>1254.3880889369411</v>
      </c>
      <c r="BM74">
        <f>INDEX('Returns by year'!$A:$J,MATCH(BM40+$C$4-1,'Returns by year'!$A:$A,0),8)</f>
        <v>1317.1806660223094</v>
      </c>
      <c r="BN74">
        <f>INDEX('Returns by year'!$A:$J,MATCH(BN40+$C$4-1,'Returns by year'!$A:$A,0),8)</f>
        <v>1383.8409842285885</v>
      </c>
      <c r="BO74">
        <f>INDEX('Returns by year'!$A:$J,MATCH(BO40+$C$4-1,'Returns by year'!$A:$A,0),8)</f>
        <v>1449.9424552419075</v>
      </c>
      <c r="BP74">
        <f>INDEX('Returns by year'!$A:$J,MATCH(BP40+$C$4-1,'Returns by year'!$A:$A,0),8)</f>
        <v>1517.1956194575448</v>
      </c>
      <c r="BQ74">
        <f>INDEX('Returns by year'!$A:$J,MATCH(BQ40+$C$4-1,'Returns by year'!$A:$A,0),8)</f>
        <v>1605.4458313226587</v>
      </c>
      <c r="BR74">
        <f>INDEX('Returns by year'!$A:$J,MATCH(BR40+$C$4-1,'Returns by year'!$A:$A,0),8)</f>
        <v>1659.8436875739746</v>
      </c>
      <c r="BS74">
        <f>INDEX('Returns by year'!$A:$J,MATCH(BS40+$C$4-1,'Returns by year'!$A:$A,0),8)</f>
        <v>1686.4426826673475</v>
      </c>
      <c r="BT74">
        <f>INDEX('Returns by year'!$A:$J,MATCH(BT40+$C$4-1,'Returns by year'!$A:$A,0),8)</f>
        <v>1703.4898074513101</v>
      </c>
      <c r="BU74">
        <f>INDEX('Returns by year'!$A:$J,MATCH(BU40+$C$4-1,'Returns by year'!$A:$A,0),8)</f>
        <v>1726.8560093101837</v>
      </c>
      <c r="BV74">
        <f>INDEX('Returns by year'!$A:$J,MATCH(BV40+$C$4-1,'Returns by year'!$A:$A,0),8)</f>
        <v>1781.1944117364776</v>
      </c>
      <c r="BW74">
        <f>INDEX('Returns by year'!$A:$J,MATCH(BW40+$C$4-1,'Returns by year'!$A:$A,0),8)</f>
        <v>1865.385534264555</v>
      </c>
      <c r="BX74">
        <f>INDEX('Returns by year'!$A:$J,MATCH(BX40+$C$4-1,'Returns by year'!$A:$A,0),8)</f>
        <v>1946.5919845228721</v>
      </c>
      <c r="BY74">
        <f>INDEX('Returns by year'!$A:$J,MATCH(BY40+$C$4-1,'Returns by year'!$A:$A,0),8)</f>
        <v>1973.1629651116091</v>
      </c>
      <c r="BZ74">
        <f>INDEX('Returns by year'!$A:$J,MATCH(BZ40+$C$4-1,'Returns by year'!$A:$A,0),8)</f>
        <v>1976.1227095592767</v>
      </c>
      <c r="CA74">
        <f>INDEX('Returns by year'!$A:$J,MATCH(CA40+$C$4-1,'Returns by year'!$A:$A,0),8)</f>
        <v>1978.8234105956744</v>
      </c>
      <c r="CB74">
        <f>INDEX('Returns by year'!$A:$J,MATCH(CB40+$C$4-1,'Returns by year'!$A:$A,0),8)</f>
        <v>1979.8622928862374</v>
      </c>
      <c r="CC74">
        <f>INDEX('Returns by year'!$A:$J,MATCH(CC40+$C$4-1,'Returns by year'!$A:$A,0),8)</f>
        <v>1981.5616746876315</v>
      </c>
      <c r="CD74">
        <f>INDEX('Returns by year'!$A:$J,MATCH(CD40+$C$4-1,'Returns by year'!$A:$A,0),8)</f>
        <v>1982.7175856645326</v>
      </c>
      <c r="CE74">
        <f>INDEX('Returns by year'!$A:$J,MATCH(CE40+$C$4-1,'Returns by year'!$A:$A,0),8)</f>
        <v>1983.3619688798735</v>
      </c>
      <c r="CF74">
        <f>INDEX('Returns by year'!$A:$J,MATCH(CF40+$C$4-1,'Returns by year'!$A:$A,0),8)</f>
        <v>1984.4032339135356</v>
      </c>
      <c r="CG74">
        <f>INDEX('Returns by year'!$A:$J,MATCH(CG40+$C$4-1,'Returns by year'!$A:$A,0),8)</f>
        <v>1990.7037141812109</v>
      </c>
      <c r="CH74">
        <f>INDEX('Returns by year'!$A:$J,MATCH(CH40+$C$4-1,'Returns by year'!$A:$A,0),8)</f>
        <v>2009.2338479207142</v>
      </c>
      <c r="CI74">
        <f>INDEX('Returns by year'!$A:$J,MATCH(CI40+$C$4-1,'Returns by year'!$A:$A,0),8)</f>
        <v>2048.1962409549769</v>
      </c>
      <c r="CJ74">
        <f>INDEX('Returns by year'!$A:$J,MATCH(CJ40+$C$4-1,'Returns by year'!$A:$A,0),8)</f>
        <v>2079.9432826897792</v>
      </c>
      <c r="CK74">
        <f>INDEX('Returns by year'!$A:$J,MATCH(CK40+$C$4-1,'Returns by year'!$A:$A,0),8)</f>
        <v>2081.8152316441997</v>
      </c>
      <c r="CL74">
        <f>INDEX('Returns by year'!$A:$J,MATCH(CL40+$C$4-1,'Returns by year'!$A:$A,0),8)</f>
        <v>2083.0643207831858</v>
      </c>
      <c r="CM74" t="e">
        <f>INDEX('Returns by year'!$A:$J,MATCH(CM40+$C$4-1,'Returns by year'!$A:$A,0),8)</f>
        <v>#N/A</v>
      </c>
      <c r="CN74" t="e">
        <f>INDEX('Returns by year'!$A:$J,MATCH(CN40+$C$4-1,'Returns by year'!$A:$A,0),8)</f>
        <v>#N/A</v>
      </c>
      <c r="CO74" t="e">
        <f>INDEX('Returns by year'!$A:$J,MATCH(CO40+$C$4-1,'Returns by year'!$A:$A,0),8)</f>
        <v>#N/A</v>
      </c>
      <c r="CP74" t="e">
        <f>INDEX('Returns by year'!$A:$J,MATCH(CP40+$C$4-1,'Returns by year'!$A:$A,0),8)</f>
        <v>#N/A</v>
      </c>
      <c r="CQ74" t="e">
        <f>INDEX('Returns by year'!$A:$J,MATCH(CQ40+$C$4-1,'Returns by year'!$A:$A,0),8)</f>
        <v>#N/A</v>
      </c>
      <c r="CR74" t="e">
        <f>INDEX('Returns by year'!$A:$J,MATCH(CR40+$C$4-1,'Returns by year'!$A:$A,0),8)</f>
        <v>#N/A</v>
      </c>
      <c r="CS74" t="e">
        <f>INDEX('Returns by year'!$A:$J,MATCH(CS40+$C$4-1,'Returns by year'!$A:$A,0),8)</f>
        <v>#N/A</v>
      </c>
      <c r="CT74" t="e">
        <f>INDEX('Returns by year'!$A:$J,MATCH(CT40+$C$4-1,'Returns by year'!$A:$A,0),8)</f>
        <v>#N/A</v>
      </c>
      <c r="CU74" t="e">
        <f>INDEX('Returns by year'!$A:$J,MATCH(CU40+$C$4-1,'Returns by year'!$A:$A,0),8)</f>
        <v>#N/A</v>
      </c>
      <c r="CV74" t="e">
        <f>INDEX('Returns by year'!$A:$J,MATCH(CV40+$C$4-1,'Returns by year'!$A:$A,0),8)</f>
        <v>#N/A</v>
      </c>
      <c r="CW74" t="e">
        <f>INDEX('Returns by year'!$A:$J,MATCH(CW40+$C$4-1,'Returns by year'!$A:$A,0),8)</f>
        <v>#N/A</v>
      </c>
      <c r="CX74" t="e">
        <f>INDEX('Returns by year'!$A:$J,MATCH(CX40+$C$4-1,'Returns by year'!$A:$A,0),8)</f>
        <v>#N/A</v>
      </c>
      <c r="CY74" t="e">
        <f>INDEX('Returns by year'!$A:$J,MATCH(CY40+$C$4-1,'Returns by year'!$A:$A,0),8)</f>
        <v>#N/A</v>
      </c>
      <c r="CZ74" t="e">
        <f>INDEX('Returns by year'!$A:$J,MATCH(CZ40+$C$4-1,'Returns by year'!$A:$A,0),8)</f>
        <v>#N/A</v>
      </c>
      <c r="DA74" t="e">
        <f>INDEX('Returns by year'!$A:$J,MATCH(DA40+$C$4-1,'Returns by year'!$A:$A,0),8)</f>
        <v>#N/A</v>
      </c>
      <c r="DB74" t="e">
        <f>INDEX('Returns by year'!$A:$J,MATCH(DB40+$C$4-1,'Returns by year'!$A:$A,0),8)</f>
        <v>#N/A</v>
      </c>
      <c r="DC74" t="e">
        <f>INDEX('Returns by year'!$A:$J,MATCH(DC40+$C$4-1,'Returns by year'!$A:$A,0),8)</f>
        <v>#N/A</v>
      </c>
      <c r="DD74" t="e">
        <f>INDEX('Returns by year'!$A:$J,MATCH(DD40+$C$4-1,'Returns by year'!$A:$A,0),8)</f>
        <v>#N/A</v>
      </c>
      <c r="DE74" t="e">
        <f>INDEX('Returns by year'!$A:$J,MATCH(DE40+$C$4-1,'Returns by year'!$A:$A,0),8)</f>
        <v>#N/A</v>
      </c>
      <c r="DF74" t="e">
        <f>INDEX('Returns by year'!$A:$J,MATCH(DF40+$C$4-1,'Returns by year'!$A:$A,0),8)</f>
        <v>#N/A</v>
      </c>
      <c r="DG74" t="e">
        <f>INDEX('Returns by year'!$A:$J,MATCH(DG40+$C$4-1,'Returns by year'!$A:$A,0),8)</f>
        <v>#N/A</v>
      </c>
      <c r="DH74" t="e">
        <f>INDEX('Returns by year'!$A:$J,MATCH(DH40+$C$4-1,'Returns by year'!$A:$A,0),8)</f>
        <v>#N/A</v>
      </c>
      <c r="DI74" t="e">
        <f>INDEX('Returns by year'!$A:$J,MATCH(DI40+$C$4-1,'Returns by year'!$A:$A,0),8)</f>
        <v>#N/A</v>
      </c>
      <c r="DJ74" t="e">
        <f>INDEX('Returns by year'!$A:$J,MATCH(DJ40+$C$4-1,'Returns by year'!$A:$A,0),8)</f>
        <v>#N/A</v>
      </c>
      <c r="DK74" t="e">
        <f>INDEX('Returns by year'!$A:$J,MATCH(DK40+$C$4-1,'Returns by year'!$A:$A,0),8)</f>
        <v>#N/A</v>
      </c>
      <c r="DL74" t="e">
        <f>INDEX('Returns by year'!$A:$J,MATCH(DL40+$C$4-1,'Returns by year'!$A:$A,0),8)</f>
        <v>#N/A</v>
      </c>
      <c r="DM74" t="e">
        <f>INDEX('Returns by year'!$A:$J,MATCH(DM40+$C$4-1,'Returns by year'!$A:$A,0),8)</f>
        <v>#N/A</v>
      </c>
      <c r="DN74" t="e">
        <f>INDEX('Returns by year'!$A:$J,MATCH(DN40+$C$4-1,'Returns by year'!$A:$A,0),8)</f>
        <v>#N/A</v>
      </c>
      <c r="DO74" t="e">
        <f>INDEX('Returns by year'!$A:$J,MATCH(DO40+$C$4-1,'Returns by year'!$A:$A,0),8)</f>
        <v>#N/A</v>
      </c>
      <c r="DP74" t="e">
        <f>INDEX('Returns by year'!$A:$J,MATCH(DP40+$C$4-1,'Returns by year'!$A:$A,0),8)</f>
        <v>#N/A</v>
      </c>
      <c r="DQ74" t="e">
        <f>INDEX('Returns by year'!$A:$J,MATCH(DQ40+$C$4-1,'Returns by year'!$A:$A,0),8)</f>
        <v>#N/A</v>
      </c>
      <c r="DR74" t="e">
        <f>INDEX('Returns by year'!$A:$J,MATCH(DR40+$C$4-1,'Returns by year'!$A:$A,0),8)</f>
        <v>#N/A</v>
      </c>
      <c r="DS74" t="e">
        <f>INDEX('Returns by year'!$A:$J,MATCH(DS40+$C$4-1,'Returns by year'!$A:$A,0),8)</f>
        <v>#N/A</v>
      </c>
      <c r="DT74" t="e">
        <f>INDEX('Returns by year'!$A:$J,MATCH(DT40+$C$4-1,'Returns by year'!$A:$A,0),8)</f>
        <v>#N/A</v>
      </c>
      <c r="DU74" t="e">
        <f>INDEX('Returns by year'!$A:$J,MATCH(DU40+$C$4-1,'Returns by year'!$A:$A,0),8)</f>
        <v>#N/A</v>
      </c>
      <c r="DV74" t="e">
        <f>INDEX('Returns by year'!$A:$J,MATCH(DV40+$C$4-1,'Returns by year'!$A:$A,0),8)</f>
        <v>#N/A</v>
      </c>
      <c r="DW74" t="e">
        <f>INDEX('Returns by year'!$A:$J,MATCH(DW40+$C$4-1,'Returns by year'!$A:$A,0),8)</f>
        <v>#N/A</v>
      </c>
      <c r="DX74" t="e">
        <f>INDEX('Returns by year'!$A:$J,MATCH(DX40+$C$4-1,'Returns by year'!$A:$A,0),8)</f>
        <v>#N/A</v>
      </c>
      <c r="DY74" t="e">
        <f>INDEX('Returns by year'!$A:$J,MATCH(DY40+$C$4-1,'Returns by year'!$A:$A,0),8)</f>
        <v>#N/A</v>
      </c>
      <c r="DZ74" t="e">
        <f>INDEX('Returns by year'!$A:$J,MATCH(DZ40+$C$4-1,'Returns by year'!$A:$A,0),8)</f>
        <v>#N/A</v>
      </c>
      <c r="EA74" t="e">
        <f>INDEX('Returns by year'!$A:$J,MATCH(EA40+$C$4-1,'Returns by year'!$A:$A,0),8)</f>
        <v>#N/A</v>
      </c>
      <c r="EB74" t="e">
        <f>INDEX('Returns by year'!$A:$J,MATCH(EB40+$C$4-1,'Returns by year'!$A:$A,0),8)</f>
        <v>#N/A</v>
      </c>
      <c r="EC74" t="e">
        <f>INDEX('Returns by year'!$A:$J,MATCH(EC40+$C$4-1,'Returns by year'!$A:$A,0),8)</f>
        <v>#N/A</v>
      </c>
      <c r="ED74" t="e">
        <f>INDEX('Returns by year'!$A:$J,MATCH(ED40+$C$4-1,'Returns by year'!$A:$A,0),8)</f>
        <v>#N/A</v>
      </c>
      <c r="EE74" t="e">
        <f>INDEX('Returns by year'!$A:$J,MATCH(EE40+$C$4-1,'Returns by year'!$A:$A,0),8)</f>
        <v>#N/A</v>
      </c>
      <c r="EF74" t="e">
        <f>INDEX('Returns by year'!$A:$J,MATCH(EF40+$C$4-1,'Returns by year'!$A:$A,0),8)</f>
        <v>#N/A</v>
      </c>
      <c r="EG74" t="e">
        <f>INDEX('Returns by year'!$A:$J,MATCH(EG40+$C$4-1,'Returns by year'!$A:$A,0),8)</f>
        <v>#N/A</v>
      </c>
      <c r="EH74" t="e">
        <f>INDEX('Returns by year'!$A:$J,MATCH(EH40+$C$4-1,'Returns by year'!$A:$A,0),8)</f>
        <v>#N/A</v>
      </c>
      <c r="EI74" t="e">
        <f>INDEX('Returns by year'!$A:$J,MATCH(EI40+$C$4-1,'Returns by year'!$A:$A,0),8)</f>
        <v>#N/A</v>
      </c>
      <c r="EJ74" t="e">
        <f>INDEX('Returns by year'!$A:$J,MATCH(EJ40+$C$4-1,'Returns by year'!$A:$A,0),8)</f>
        <v>#N/A</v>
      </c>
      <c r="EK74" t="e">
        <f>INDEX('Returns by year'!$A:$J,MATCH(EK40+$C$4-1,'Returns by year'!$A:$A,0),8)</f>
        <v>#N/A</v>
      </c>
      <c r="EL74" t="e">
        <f>INDEX('Returns by year'!$A:$J,MATCH(EL40+$C$4-1,'Returns by year'!$A:$A,0),8)</f>
        <v>#N/A</v>
      </c>
      <c r="EM74" t="e">
        <f>INDEX('Returns by year'!$A:$J,MATCH(EM40+$C$4-1,'Returns by year'!$A:$A,0),8)</f>
        <v>#N/A</v>
      </c>
      <c r="EN74" t="e">
        <f>INDEX('Returns by year'!$A:$J,MATCH(EN40+$C$4-1,'Returns by year'!$A:$A,0),8)</f>
        <v>#N/A</v>
      </c>
      <c r="EO74" t="e">
        <f>INDEX('Returns by year'!$A:$J,MATCH(EO40+$C$4-1,'Returns by year'!$A:$A,0),8)</f>
        <v>#N/A</v>
      </c>
      <c r="EP74" t="e">
        <f>INDEX('Returns by year'!$A:$J,MATCH(EP40+$C$4-1,'Returns by year'!$A:$A,0),8)</f>
        <v>#N/A</v>
      </c>
      <c r="EQ74" t="e">
        <f>INDEX('Returns by year'!$A:$J,MATCH(EQ40+$C$4-1,'Returns by year'!$A:$A,0),8)</f>
        <v>#N/A</v>
      </c>
      <c r="ER74" t="e">
        <f>INDEX('Returns by year'!$A:$J,MATCH(ER40+$C$4-1,'Returns by year'!$A:$A,0),8)</f>
        <v>#N/A</v>
      </c>
      <c r="ES74" t="e">
        <f>INDEX('Returns by year'!$A:$J,MATCH(ES40+$C$4-1,'Returns by year'!$A:$A,0),8)</f>
        <v>#N/A</v>
      </c>
      <c r="ET74" t="e">
        <f>INDEX('Returns by year'!$A:$J,MATCH(ET40+$C$4-1,'Returns by year'!$A:$A,0),8)</f>
        <v>#N/A</v>
      </c>
      <c r="EU74" t="e">
        <f>INDEX('Returns by year'!$A:$J,MATCH(EU40+$C$4-1,'Returns by year'!$A:$A,0),8)</f>
        <v>#N/A</v>
      </c>
      <c r="EV74" t="e">
        <f>INDEX('Returns by year'!$A:$J,MATCH(EV40+$C$4-1,'Returns by year'!$A:$A,0),8)</f>
        <v>#N/A</v>
      </c>
      <c r="EW74" t="e">
        <f>INDEX('Returns by year'!$A:$J,MATCH(EW40+$C$4-1,'Returns by year'!$A:$A,0),8)</f>
        <v>#N/A</v>
      </c>
      <c r="EX74" t="e">
        <f>INDEX('Returns by year'!$A:$J,MATCH(EX40+$C$4-1,'Returns by year'!$A:$A,0),8)</f>
        <v>#N/A</v>
      </c>
      <c r="EY74" t="e">
        <f>INDEX('Returns by year'!$A:$J,MATCH(EY40+$C$4-1,'Returns by year'!$A:$A,0),8)</f>
        <v>#N/A</v>
      </c>
      <c r="EZ74" t="e">
        <f>INDEX('Returns by year'!$A:$J,MATCH(EZ40+$C$4-1,'Returns by year'!$A:$A,0),8)</f>
        <v>#N/A</v>
      </c>
      <c r="FA74" t="e">
        <f>INDEX('Returns by year'!$A:$J,MATCH(FA40+$C$4-1,'Returns by year'!$A:$A,0),8)</f>
        <v>#N/A</v>
      </c>
      <c r="FB74" t="e">
        <f>INDEX('Returns by year'!$A:$J,MATCH(FB40+$C$4-1,'Returns by year'!$A:$A,0),8)</f>
        <v>#N/A</v>
      </c>
      <c r="FC74" t="e">
        <f>INDEX('Returns by year'!$A:$J,MATCH(FC40+$C$4-1,'Returns by year'!$A:$A,0),8)</f>
        <v>#N/A</v>
      </c>
      <c r="FD74" t="e">
        <f>INDEX('Returns by year'!$A:$J,MATCH(FD40+$C$4-1,'Returns by year'!$A:$A,0),8)</f>
        <v>#N/A</v>
      </c>
      <c r="FE74" t="e">
        <f>INDEX('Returns by year'!$A:$J,MATCH(FE40+$C$4-1,'Returns by year'!$A:$A,0),8)</f>
        <v>#N/A</v>
      </c>
      <c r="FF74" t="e">
        <f>INDEX('Returns by year'!$A:$J,MATCH(FF40+$C$4-1,'Returns by year'!$A:$A,0),8)</f>
        <v>#N/A</v>
      </c>
      <c r="FG74" t="e">
        <f>INDEX('Returns by year'!$A:$J,MATCH(FG40+$C$4-1,'Returns by year'!$A:$A,0),8)</f>
        <v>#N/A</v>
      </c>
      <c r="FH74" t="e">
        <f>INDEX('Returns by year'!$A:$J,MATCH(FH40+$C$4-1,'Returns by year'!$A:$A,0),8)</f>
        <v>#N/A</v>
      </c>
      <c r="FI74" t="e">
        <f>INDEX('Returns by year'!$A:$J,MATCH(FI40+$C$4-1,'Returns by year'!$A:$A,0),8)</f>
        <v>#N/A</v>
      </c>
      <c r="FJ74" t="e">
        <f>INDEX('Returns by year'!$A:$J,MATCH(FJ40+$C$4-1,'Returns by year'!$A:$A,0),8)</f>
        <v>#N/A</v>
      </c>
      <c r="FK74" t="e">
        <f>INDEX('Returns by year'!$A:$J,MATCH(FK40+$C$4-1,'Returns by year'!$A:$A,0),8)</f>
        <v>#N/A</v>
      </c>
      <c r="FL74" t="e">
        <f>INDEX('Returns by year'!$A:$J,MATCH(FL40+$C$4-1,'Returns by year'!$A:$A,0),8)</f>
        <v>#N/A</v>
      </c>
      <c r="FM74" t="e">
        <f>INDEX('Returns by year'!$A:$J,MATCH(FM40+$C$4-1,'Returns by year'!$A:$A,0),8)</f>
        <v>#N/A</v>
      </c>
      <c r="FN74" t="e">
        <f>INDEX('Returns by year'!$A:$J,MATCH(FN40+$C$4-1,'Returns by year'!$A:$A,0),8)</f>
        <v>#N/A</v>
      </c>
      <c r="FO74" t="e">
        <f>INDEX('Returns by year'!$A:$J,MATCH(FO40+$C$4-1,'Returns by year'!$A:$A,0),8)</f>
        <v>#N/A</v>
      </c>
      <c r="FP74" t="e">
        <f>INDEX('Returns by year'!$A:$J,MATCH(FP40+$C$4-1,'Returns by year'!$A:$A,0),8)</f>
        <v>#N/A</v>
      </c>
      <c r="FQ74" t="e">
        <f>INDEX('Returns by year'!$A:$J,MATCH(FQ40+$C$4-1,'Returns by year'!$A:$A,0),8)</f>
        <v>#N/A</v>
      </c>
      <c r="FR74" t="e">
        <f>INDEX('Returns by year'!$A:$J,MATCH(FR40+$C$4-1,'Returns by year'!$A:$A,0),8)</f>
        <v>#N/A</v>
      </c>
      <c r="FS74" t="e">
        <f>INDEX('Returns by year'!$A:$J,MATCH(FS40+$C$4-1,'Returns by year'!$A:$A,0),8)</f>
        <v>#N/A</v>
      </c>
      <c r="FT74" t="e">
        <f>INDEX('Returns by year'!$A:$J,MATCH(FT40+$C$4-1,'Returns by year'!$A:$A,0),8)</f>
        <v>#N/A</v>
      </c>
      <c r="FU74" t="e">
        <f>INDEX('Returns by year'!$A:$J,MATCH(FU40+$C$4-1,'Returns by year'!$A:$A,0),8)</f>
        <v>#N/A</v>
      </c>
      <c r="FV74" t="e">
        <f>INDEX('Returns by year'!$A:$J,MATCH(FV40+$C$4-1,'Returns by year'!$A:$A,0),8)</f>
        <v>#N/A</v>
      </c>
    </row>
    <row r="75" spans="1:178">
      <c r="A75">
        <f>INDEX('Returns by year'!$A:$J,MATCH($C$3,'Returns by year'!$A:$A,0),9)</f>
        <v>8526.9508272066651</v>
      </c>
      <c r="B75">
        <f>'Returns by year'!$I$112</f>
        <v>8526.9508272066651</v>
      </c>
      <c r="F75">
        <f>INDEX('Returns by year'!$A:$J,MATCH(F40+$C$4-1,'Returns by year'!$A:$A,0),9)</f>
        <v>142.42559681966594</v>
      </c>
      <c r="G75">
        <f>INDEX('Returns by year'!$A:$J,MATCH(G40+$C$4-1,'Returns by year'!$A:$A,0),9)</f>
        <v>148.42634118715418</v>
      </c>
      <c r="H75">
        <f>INDEX('Returns by year'!$A:$J,MATCH(H40+$C$4-1,'Returns by year'!$A:$A,0),9)</f>
        <v>154.97529933818757</v>
      </c>
      <c r="I75">
        <f>INDEX('Returns by year'!$A:$J,MATCH(I40+$C$4-1,'Returns by year'!$A:$A,0),9)</f>
        <v>163.34781136372007</v>
      </c>
      <c r="J75">
        <f>INDEX('Returns by year'!$A:$J,MATCH(J40+$C$4-1,'Returns by year'!$A:$A,0),9)</f>
        <v>160.0445958674045</v>
      </c>
      <c r="K75">
        <f>INDEX('Returns by year'!$A:$J,MATCH(K40+$C$4-1,'Returns by year'!$A:$A,0),9)</f>
        <v>163.71740846371824</v>
      </c>
      <c r="L75">
        <f>INDEX('Returns by year'!$A:$J,MATCH(L40+$C$4-1,'Returns by year'!$A:$A,0),9)</f>
        <v>167.79397193446482</v>
      </c>
      <c r="M75">
        <f>INDEX('Returns by year'!$A:$J,MATCH(M40+$C$4-1,'Returns by year'!$A:$A,0),9)</f>
        <v>172.11904807734297</v>
      </c>
      <c r="N75">
        <f>INDEX('Returns by year'!$A:$J,MATCH(N40+$C$4-1,'Returns by year'!$A:$A,0),9)</f>
        <v>178.66717499115143</v>
      </c>
      <c r="O75">
        <f>INDEX('Returns by year'!$A:$J,MATCH(O40+$C$4-1,'Returns by year'!$A:$A,0),9)</f>
        <v>184.25655340056949</v>
      </c>
      <c r="P75">
        <f>INDEX('Returns by year'!$A:$J,MATCH(P40+$C$4-1,'Returns by year'!$A:$A,0),9)</f>
        <v>185.95115503756207</v>
      </c>
      <c r="Q75">
        <f>INDEX('Returns by year'!$A:$J,MATCH(Q40+$C$4-1,'Returns by year'!$A:$A,0),9)</f>
        <v>189.57913076515149</v>
      </c>
      <c r="R75">
        <f>INDEX('Returns by year'!$A:$J,MATCH(R40+$C$4-1,'Returns by year'!$A:$A,0),9)</f>
        <v>198.42012543806027</v>
      </c>
      <c r="S75">
        <f>INDEX('Returns by year'!$A:$J,MATCH(S40+$C$4-1,'Returns by year'!$A:$A,0),9)</f>
        <v>199.2725298476397</v>
      </c>
      <c r="T75">
        <f>INDEX('Returns by year'!$A:$J,MATCH(T40+$C$4-1,'Returns by year'!$A:$A,0),9)</f>
        <v>198.68405032411223</v>
      </c>
      <c r="U75">
        <f>INDEX('Returns by year'!$A:$J,MATCH(U40+$C$4-1,'Returns by year'!$A:$A,0),9)</f>
        <v>203.19019701923781</v>
      </c>
      <c r="V75">
        <f>INDEX('Returns by year'!$A:$J,MATCH(V40+$C$4-1,'Returns by year'!$A:$A,0),9)</f>
        <v>211.61007420547722</v>
      </c>
      <c r="W75">
        <f>INDEX('Returns by year'!$A:$J,MATCH(W40+$C$4-1,'Returns by year'!$A:$A,0),9)</f>
        <v>218.57162973953018</v>
      </c>
      <c r="X75">
        <f>INDEX('Returns by year'!$A:$J,MATCH(X40+$C$4-1,'Returns by year'!$A:$A,0),9)</f>
        <v>215.65055295509998</v>
      </c>
      <c r="Y75">
        <f>INDEX('Returns by year'!$A:$J,MATCH(Y40+$C$4-1,'Returns by year'!$A:$A,0),9)</f>
        <v>210.78596424464291</v>
      </c>
      <c r="Z75">
        <f>INDEX('Returns by year'!$A:$J,MATCH(Z40+$C$4-1,'Returns by year'!$A:$A,0),9)</f>
        <v>225.11311331323367</v>
      </c>
      <c r="AA75">
        <f>INDEX('Returns by year'!$A:$J,MATCH(AA40+$C$4-1,'Returns by year'!$A:$A,0),9)</f>
        <v>220.38794814929315</v>
      </c>
      <c r="AB75">
        <f>INDEX('Returns by year'!$A:$J,MATCH(AB40+$C$4-1,'Returns by year'!$A:$A,0),9)</f>
        <v>214.55509182219998</v>
      </c>
      <c r="AC75">
        <f>INDEX('Returns by year'!$A:$J,MATCH(AC40+$C$4-1,'Returns by year'!$A:$A,0),9)</f>
        <v>239.52823965399477</v>
      </c>
      <c r="AD75">
        <f>INDEX('Returns by year'!$A:$J,MATCH(AD40+$C$4-1,'Returns by year'!$A:$A,0),9)</f>
        <v>244.46472698517934</v>
      </c>
      <c r="AE75">
        <f>INDEX('Returns by year'!$A:$J,MATCH(AE40+$C$4-1,'Returns by year'!$A:$A,0),9)</f>
        <v>258.38343391259201</v>
      </c>
      <c r="AF75">
        <f>INDEX('Returns by year'!$A:$J,MATCH(AF40+$C$4-1,'Returns by year'!$A:$A,0),9)</f>
        <v>262.73502971192949</v>
      </c>
      <c r="AG75">
        <f>INDEX('Returns by year'!$A:$J,MATCH(AG40+$C$4-1,'Returns by year'!$A:$A,0),9)</f>
        <v>272.52996211138321</v>
      </c>
      <c r="AH75">
        <f>INDEX('Returns by year'!$A:$J,MATCH(AH40+$C$4-1,'Returns by year'!$A:$A,0),9)</f>
        <v>274.48905762558695</v>
      </c>
      <c r="AI75">
        <f>INDEX('Returns by year'!$A:$J,MATCH(AI40+$C$4-1,'Returns by year'!$A:$A,0),9)</f>
        <v>282.47103728732264</v>
      </c>
      <c r="AJ75">
        <f>INDEX('Returns by year'!$A:$J,MATCH(AJ40+$C$4-1,'Returns by year'!$A:$A,0),9)</f>
        <v>278.0062407720165</v>
      </c>
      <c r="AK75">
        <f>INDEX('Returns by year'!$A:$J,MATCH(AK40+$C$4-1,'Returns by year'!$A:$A,0),9)</f>
        <v>287.10988788587969</v>
      </c>
      <c r="AL75">
        <f>INDEX('Returns by year'!$A:$J,MATCH(AL40+$C$4-1,'Returns by year'!$A:$A,0),9)</f>
        <v>272.7140565018351</v>
      </c>
      <c r="AM75">
        <f>INDEX('Returns by year'!$A:$J,MATCH(AM40+$C$4-1,'Returns by year'!$A:$A,0),9)</f>
        <v>318.40657993094021</v>
      </c>
      <c r="AN75">
        <f>INDEX('Returns by year'!$A:$J,MATCH(AN40+$C$4-1,'Returns by year'!$A:$A,0),9)</f>
        <v>349.56870273914296</v>
      </c>
      <c r="AO75">
        <f>INDEX('Returns by year'!$A:$J,MATCH(AO40+$C$4-1,'Returns by year'!$A:$A,0),9)</f>
        <v>359.42111852214714</v>
      </c>
      <c r="AP75">
        <f>INDEX('Returns by year'!$A:$J,MATCH(AP40+$C$4-1,'Returns by year'!$A:$A,0),9)</f>
        <v>372.57113175912104</v>
      </c>
      <c r="AQ75">
        <f>INDEX('Returns by year'!$A:$J,MATCH(AQ40+$C$4-1,'Returns by year'!$A:$A,0),9)</f>
        <v>379.98011367377757</v>
      </c>
      <c r="AR75">
        <f>INDEX('Returns by year'!$A:$J,MATCH(AR40+$C$4-1,'Returns by year'!$A:$A,0),9)</f>
        <v>393.67936041117781</v>
      </c>
      <c r="AS75">
        <f>INDEX('Returns by year'!$A:$J,MATCH(AS40+$C$4-1,'Returns by year'!$A:$A,0),9)</f>
        <v>456.607276908399</v>
      </c>
      <c r="AT75">
        <f>INDEX('Returns by year'!$A:$J,MATCH(AT40+$C$4-1,'Returns by year'!$A:$A,0),9)</f>
        <v>462.49733090970153</v>
      </c>
      <c r="AU75">
        <f>INDEX('Returns by year'!$A:$J,MATCH(AU40+$C$4-1,'Returns by year'!$A:$A,0),9)</f>
        <v>458.90104096930958</v>
      </c>
      <c r="AV75">
        <f>INDEX('Returns by year'!$A:$J,MATCH(AV40+$C$4-1,'Returns by year'!$A:$A,0),9)</f>
        <v>461.97898346523777</v>
      </c>
      <c r="AW75">
        <f>INDEX('Returns by year'!$A:$J,MATCH(AW40+$C$4-1,'Returns by year'!$A:$A,0),9)</f>
        <v>448.16699336164055</v>
      </c>
      <c r="AX75">
        <f>INDEX('Returns by year'!$A:$J,MATCH(AX40+$C$4-1,'Returns by year'!$A:$A,0),9)</f>
        <v>484.91317021175587</v>
      </c>
      <c r="AY75">
        <f>INDEX('Returns by year'!$A:$J,MATCH(AY40+$C$4-1,'Returns by year'!$A:$A,0),9)</f>
        <v>644.03524241645721</v>
      </c>
      <c r="AZ75">
        <f>INDEX('Returns by year'!$A:$J,MATCH(AZ40+$C$4-1,'Returns by year'!$A:$A,0),9)</f>
        <v>664.64571907431775</v>
      </c>
      <c r="BA75">
        <f>INDEX('Returns by year'!$A:$J,MATCH(BA40+$C$4-1,'Returns by year'!$A:$A,0),9)</f>
        <v>755.92393727227272</v>
      </c>
      <c r="BB75">
        <f>INDEX('Returns by year'!$A:$J,MATCH(BB40+$C$4-1,'Returns by year'!$A:$A,0),9)</f>
        <v>950.2907905396761</v>
      </c>
      <c r="BC75">
        <f>INDEX('Returns by year'!$A:$J,MATCH(BC40+$C$4-1,'Returns by year'!$A:$A,0),9)</f>
        <v>1181.0614505867354</v>
      </c>
      <c r="BD75">
        <f>INDEX('Returns by year'!$A:$J,MATCH(BD40+$C$4-1,'Returns by year'!$A:$A,0),9)</f>
        <v>1122.4747917679792</v>
      </c>
      <c r="BE75">
        <f>INDEX('Returns by year'!$A:$J,MATCH(BE40+$C$4-1,'Returns by year'!$A:$A,0),9)</f>
        <v>1214.7825820879684</v>
      </c>
      <c r="BF75">
        <f>INDEX('Returns by year'!$A:$J,MATCH(BF40+$C$4-1,'Returns by year'!$A:$A,0),9)</f>
        <v>1429.7219259170236</v>
      </c>
      <c r="BG75">
        <f>INDEX('Returns by year'!$A:$J,MATCH(BG40+$C$4-1,'Returns by year'!$A:$A,0),9)</f>
        <v>1518.8704542240573</v>
      </c>
      <c r="BH75">
        <f>INDEX('Returns by year'!$A:$J,MATCH(BH40+$C$4-1,'Returns by year'!$A:$A,0),9)</f>
        <v>1746.769523711594</v>
      </c>
      <c r="BI75">
        <f>INDEX('Returns by year'!$A:$J,MATCH(BI40+$C$4-1,'Returns by year'!$A:$A,0),9)</f>
        <v>1910.2957512715263</v>
      </c>
      <c r="BJ75">
        <f>INDEX('Returns by year'!$A:$J,MATCH(BJ40+$C$4-1,'Returns by year'!$A:$A,0),9)</f>
        <v>2181.7670703142176</v>
      </c>
      <c r="BK75">
        <f>INDEX('Returns by year'!$A:$J,MATCH(BK40+$C$4-1,'Returns by year'!$A:$A,0),9)</f>
        <v>2006.4259659479505</v>
      </c>
      <c r="BL75">
        <f>INDEX('Returns by year'!$A:$J,MATCH(BL40+$C$4-1,'Returns by year'!$A:$A,0),9)</f>
        <v>2477.5504351330737</v>
      </c>
      <c r="BM75">
        <f>INDEX('Returns by year'!$A:$J,MATCH(BM40+$C$4-1,'Returns by year'!$A:$A,0),9)</f>
        <v>2512.9449137348461</v>
      </c>
      <c r="BN75">
        <f>INDEX('Returns by year'!$A:$J,MATCH(BN40+$C$4-1,'Returns by year'!$A:$A,0),9)</f>
        <v>2762.7097823991153</v>
      </c>
      <c r="BO75">
        <f>INDEX('Returns by year'!$A:$J,MATCH(BO40+$C$4-1,'Returns by year'!$A:$A,0),9)</f>
        <v>3174.9456417989818</v>
      </c>
      <c r="BP75">
        <f>INDEX('Returns by year'!$A:$J,MATCH(BP40+$C$4-1,'Returns by year'!$A:$A,0),9)</f>
        <v>2912.8788088601259</v>
      </c>
      <c r="BQ75">
        <f>INDEX('Returns by year'!$A:$J,MATCH(BQ40+$C$4-1,'Returns by year'!$A:$A,0),9)</f>
        <v>3398.0265555148762</v>
      </c>
      <c r="BR75">
        <f>INDEX('Returns by year'!$A:$J,MATCH(BR40+$C$4-1,'Returns by year'!$A:$A,0),9)</f>
        <v>3587.3707520469702</v>
      </c>
      <c r="BS75">
        <f>INDEX('Returns by year'!$A:$J,MATCH(BS40+$C$4-1,'Returns by year'!$A:$A,0),9)</f>
        <v>4129.6520779735802</v>
      </c>
      <c r="BT75">
        <f>INDEX('Returns by year'!$A:$J,MATCH(BT40+$C$4-1,'Returns by year'!$A:$A,0),9)</f>
        <v>4145.1514298492766</v>
      </c>
      <c r="BU75">
        <f>INDEX('Returns by year'!$A:$J,MATCH(BU40+$C$4-1,'Returns by year'!$A:$A,0),9)</f>
        <v>4331.2970695441181</v>
      </c>
      <c r="BV75">
        <f>INDEX('Returns by year'!$A:$J,MATCH(BV40+$C$4-1,'Returns by year'!$A:$A,0),9)</f>
        <v>4455.4984405991927</v>
      </c>
      <c r="BW75">
        <f>INDEX('Returns by year'!$A:$J,MATCH(BW40+$C$4-1,'Returns by year'!$A:$A,0),9)</f>
        <v>4542.8708203458</v>
      </c>
      <c r="BX75">
        <f>INDEX('Returns by year'!$A:$J,MATCH(BX40+$C$4-1,'Returns by year'!$A:$A,0),9)</f>
        <v>5006.6943844844382</v>
      </c>
      <c r="BY75">
        <f>INDEX('Returns by year'!$A:$J,MATCH(BY40+$C$4-1,'Returns by year'!$A:$A,0),9)</f>
        <v>6013.1040377978934</v>
      </c>
      <c r="BZ75">
        <f>INDEX('Returns by year'!$A:$J,MATCH(BZ40+$C$4-1,'Returns by year'!$A:$A,0),9)</f>
        <v>5344.6455830466175</v>
      </c>
      <c r="CA75">
        <f>INDEX('Returns by year'!$A:$J,MATCH(CA40+$C$4-1,'Returns by year'!$A:$A,0),9)</f>
        <v>5796.9594048792078</v>
      </c>
      <c r="CB75">
        <f>INDEX('Returns by year'!$A:$J,MATCH(CB40+$C$4-1,'Returns by year'!$A:$A,0),9)</f>
        <v>6726.5212652343698</v>
      </c>
      <c r="CC75">
        <f>INDEX('Returns by year'!$A:$J,MATCH(CC40+$C$4-1,'Returns by year'!$A:$A,0),9)</f>
        <v>6926.4046862475598</v>
      </c>
      <c r="CD75">
        <f>INDEX('Returns by year'!$A:$J,MATCH(CD40+$C$4-1,'Returns by year'!$A:$A,0),9)</f>
        <v>6295.7854066132577</v>
      </c>
      <c r="CE75">
        <f>INDEX('Returns by year'!$A:$J,MATCH(CE40+$C$4-1,'Returns by year'!$A:$A,0),9)</f>
        <v>6972.3418672788994</v>
      </c>
      <c r="CF75">
        <f>INDEX('Returns by year'!$A:$J,MATCH(CF40+$C$4-1,'Returns by year'!$A:$A,0),9)</f>
        <v>7061.8876309399093</v>
      </c>
      <c r="CG75">
        <f>INDEX('Returns by year'!$A:$J,MATCH(CG40+$C$4-1,'Returns by year'!$A:$A,0),9)</f>
        <v>7110.6535291573937</v>
      </c>
      <c r="CH75">
        <f>INDEX('Returns by year'!$A:$J,MATCH(CH40+$C$4-1,'Returns by year'!$A:$A,0),9)</f>
        <v>7309.8738660425133</v>
      </c>
      <c r="CI75">
        <f>INDEX('Returns by year'!$A:$J,MATCH(CI40+$C$4-1,'Returns by year'!$A:$A,0),9)</f>
        <v>7308.6536737016304</v>
      </c>
      <c r="CJ75">
        <f>INDEX('Returns by year'!$A:$J,MATCH(CJ40+$C$4-1,'Returns by year'!$A:$A,0),9)</f>
        <v>8012.8885538781296</v>
      </c>
      <c r="CK75">
        <f>INDEX('Returns by year'!$A:$J,MATCH(CK40+$C$4-1,'Returns by year'!$A:$A,0),9)</f>
        <v>8920.9008833408589</v>
      </c>
      <c r="CL75">
        <f>INDEX('Returns by year'!$A:$J,MATCH(CL40+$C$4-1,'Returns by year'!$A:$A,0),9)</f>
        <v>8526.9508272066651</v>
      </c>
      <c r="CM75" t="e">
        <f>INDEX('Returns by year'!$A:$J,MATCH(CM40+$C$4-1,'Returns by year'!$A:$A,0),9)</f>
        <v>#N/A</v>
      </c>
      <c r="CN75" t="e">
        <f>INDEX('Returns by year'!$A:$J,MATCH(CN40+$C$4-1,'Returns by year'!$A:$A,0),9)</f>
        <v>#N/A</v>
      </c>
      <c r="CO75" t="e">
        <f>INDEX('Returns by year'!$A:$J,MATCH(CO40+$C$4-1,'Returns by year'!$A:$A,0),9)</f>
        <v>#N/A</v>
      </c>
      <c r="CP75" t="e">
        <f>INDEX('Returns by year'!$A:$J,MATCH(CP40+$C$4-1,'Returns by year'!$A:$A,0),9)</f>
        <v>#N/A</v>
      </c>
      <c r="CQ75" t="e">
        <f>INDEX('Returns by year'!$A:$J,MATCH(CQ40+$C$4-1,'Returns by year'!$A:$A,0),9)</f>
        <v>#N/A</v>
      </c>
      <c r="CR75" t="e">
        <f>INDEX('Returns by year'!$A:$J,MATCH(CR40+$C$4-1,'Returns by year'!$A:$A,0),9)</f>
        <v>#N/A</v>
      </c>
      <c r="CS75" t="e">
        <f>INDEX('Returns by year'!$A:$J,MATCH(CS40+$C$4-1,'Returns by year'!$A:$A,0),9)</f>
        <v>#N/A</v>
      </c>
      <c r="CT75" t="e">
        <f>INDEX('Returns by year'!$A:$J,MATCH(CT40+$C$4-1,'Returns by year'!$A:$A,0),9)</f>
        <v>#N/A</v>
      </c>
      <c r="CU75" t="e">
        <f>INDEX('Returns by year'!$A:$J,MATCH(CU40+$C$4-1,'Returns by year'!$A:$A,0),9)</f>
        <v>#N/A</v>
      </c>
      <c r="CV75" t="e">
        <f>INDEX('Returns by year'!$A:$J,MATCH(CV40+$C$4-1,'Returns by year'!$A:$A,0),9)</f>
        <v>#N/A</v>
      </c>
      <c r="CW75" t="e">
        <f>INDEX('Returns by year'!$A:$J,MATCH(CW40+$C$4-1,'Returns by year'!$A:$A,0),9)</f>
        <v>#N/A</v>
      </c>
      <c r="CX75" t="e">
        <f>INDEX('Returns by year'!$A:$J,MATCH(CX40+$C$4-1,'Returns by year'!$A:$A,0),9)</f>
        <v>#N/A</v>
      </c>
      <c r="CY75" t="e">
        <f>INDEX('Returns by year'!$A:$J,MATCH(CY40+$C$4-1,'Returns by year'!$A:$A,0),9)</f>
        <v>#N/A</v>
      </c>
      <c r="CZ75" t="e">
        <f>INDEX('Returns by year'!$A:$J,MATCH(CZ40+$C$4-1,'Returns by year'!$A:$A,0),9)</f>
        <v>#N/A</v>
      </c>
      <c r="DA75" t="e">
        <f>INDEX('Returns by year'!$A:$J,MATCH(DA40+$C$4-1,'Returns by year'!$A:$A,0),9)</f>
        <v>#N/A</v>
      </c>
      <c r="DB75" t="e">
        <f>INDEX('Returns by year'!$A:$J,MATCH(DB40+$C$4-1,'Returns by year'!$A:$A,0),9)</f>
        <v>#N/A</v>
      </c>
      <c r="DC75" t="e">
        <f>INDEX('Returns by year'!$A:$J,MATCH(DC40+$C$4-1,'Returns by year'!$A:$A,0),9)</f>
        <v>#N/A</v>
      </c>
      <c r="DD75" t="e">
        <f>INDEX('Returns by year'!$A:$J,MATCH(DD40+$C$4-1,'Returns by year'!$A:$A,0),9)</f>
        <v>#N/A</v>
      </c>
      <c r="DE75" t="e">
        <f>INDEX('Returns by year'!$A:$J,MATCH(DE40+$C$4-1,'Returns by year'!$A:$A,0),9)</f>
        <v>#N/A</v>
      </c>
      <c r="DF75" t="e">
        <f>INDEX('Returns by year'!$A:$J,MATCH(DF40+$C$4-1,'Returns by year'!$A:$A,0),9)</f>
        <v>#N/A</v>
      </c>
      <c r="DG75" t="e">
        <f>INDEX('Returns by year'!$A:$J,MATCH(DG40+$C$4-1,'Returns by year'!$A:$A,0),9)</f>
        <v>#N/A</v>
      </c>
      <c r="DH75" t="e">
        <f>INDEX('Returns by year'!$A:$J,MATCH(DH40+$C$4-1,'Returns by year'!$A:$A,0),9)</f>
        <v>#N/A</v>
      </c>
      <c r="DI75" t="e">
        <f>INDEX('Returns by year'!$A:$J,MATCH(DI40+$C$4-1,'Returns by year'!$A:$A,0),9)</f>
        <v>#N/A</v>
      </c>
      <c r="DJ75" t="e">
        <f>INDEX('Returns by year'!$A:$J,MATCH(DJ40+$C$4-1,'Returns by year'!$A:$A,0),9)</f>
        <v>#N/A</v>
      </c>
      <c r="DK75" t="e">
        <f>INDEX('Returns by year'!$A:$J,MATCH(DK40+$C$4-1,'Returns by year'!$A:$A,0),9)</f>
        <v>#N/A</v>
      </c>
      <c r="DL75" t="e">
        <f>INDEX('Returns by year'!$A:$J,MATCH(DL40+$C$4-1,'Returns by year'!$A:$A,0),9)</f>
        <v>#N/A</v>
      </c>
      <c r="DM75" t="e">
        <f>INDEX('Returns by year'!$A:$J,MATCH(DM40+$C$4-1,'Returns by year'!$A:$A,0),9)</f>
        <v>#N/A</v>
      </c>
      <c r="DN75" t="e">
        <f>INDEX('Returns by year'!$A:$J,MATCH(DN40+$C$4-1,'Returns by year'!$A:$A,0),9)</f>
        <v>#N/A</v>
      </c>
      <c r="DO75" t="e">
        <f>INDEX('Returns by year'!$A:$J,MATCH(DO40+$C$4-1,'Returns by year'!$A:$A,0),9)</f>
        <v>#N/A</v>
      </c>
      <c r="DP75" t="e">
        <f>INDEX('Returns by year'!$A:$J,MATCH(DP40+$C$4-1,'Returns by year'!$A:$A,0),9)</f>
        <v>#N/A</v>
      </c>
      <c r="DQ75" t="e">
        <f>INDEX('Returns by year'!$A:$J,MATCH(DQ40+$C$4-1,'Returns by year'!$A:$A,0),9)</f>
        <v>#N/A</v>
      </c>
      <c r="DR75" t="e">
        <f>INDEX('Returns by year'!$A:$J,MATCH(DR40+$C$4-1,'Returns by year'!$A:$A,0),9)</f>
        <v>#N/A</v>
      </c>
      <c r="DS75" t="e">
        <f>INDEX('Returns by year'!$A:$J,MATCH(DS40+$C$4-1,'Returns by year'!$A:$A,0),9)</f>
        <v>#N/A</v>
      </c>
      <c r="DT75" t="e">
        <f>INDEX('Returns by year'!$A:$J,MATCH(DT40+$C$4-1,'Returns by year'!$A:$A,0),9)</f>
        <v>#N/A</v>
      </c>
      <c r="DU75" t="e">
        <f>INDEX('Returns by year'!$A:$J,MATCH(DU40+$C$4-1,'Returns by year'!$A:$A,0),9)</f>
        <v>#N/A</v>
      </c>
      <c r="DV75" t="e">
        <f>INDEX('Returns by year'!$A:$J,MATCH(DV40+$C$4-1,'Returns by year'!$A:$A,0),9)</f>
        <v>#N/A</v>
      </c>
      <c r="DW75" t="e">
        <f>INDEX('Returns by year'!$A:$J,MATCH(DW40+$C$4-1,'Returns by year'!$A:$A,0),9)</f>
        <v>#N/A</v>
      </c>
      <c r="DX75" t="e">
        <f>INDEX('Returns by year'!$A:$J,MATCH(DX40+$C$4-1,'Returns by year'!$A:$A,0),9)</f>
        <v>#N/A</v>
      </c>
      <c r="DY75" t="e">
        <f>INDEX('Returns by year'!$A:$J,MATCH(DY40+$C$4-1,'Returns by year'!$A:$A,0),9)</f>
        <v>#N/A</v>
      </c>
      <c r="DZ75" t="e">
        <f>INDEX('Returns by year'!$A:$J,MATCH(DZ40+$C$4-1,'Returns by year'!$A:$A,0),9)</f>
        <v>#N/A</v>
      </c>
      <c r="EA75" t="e">
        <f>INDEX('Returns by year'!$A:$J,MATCH(EA40+$C$4-1,'Returns by year'!$A:$A,0),9)</f>
        <v>#N/A</v>
      </c>
      <c r="EB75" t="e">
        <f>INDEX('Returns by year'!$A:$J,MATCH(EB40+$C$4-1,'Returns by year'!$A:$A,0),9)</f>
        <v>#N/A</v>
      </c>
      <c r="EC75" t="e">
        <f>INDEX('Returns by year'!$A:$J,MATCH(EC40+$C$4-1,'Returns by year'!$A:$A,0),9)</f>
        <v>#N/A</v>
      </c>
      <c r="ED75" t="e">
        <f>INDEX('Returns by year'!$A:$J,MATCH(ED40+$C$4-1,'Returns by year'!$A:$A,0),9)</f>
        <v>#N/A</v>
      </c>
      <c r="EE75" t="e">
        <f>INDEX('Returns by year'!$A:$J,MATCH(EE40+$C$4-1,'Returns by year'!$A:$A,0),9)</f>
        <v>#N/A</v>
      </c>
      <c r="EF75" t="e">
        <f>INDEX('Returns by year'!$A:$J,MATCH(EF40+$C$4-1,'Returns by year'!$A:$A,0),9)</f>
        <v>#N/A</v>
      </c>
      <c r="EG75" t="e">
        <f>INDEX('Returns by year'!$A:$J,MATCH(EG40+$C$4-1,'Returns by year'!$A:$A,0),9)</f>
        <v>#N/A</v>
      </c>
      <c r="EH75" t="e">
        <f>INDEX('Returns by year'!$A:$J,MATCH(EH40+$C$4-1,'Returns by year'!$A:$A,0),9)</f>
        <v>#N/A</v>
      </c>
      <c r="EI75" t="e">
        <f>INDEX('Returns by year'!$A:$J,MATCH(EI40+$C$4-1,'Returns by year'!$A:$A,0),9)</f>
        <v>#N/A</v>
      </c>
      <c r="EJ75" t="e">
        <f>INDEX('Returns by year'!$A:$J,MATCH(EJ40+$C$4-1,'Returns by year'!$A:$A,0),9)</f>
        <v>#N/A</v>
      </c>
      <c r="EK75" t="e">
        <f>INDEX('Returns by year'!$A:$J,MATCH(EK40+$C$4-1,'Returns by year'!$A:$A,0),9)</f>
        <v>#N/A</v>
      </c>
      <c r="EL75" t="e">
        <f>INDEX('Returns by year'!$A:$J,MATCH(EL40+$C$4-1,'Returns by year'!$A:$A,0),9)</f>
        <v>#N/A</v>
      </c>
      <c r="EM75" t="e">
        <f>INDEX('Returns by year'!$A:$J,MATCH(EM40+$C$4-1,'Returns by year'!$A:$A,0),9)</f>
        <v>#N/A</v>
      </c>
      <c r="EN75" t="e">
        <f>INDEX('Returns by year'!$A:$J,MATCH(EN40+$C$4-1,'Returns by year'!$A:$A,0),9)</f>
        <v>#N/A</v>
      </c>
      <c r="EO75" t="e">
        <f>INDEX('Returns by year'!$A:$J,MATCH(EO40+$C$4-1,'Returns by year'!$A:$A,0),9)</f>
        <v>#N/A</v>
      </c>
      <c r="EP75" t="e">
        <f>INDEX('Returns by year'!$A:$J,MATCH(EP40+$C$4-1,'Returns by year'!$A:$A,0),9)</f>
        <v>#N/A</v>
      </c>
      <c r="EQ75" t="e">
        <f>INDEX('Returns by year'!$A:$J,MATCH(EQ40+$C$4-1,'Returns by year'!$A:$A,0),9)</f>
        <v>#N/A</v>
      </c>
      <c r="ER75" t="e">
        <f>INDEX('Returns by year'!$A:$J,MATCH(ER40+$C$4-1,'Returns by year'!$A:$A,0),9)</f>
        <v>#N/A</v>
      </c>
      <c r="ES75" t="e">
        <f>INDEX('Returns by year'!$A:$J,MATCH(ES40+$C$4-1,'Returns by year'!$A:$A,0),9)</f>
        <v>#N/A</v>
      </c>
      <c r="ET75" t="e">
        <f>INDEX('Returns by year'!$A:$J,MATCH(ET40+$C$4-1,'Returns by year'!$A:$A,0),9)</f>
        <v>#N/A</v>
      </c>
      <c r="EU75" t="e">
        <f>INDEX('Returns by year'!$A:$J,MATCH(EU40+$C$4-1,'Returns by year'!$A:$A,0),9)</f>
        <v>#N/A</v>
      </c>
      <c r="EV75" t="e">
        <f>INDEX('Returns by year'!$A:$J,MATCH(EV40+$C$4-1,'Returns by year'!$A:$A,0),9)</f>
        <v>#N/A</v>
      </c>
      <c r="EW75" t="e">
        <f>INDEX('Returns by year'!$A:$J,MATCH(EW40+$C$4-1,'Returns by year'!$A:$A,0),9)</f>
        <v>#N/A</v>
      </c>
      <c r="EX75" t="e">
        <f>INDEX('Returns by year'!$A:$J,MATCH(EX40+$C$4-1,'Returns by year'!$A:$A,0),9)</f>
        <v>#N/A</v>
      </c>
      <c r="EY75" t="e">
        <f>INDEX('Returns by year'!$A:$J,MATCH(EY40+$C$4-1,'Returns by year'!$A:$A,0),9)</f>
        <v>#N/A</v>
      </c>
      <c r="EZ75" t="e">
        <f>INDEX('Returns by year'!$A:$J,MATCH(EZ40+$C$4-1,'Returns by year'!$A:$A,0),9)</f>
        <v>#N/A</v>
      </c>
      <c r="FA75" t="e">
        <f>INDEX('Returns by year'!$A:$J,MATCH(FA40+$C$4-1,'Returns by year'!$A:$A,0),9)</f>
        <v>#N/A</v>
      </c>
      <c r="FB75" t="e">
        <f>INDEX('Returns by year'!$A:$J,MATCH(FB40+$C$4-1,'Returns by year'!$A:$A,0),9)</f>
        <v>#N/A</v>
      </c>
      <c r="FC75" t="e">
        <f>INDEX('Returns by year'!$A:$J,MATCH(FC40+$C$4-1,'Returns by year'!$A:$A,0),9)</f>
        <v>#N/A</v>
      </c>
      <c r="FD75" t="e">
        <f>INDEX('Returns by year'!$A:$J,MATCH(FD40+$C$4-1,'Returns by year'!$A:$A,0),9)</f>
        <v>#N/A</v>
      </c>
      <c r="FE75" t="e">
        <f>INDEX('Returns by year'!$A:$J,MATCH(FE40+$C$4-1,'Returns by year'!$A:$A,0),9)</f>
        <v>#N/A</v>
      </c>
      <c r="FF75" t="e">
        <f>INDEX('Returns by year'!$A:$J,MATCH(FF40+$C$4-1,'Returns by year'!$A:$A,0),9)</f>
        <v>#N/A</v>
      </c>
      <c r="FG75" t="e">
        <f>INDEX('Returns by year'!$A:$J,MATCH(FG40+$C$4-1,'Returns by year'!$A:$A,0),9)</f>
        <v>#N/A</v>
      </c>
      <c r="FH75" t="e">
        <f>INDEX('Returns by year'!$A:$J,MATCH(FH40+$C$4-1,'Returns by year'!$A:$A,0),9)</f>
        <v>#N/A</v>
      </c>
      <c r="FI75" t="e">
        <f>INDEX('Returns by year'!$A:$J,MATCH(FI40+$C$4-1,'Returns by year'!$A:$A,0),9)</f>
        <v>#N/A</v>
      </c>
      <c r="FJ75" t="e">
        <f>INDEX('Returns by year'!$A:$J,MATCH(FJ40+$C$4-1,'Returns by year'!$A:$A,0),9)</f>
        <v>#N/A</v>
      </c>
      <c r="FK75" t="e">
        <f>INDEX('Returns by year'!$A:$J,MATCH(FK40+$C$4-1,'Returns by year'!$A:$A,0),9)</f>
        <v>#N/A</v>
      </c>
      <c r="FL75" t="e">
        <f>INDEX('Returns by year'!$A:$J,MATCH(FL40+$C$4-1,'Returns by year'!$A:$A,0),9)</f>
        <v>#N/A</v>
      </c>
      <c r="FM75" t="e">
        <f>INDEX('Returns by year'!$A:$J,MATCH(FM40+$C$4-1,'Returns by year'!$A:$A,0),9)</f>
        <v>#N/A</v>
      </c>
      <c r="FN75" t="e">
        <f>INDEX('Returns by year'!$A:$J,MATCH(FN40+$C$4-1,'Returns by year'!$A:$A,0),9)</f>
        <v>#N/A</v>
      </c>
      <c r="FO75" t="e">
        <f>INDEX('Returns by year'!$A:$J,MATCH(FO40+$C$4-1,'Returns by year'!$A:$A,0),9)</f>
        <v>#N/A</v>
      </c>
      <c r="FP75" t="e">
        <f>INDEX('Returns by year'!$A:$J,MATCH(FP40+$C$4-1,'Returns by year'!$A:$A,0),9)</f>
        <v>#N/A</v>
      </c>
      <c r="FQ75" t="e">
        <f>INDEX('Returns by year'!$A:$J,MATCH(FQ40+$C$4-1,'Returns by year'!$A:$A,0),9)</f>
        <v>#N/A</v>
      </c>
      <c r="FR75" t="e">
        <f>INDEX('Returns by year'!$A:$J,MATCH(FR40+$C$4-1,'Returns by year'!$A:$A,0),9)</f>
        <v>#N/A</v>
      </c>
      <c r="FS75" t="e">
        <f>INDEX('Returns by year'!$A:$J,MATCH(FS40+$C$4-1,'Returns by year'!$A:$A,0),9)</f>
        <v>#N/A</v>
      </c>
      <c r="FT75" t="e">
        <f>INDEX('Returns by year'!$A:$J,MATCH(FT40+$C$4-1,'Returns by year'!$A:$A,0),9)</f>
        <v>#N/A</v>
      </c>
      <c r="FU75" t="e">
        <f>INDEX('Returns by year'!$A:$J,MATCH(FU40+$C$4-1,'Returns by year'!$A:$A,0),9)</f>
        <v>#N/A</v>
      </c>
      <c r="FV75" t="e">
        <f>INDEX('Returns by year'!$A:$J,MATCH(FV40+$C$4-1,'Returns by year'!$A:$A,0),9)</f>
        <v>#N/A</v>
      </c>
    </row>
  </sheetData>
  <dataValidations disablePrompts="1" count="1">
    <dataValidation type="list" allowBlank="1" showInputMessage="1" showErrorMessage="1" sqref="C2" xr:uid="{DA1BD696-C0D1-4E3D-BA61-658678A78208}">
      <formula1>"ST,LT"</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E98"/>
  <sheetViews>
    <sheetView topLeftCell="A61" workbookViewId="0">
      <selection activeCell="B98" sqref="B98"/>
    </sheetView>
  </sheetViews>
  <sheetFormatPr defaultRowHeight="12.75"/>
  <cols>
    <col min="1" max="2" width="10.7109375" style="124" customWidth="1"/>
    <col min="3" max="3" width="11.42578125" customWidth="1"/>
    <col min="4" max="4" width="12.28515625" customWidth="1"/>
    <col min="5" max="256" width="11.42578125" customWidth="1"/>
  </cols>
  <sheetData>
    <row r="2" spans="1:5">
      <c r="A2" s="125" t="s">
        <v>5</v>
      </c>
      <c r="B2" s="125" t="s">
        <v>122</v>
      </c>
      <c r="D2" t="s">
        <v>126</v>
      </c>
      <c r="E2" s="128" t="s">
        <v>127</v>
      </c>
    </row>
    <row r="3" spans="1:5">
      <c r="A3" s="124">
        <v>1927</v>
      </c>
      <c r="B3" s="124">
        <v>5.8379122759411635</v>
      </c>
    </row>
    <row r="4" spans="1:5">
      <c r="A4" s="124">
        <v>1928</v>
      </c>
      <c r="B4" s="124">
        <v>5.9249586816460518</v>
      </c>
    </row>
    <row r="5" spans="1:5">
      <c r="A5" s="124">
        <v>1929</v>
      </c>
      <c r="B5" s="124">
        <v>5.8030937136592087</v>
      </c>
    </row>
    <row r="6" spans="1:5">
      <c r="A6" s="124">
        <v>1930</v>
      </c>
      <c r="B6" s="124">
        <v>5.5535606839718632</v>
      </c>
    </row>
    <row r="7" spans="1:5">
      <c r="A7" s="124">
        <v>1931</v>
      </c>
      <c r="B7" s="124">
        <v>5.1009193743064447</v>
      </c>
    </row>
    <row r="8" spans="1:5">
      <c r="A8" s="124">
        <v>1932</v>
      </c>
      <c r="B8" s="124">
        <v>4.5670347526497972</v>
      </c>
    </row>
    <row r="9" spans="1:5">
      <c r="A9" s="124">
        <v>1933</v>
      </c>
      <c r="B9" s="124">
        <v>4.3929419412400215</v>
      </c>
    </row>
    <row r="10" spans="1:5">
      <c r="A10" s="124">
        <v>1934</v>
      </c>
      <c r="B10" s="124">
        <v>4.5206100029405238</v>
      </c>
    </row>
    <row r="11" spans="1:5">
      <c r="A11" s="124">
        <v>1935</v>
      </c>
      <c r="B11" s="124">
        <v>4.9620852592390055</v>
      </c>
    </row>
    <row r="12" spans="1:5">
      <c r="A12" s="124">
        <v>1936</v>
      </c>
      <c r="B12" s="124">
        <v>5.1217950075748586</v>
      </c>
    </row>
    <row r="13" spans="1:5">
      <c r="A13" s="124">
        <v>1937</v>
      </c>
      <c r="B13" s="124">
        <v>5.253086651224617</v>
      </c>
    </row>
    <row r="14" spans="1:5">
      <c r="A14" s="124">
        <v>1938</v>
      </c>
      <c r="B14" s="124">
        <v>5.2071914121565737</v>
      </c>
    </row>
    <row r="15" spans="1:5">
      <c r="A15" s="124">
        <v>1939</v>
      </c>
      <c r="B15" s="124">
        <v>5.1394142324802372</v>
      </c>
    </row>
    <row r="16" spans="1:5">
      <c r="A16" s="124">
        <v>1940</v>
      </c>
      <c r="B16" s="124">
        <v>5.3093544985030841</v>
      </c>
    </row>
    <row r="17" spans="1:2">
      <c r="A17" s="124">
        <v>1941</v>
      </c>
      <c r="B17" s="124">
        <v>4.8641848885954095</v>
      </c>
    </row>
    <row r="18" spans="1:2">
      <c r="A18" s="124">
        <v>1942</v>
      </c>
      <c r="B18" s="124">
        <v>5.0263101758295807</v>
      </c>
    </row>
    <row r="19" spans="1:2">
      <c r="A19" s="124">
        <v>1943</v>
      </c>
      <c r="B19" s="124">
        <v>5.6016347051995687</v>
      </c>
    </row>
    <row r="20" spans="1:2">
      <c r="A20" s="124">
        <v>1944</v>
      </c>
      <c r="B20" s="124">
        <v>6.5306225473880071</v>
      </c>
    </row>
    <row r="21" spans="1:2">
      <c r="A21" s="124">
        <v>1945</v>
      </c>
      <c r="B21" s="124">
        <v>7.2997585507171605</v>
      </c>
    </row>
    <row r="22" spans="1:2">
      <c r="A22" s="124">
        <v>1946</v>
      </c>
      <c r="B22" s="124">
        <v>9.0591234118332888</v>
      </c>
    </row>
    <row r="23" spans="1:2">
      <c r="A23" s="124">
        <v>1947</v>
      </c>
      <c r="B23" s="124">
        <v>10.985444637980221</v>
      </c>
    </row>
    <row r="24" spans="1:2">
      <c r="A24" s="124">
        <v>1948</v>
      </c>
      <c r="B24" s="124">
        <v>11.211581706019819</v>
      </c>
    </row>
    <row r="25" spans="1:2">
      <c r="A25" s="124">
        <v>1949</v>
      </c>
      <c r="B25" s="124">
        <v>11.221599087921668</v>
      </c>
    </row>
    <row r="26" spans="1:2">
      <c r="A26" s="124">
        <v>1950</v>
      </c>
      <c r="B26" s="124">
        <v>11.630109342784282</v>
      </c>
    </row>
    <row r="27" spans="1:2">
      <c r="A27" s="124">
        <v>1951</v>
      </c>
      <c r="B27" s="124">
        <v>12.333457433765126</v>
      </c>
    </row>
    <row r="28" spans="1:2">
      <c r="A28" s="124">
        <v>1952</v>
      </c>
      <c r="B28" s="124">
        <v>12.876953685886688</v>
      </c>
    </row>
    <row r="29" spans="1:2">
      <c r="A29" s="124">
        <f>A28+1</f>
        <v>1953</v>
      </c>
      <c r="B29" s="124">
        <v>14.359936883629192</v>
      </c>
    </row>
    <row r="30" spans="1:2">
      <c r="A30" s="124">
        <f t="shared" ref="A30:A93" si="0">A29+1</f>
        <v>1954</v>
      </c>
      <c r="B30" s="124">
        <v>14.492439184746878</v>
      </c>
    </row>
    <row r="31" spans="1:2">
      <c r="A31" s="124">
        <f t="shared" si="0"/>
        <v>1955</v>
      </c>
      <c r="B31" s="124">
        <v>14.492439184746878</v>
      </c>
    </row>
    <row r="32" spans="1:2">
      <c r="A32" s="124">
        <f t="shared" si="0"/>
        <v>1956</v>
      </c>
      <c r="B32" s="124">
        <v>14.624941485864563</v>
      </c>
    </row>
    <row r="33" spans="1:2">
      <c r="A33" s="124">
        <f t="shared" si="0"/>
        <v>1957</v>
      </c>
      <c r="B33" s="124">
        <v>15.022448389217621</v>
      </c>
    </row>
    <row r="34" spans="1:2">
      <c r="A34" s="124">
        <f t="shared" si="0"/>
        <v>1958</v>
      </c>
      <c r="B34" s="124">
        <v>15.121825115055884</v>
      </c>
    </row>
    <row r="35" spans="1:2">
      <c r="A35" s="124">
        <f t="shared" si="0"/>
        <v>1959</v>
      </c>
      <c r="B35" s="124">
        <v>15.138387902695596</v>
      </c>
    </row>
    <row r="36" spans="1:2">
      <c r="A36" s="124">
        <f t="shared" si="0"/>
        <v>1960</v>
      </c>
      <c r="B36" s="124">
        <v>15.25432741617357</v>
      </c>
    </row>
    <row r="37" spans="1:2">
      <c r="A37" s="124">
        <f t="shared" si="0"/>
        <v>1961</v>
      </c>
      <c r="B37" s="124">
        <v>15.403392504930968</v>
      </c>
    </row>
    <row r="38" spans="1:2">
      <c r="A38" s="124">
        <f t="shared" si="0"/>
        <v>1962</v>
      </c>
      <c r="B38" s="124">
        <v>15.453080867850097</v>
      </c>
    </row>
    <row r="39" spans="1:2">
      <c r="A39" s="124">
        <f t="shared" si="0"/>
        <v>1963</v>
      </c>
      <c r="B39" s="124">
        <v>15.784336620644313</v>
      </c>
    </row>
    <row r="40" spans="1:2">
      <c r="A40" s="124">
        <f t="shared" si="0"/>
        <v>1964</v>
      </c>
      <c r="B40" s="124">
        <v>15.983090072320842</v>
      </c>
    </row>
    <row r="41" spans="1:2">
      <c r="A41" s="124">
        <f t="shared" si="0"/>
        <v>1965</v>
      </c>
      <c r="B41" s="124">
        <v>16.248094674556214</v>
      </c>
    </row>
    <row r="42" spans="1:2">
      <c r="A42" s="124">
        <f t="shared" si="0"/>
        <v>1966</v>
      </c>
      <c r="B42" s="124">
        <v>16.446848126232741</v>
      </c>
    </row>
    <row r="43" spans="1:2">
      <c r="A43" s="124">
        <f t="shared" si="0"/>
        <v>1967</v>
      </c>
      <c r="B43" s="124">
        <v>16.827792241946089</v>
      </c>
    </row>
    <row r="44" spans="1:2">
      <c r="A44" s="124">
        <f t="shared" si="0"/>
        <v>1968</v>
      </c>
      <c r="B44" s="124">
        <v>17.523429322813939</v>
      </c>
    </row>
    <row r="45" spans="1:2">
      <c r="A45" s="124">
        <f t="shared" si="0"/>
        <v>1969</v>
      </c>
      <c r="B45" s="124">
        <v>18.749075608152534</v>
      </c>
    </row>
    <row r="46" spans="1:2">
      <c r="A46" s="124">
        <f t="shared" si="0"/>
        <v>1970</v>
      </c>
      <c r="B46" s="124">
        <v>20.289414858645628</v>
      </c>
    </row>
    <row r="47" spans="1:2">
      <c r="A47" s="124">
        <f t="shared" si="0"/>
        <v>1971</v>
      </c>
      <c r="B47" s="124">
        <v>21.150679815910586</v>
      </c>
    </row>
    <row r="48" spans="1:2">
      <c r="A48" s="124">
        <f t="shared" si="0"/>
        <v>1972</v>
      </c>
      <c r="B48" s="124">
        <v>21.780065746219595</v>
      </c>
    </row>
    <row r="49" spans="1:2">
      <c r="A49" s="124">
        <f t="shared" si="0"/>
        <v>1973</v>
      </c>
      <c r="B49" s="124">
        <v>22.525391190006577</v>
      </c>
    </row>
    <row r="50" spans="1:2">
      <c r="A50" s="124">
        <f t="shared" si="0"/>
        <v>1974</v>
      </c>
      <c r="B50" s="124">
        <v>24.794493096646942</v>
      </c>
    </row>
    <row r="51" spans="1:2">
      <c r="A51" s="124">
        <f t="shared" si="0"/>
        <v>1975</v>
      </c>
      <c r="B51" s="126">
        <v>26.474</v>
      </c>
    </row>
    <row r="52" spans="1:2">
      <c r="A52" s="124">
        <f t="shared" si="0"/>
        <v>1976</v>
      </c>
      <c r="B52" s="126">
        <v>28.638999999999999</v>
      </c>
    </row>
    <row r="53" spans="1:2">
      <c r="A53" s="124">
        <f t="shared" si="0"/>
        <v>1977</v>
      </c>
      <c r="B53" s="126">
        <v>32.835999999999999</v>
      </c>
    </row>
    <row r="54" spans="1:2">
      <c r="A54" s="124">
        <f t="shared" si="0"/>
        <v>1978</v>
      </c>
      <c r="B54" s="126">
        <v>37.999000000000002</v>
      </c>
    </row>
    <row r="55" spans="1:2">
      <c r="A55" s="124">
        <f t="shared" si="0"/>
        <v>1979</v>
      </c>
      <c r="B55" s="126">
        <v>43.220999999999997</v>
      </c>
    </row>
    <row r="56" spans="1:2">
      <c r="A56" s="124">
        <f t="shared" si="0"/>
        <v>1980</v>
      </c>
      <c r="B56" s="126">
        <v>46.417999999999999</v>
      </c>
    </row>
    <row r="57" spans="1:2">
      <c r="A57" s="124">
        <f t="shared" si="0"/>
        <v>1981</v>
      </c>
      <c r="B57" s="126">
        <v>48.783000000000001</v>
      </c>
    </row>
    <row r="58" spans="1:2">
      <c r="A58" s="124">
        <f t="shared" si="0"/>
        <v>1982</v>
      </c>
      <c r="B58" s="126">
        <v>49.058</v>
      </c>
    </row>
    <row r="59" spans="1:2">
      <c r="A59" s="124">
        <f t="shared" si="0"/>
        <v>1983</v>
      </c>
      <c r="B59" s="126">
        <v>51.387999999999998</v>
      </c>
    </row>
    <row r="60" spans="1:2">
      <c r="A60" s="124">
        <f t="shared" si="0"/>
        <v>1984</v>
      </c>
      <c r="B60" s="126">
        <v>53.792000000000002</v>
      </c>
    </row>
    <row r="61" spans="1:2">
      <c r="A61" s="124">
        <f t="shared" si="0"/>
        <v>1985</v>
      </c>
      <c r="B61" s="126">
        <v>57.811</v>
      </c>
    </row>
    <row r="62" spans="1:2">
      <c r="A62" s="124">
        <f t="shared" si="0"/>
        <v>1986</v>
      </c>
      <c r="B62" s="126">
        <v>63.368000000000002</v>
      </c>
    </row>
    <row r="63" spans="1:2">
      <c r="A63" s="124">
        <f t="shared" si="0"/>
        <v>1987</v>
      </c>
      <c r="B63" s="126">
        <v>68.358999999999995</v>
      </c>
    </row>
    <row r="64" spans="1:2">
      <c r="A64" s="124">
        <f t="shared" si="0"/>
        <v>1988</v>
      </c>
      <c r="B64" s="126">
        <v>73.287999999999997</v>
      </c>
    </row>
    <row r="65" spans="1:2">
      <c r="A65" s="124">
        <f t="shared" si="0"/>
        <v>1989</v>
      </c>
      <c r="B65" s="126">
        <v>76.498999999999995</v>
      </c>
    </row>
    <row r="66" spans="1:2">
      <c r="A66" s="124">
        <f t="shared" si="0"/>
        <v>1990</v>
      </c>
      <c r="B66" s="127">
        <v>75.97</v>
      </c>
    </row>
    <row r="67" spans="1:2">
      <c r="A67" s="124">
        <f t="shared" si="0"/>
        <v>1991</v>
      </c>
      <c r="B67" s="127">
        <v>75.849999999999994</v>
      </c>
    </row>
    <row r="68" spans="1:2">
      <c r="A68" s="124">
        <f t="shared" si="0"/>
        <v>1992</v>
      </c>
      <c r="B68" s="127">
        <v>76.47</v>
      </c>
    </row>
    <row r="69" spans="1:2">
      <c r="A69" s="124">
        <f t="shared" si="0"/>
        <v>1993</v>
      </c>
      <c r="B69" s="127">
        <v>78.12</v>
      </c>
    </row>
    <row r="70" spans="1:2">
      <c r="A70" s="124">
        <f t="shared" si="0"/>
        <v>1994</v>
      </c>
      <c r="B70" s="127">
        <v>80.08</v>
      </c>
    </row>
    <row r="71" spans="1:2">
      <c r="A71" s="124">
        <f t="shared" si="0"/>
        <v>1995</v>
      </c>
      <c r="B71" s="127">
        <v>81.52</v>
      </c>
    </row>
    <row r="72" spans="1:2">
      <c r="A72" s="124">
        <f t="shared" si="0"/>
        <v>1996</v>
      </c>
      <c r="B72" s="127">
        <v>83.49</v>
      </c>
    </row>
    <row r="73" spans="1:2">
      <c r="A73" s="124">
        <f t="shared" si="0"/>
        <v>1997</v>
      </c>
      <c r="B73" s="127">
        <v>86.85</v>
      </c>
    </row>
    <row r="74" spans="1:2">
      <c r="A74" s="124">
        <f t="shared" si="0"/>
        <v>1998</v>
      </c>
      <c r="B74" s="127">
        <v>92.45</v>
      </c>
    </row>
    <row r="75" spans="1:2">
      <c r="A75" s="124">
        <f t="shared" si="0"/>
        <v>1999</v>
      </c>
      <c r="B75" s="127">
        <v>99.55</v>
      </c>
    </row>
    <row r="76" spans="1:2">
      <c r="A76" s="124">
        <f t="shared" si="0"/>
        <v>2000</v>
      </c>
      <c r="B76" s="127">
        <v>108.79</v>
      </c>
    </row>
    <row r="77" spans="1:2">
      <c r="A77" s="124">
        <f t="shared" si="0"/>
        <v>2001</v>
      </c>
      <c r="B77" s="127">
        <v>116.05</v>
      </c>
    </row>
    <row r="78" spans="1:2">
      <c r="A78" s="124">
        <f t="shared" si="0"/>
        <v>2002</v>
      </c>
      <c r="B78" s="127">
        <v>127.15</v>
      </c>
    </row>
    <row r="79" spans="1:2">
      <c r="A79" s="124">
        <f t="shared" si="0"/>
        <v>2003</v>
      </c>
      <c r="B79" s="127">
        <v>139.63</v>
      </c>
    </row>
    <row r="80" spans="1:2">
      <c r="A80" s="124">
        <f t="shared" si="0"/>
        <v>2004</v>
      </c>
      <c r="B80" s="127">
        <v>158.66999999999999</v>
      </c>
    </row>
    <row r="81" spans="1:2">
      <c r="A81" s="124">
        <f t="shared" si="0"/>
        <v>2005</v>
      </c>
      <c r="B81" s="127">
        <v>180.11</v>
      </c>
    </row>
    <row r="82" spans="1:2">
      <c r="A82" s="124">
        <f t="shared" si="0"/>
        <v>2006</v>
      </c>
      <c r="B82" s="127">
        <v>183.23</v>
      </c>
    </row>
    <row r="83" spans="1:2">
      <c r="A83" s="124">
        <f t="shared" si="0"/>
        <v>2007</v>
      </c>
      <c r="B83" s="127">
        <v>173.34</v>
      </c>
    </row>
    <row r="84" spans="1:2">
      <c r="A84" s="124">
        <f t="shared" si="0"/>
        <v>2008</v>
      </c>
      <c r="B84" s="127">
        <v>152.54</v>
      </c>
    </row>
    <row r="85" spans="1:2">
      <c r="A85" s="124">
        <f t="shared" si="0"/>
        <v>2009</v>
      </c>
      <c r="B85" s="127">
        <v>146.66999999999999</v>
      </c>
    </row>
    <row r="86" spans="1:2">
      <c r="A86" s="124">
        <f t="shared" si="0"/>
        <v>2010</v>
      </c>
      <c r="B86" s="127">
        <v>140.63</v>
      </c>
    </row>
    <row r="87" spans="1:2">
      <c r="A87" s="124">
        <f t="shared" si="0"/>
        <v>2011</v>
      </c>
      <c r="B87" s="127">
        <v>135.16999999999999</v>
      </c>
    </row>
    <row r="88" spans="1:2">
      <c r="A88" s="124">
        <f t="shared" si="0"/>
        <v>2012</v>
      </c>
      <c r="B88" s="127">
        <v>143.87</v>
      </c>
    </row>
    <row r="89" spans="1:2">
      <c r="A89" s="124">
        <f t="shared" si="0"/>
        <v>2013</v>
      </c>
      <c r="B89" s="127">
        <v>159.29</v>
      </c>
    </row>
    <row r="90" spans="1:2">
      <c r="A90" s="124">
        <f t="shared" si="0"/>
        <v>2014</v>
      </c>
      <c r="B90" s="127">
        <v>166.48</v>
      </c>
    </row>
    <row r="91" spans="1:2">
      <c r="A91" s="124">
        <f t="shared" si="0"/>
        <v>2015</v>
      </c>
      <c r="B91" s="127">
        <v>175.15</v>
      </c>
    </row>
    <row r="92" spans="1:2">
      <c r="A92" s="124">
        <f t="shared" si="0"/>
        <v>2016</v>
      </c>
      <c r="B92" s="127">
        <v>184.45</v>
      </c>
    </row>
    <row r="93" spans="1:2">
      <c r="A93" s="124">
        <f t="shared" si="0"/>
        <v>2017</v>
      </c>
      <c r="B93" s="127">
        <v>195.91</v>
      </c>
    </row>
    <row r="94" spans="1:2">
      <c r="A94" s="124">
        <f>A93+1</f>
        <v>2018</v>
      </c>
      <c r="B94" s="127">
        <v>204.79</v>
      </c>
    </row>
    <row r="95" spans="1:2">
      <c r="A95" s="124">
        <f>A94+1</f>
        <v>2019</v>
      </c>
      <c r="B95" s="127">
        <v>212.35</v>
      </c>
    </row>
    <row r="96" spans="1:2">
      <c r="A96" s="124">
        <f>A95+1</f>
        <v>2020</v>
      </c>
      <c r="B96" s="127">
        <v>234.32</v>
      </c>
    </row>
    <row r="97" spans="1:3">
      <c r="A97" s="124">
        <v>2021</v>
      </c>
      <c r="B97" s="124">
        <v>273.76</v>
      </c>
      <c r="C97" t="s">
        <v>132</v>
      </c>
    </row>
    <row r="98" spans="1:3">
      <c r="A98" s="123"/>
      <c r="B98" s="123"/>
    </row>
  </sheetData>
  <hyperlinks>
    <hyperlink ref="E2" r:id="rId1" xr:uid="{00000000-0004-0000-02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97"/>
  <sheetViews>
    <sheetView workbookViewId="0">
      <selection activeCell="F2" sqref="F2"/>
    </sheetView>
  </sheetViews>
  <sheetFormatPr defaultRowHeight="12.75"/>
  <cols>
    <col min="1" max="1" width="11.42578125" customWidth="1"/>
    <col min="2" max="5" width="10.7109375" style="10" customWidth="1"/>
    <col min="6" max="6" width="11" style="10" bestFit="1" customWidth="1"/>
    <col min="7" max="11" width="11" style="10" customWidth="1"/>
    <col min="12" max="12" width="11" customWidth="1"/>
    <col min="13" max="256" width="11.42578125" customWidth="1"/>
  </cols>
  <sheetData>
    <row r="1" spans="1:13" ht="15.75">
      <c r="B1" s="3"/>
      <c r="D1" s="3"/>
      <c r="E1" s="3"/>
      <c r="F1" s="3"/>
      <c r="G1" s="3"/>
      <c r="H1" s="3"/>
      <c r="I1" s="3"/>
      <c r="J1" s="3"/>
      <c r="K1" s="3"/>
      <c r="L1" s="6"/>
    </row>
    <row r="2" spans="1:13" ht="15.75">
      <c r="A2" s="4" t="s">
        <v>5</v>
      </c>
      <c r="B2" s="1" t="s">
        <v>9</v>
      </c>
      <c r="C2" s="1" t="s">
        <v>11</v>
      </c>
      <c r="D2" s="1" t="s">
        <v>12</v>
      </c>
      <c r="E2" s="1" t="s">
        <v>10</v>
      </c>
      <c r="F2" s="1" t="s">
        <v>13</v>
      </c>
      <c r="G2" s="69" t="s">
        <v>54</v>
      </c>
      <c r="H2" s="69" t="s">
        <v>56</v>
      </c>
      <c r="I2" s="69" t="s">
        <v>55</v>
      </c>
      <c r="J2" s="69" t="s">
        <v>57</v>
      </c>
      <c r="K2" s="69" t="s">
        <v>58</v>
      </c>
      <c r="L2" s="69"/>
      <c r="M2" s="49" t="s">
        <v>34</v>
      </c>
    </row>
    <row r="3" spans="1:13" ht="15.75">
      <c r="A3" s="1">
        <v>1927</v>
      </c>
      <c r="B3" s="1">
        <v>17.66</v>
      </c>
      <c r="C3" s="11">
        <f>D3*B3</f>
        <v>0.61810000000000009</v>
      </c>
      <c r="D3" s="9">
        <v>3.5000000000000003E-2</v>
      </c>
      <c r="E3" s="2">
        <v>3.1699999999999999E-2</v>
      </c>
      <c r="F3" s="1"/>
      <c r="G3" s="75">
        <f>'Moody''s Rates'!C20</f>
        <v>4.4600000000000001E-2</v>
      </c>
      <c r="H3" s="70"/>
      <c r="I3" s="76">
        <f>'Moody''s Rates'!K20</f>
        <v>5.3200000000000004E-2</v>
      </c>
      <c r="J3" s="70"/>
      <c r="K3" s="1"/>
      <c r="L3" s="70"/>
    </row>
    <row r="4" spans="1:13" ht="15.75">
      <c r="A4" s="1">
        <v>1928</v>
      </c>
      <c r="B4" s="1">
        <v>24.35</v>
      </c>
      <c r="C4" s="11">
        <f t="shared" ref="C4:C35" si="0">D4*B4</f>
        <v>1.04705</v>
      </c>
      <c r="D4" s="9">
        <v>4.2999999999999997E-2</v>
      </c>
      <c r="E4" s="2">
        <v>3.4500000000000003E-2</v>
      </c>
      <c r="F4" s="9">
        <f t="shared" ref="F4:J38" si="1">((E3*(1-(1+E4)^(-10))/E4+1/(1+E4)^10)-1)+E3</f>
        <v>8.354708589799302E-3</v>
      </c>
      <c r="G4" s="75">
        <f>'Moody''s Rates'!C21</f>
        <v>4.6100000000000002E-2</v>
      </c>
      <c r="H4" s="9">
        <f t="shared" si="1"/>
        <v>3.279485596639467E-2</v>
      </c>
      <c r="I4" s="76">
        <f>'Moody''s Rates'!K21</f>
        <v>5.5999999999999994E-2</v>
      </c>
      <c r="J4" s="77">
        <f t="shared" si="1"/>
        <v>3.2195514702324381E-2</v>
      </c>
      <c r="K4" s="76">
        <f>'Home Prices (Raw Data)'!C48</f>
        <v>1.4910639283360227E-2</v>
      </c>
      <c r="L4" s="71"/>
    </row>
    <row r="5" spans="1:13" ht="15.75">
      <c r="A5" s="1">
        <v>1929</v>
      </c>
      <c r="B5" s="1">
        <v>21.45</v>
      </c>
      <c r="C5" s="11">
        <f t="shared" si="0"/>
        <v>0.87944999999999995</v>
      </c>
      <c r="D5" s="9">
        <v>4.1000000000000002E-2</v>
      </c>
      <c r="E5" s="2">
        <v>3.3599999999999998E-2</v>
      </c>
      <c r="F5" s="9">
        <f t="shared" si="1"/>
        <v>4.2038041563204259E-2</v>
      </c>
      <c r="G5" s="75">
        <f>'Moody''s Rates'!C22</f>
        <v>4.6699999999999998E-2</v>
      </c>
      <c r="H5" s="9">
        <f t="shared" si="1"/>
        <v>4.1391804160856499E-2</v>
      </c>
      <c r="I5" s="76">
        <f>'Moody''s Rates'!K22</f>
        <v>5.9500000000000004E-2</v>
      </c>
      <c r="J5" s="77">
        <f t="shared" si="1"/>
        <v>3.0178562399040432E-2</v>
      </c>
      <c r="K5" s="76">
        <f>'Home Prices (Raw Data)'!C49</f>
        <v>-2.0568074817057913E-2</v>
      </c>
      <c r="L5" s="71"/>
    </row>
    <row r="6" spans="1:13" ht="15.75">
      <c r="A6" s="1">
        <v>1930</v>
      </c>
      <c r="B6" s="1">
        <v>15.34</v>
      </c>
      <c r="C6" s="11">
        <f t="shared" si="0"/>
        <v>0.72097999999999995</v>
      </c>
      <c r="D6" s="9">
        <v>4.7E-2</v>
      </c>
      <c r="E6" s="2">
        <v>3.2199999999999999E-2</v>
      </c>
      <c r="F6" s="9">
        <f t="shared" si="1"/>
        <v>4.5409314348970366E-2</v>
      </c>
      <c r="G6" s="75">
        <f>'Moody''s Rates'!C23</f>
        <v>4.5199999999999997E-2</v>
      </c>
      <c r="H6" s="9">
        <f t="shared" si="1"/>
        <v>5.8557414353302785E-2</v>
      </c>
      <c r="I6" s="76">
        <f>'Moody''s Rates'!K23</f>
        <v>6.7099999999999993E-2</v>
      </c>
      <c r="J6" s="77">
        <f t="shared" si="1"/>
        <v>5.3978094648238287E-3</v>
      </c>
      <c r="K6" s="76">
        <f>'Home Prices (Raw Data)'!C50</f>
        <v>-4.2999992762481454E-2</v>
      </c>
      <c r="L6" s="71"/>
    </row>
    <row r="7" spans="1:13" ht="15.75">
      <c r="A7" s="1">
        <v>1931</v>
      </c>
      <c r="B7" s="1">
        <v>8.1199999999999992</v>
      </c>
      <c r="C7" s="11">
        <f t="shared" si="0"/>
        <v>0.49531999999999993</v>
      </c>
      <c r="D7" s="9">
        <v>6.0999999999999999E-2</v>
      </c>
      <c r="E7" s="2">
        <v>3.9300000000000002E-2</v>
      </c>
      <c r="F7" s="9">
        <f t="shared" si="1"/>
        <v>-2.5588559619422531E-2</v>
      </c>
      <c r="G7" s="75">
        <f>'Moody''s Rates'!C24</f>
        <v>5.3200000000000004E-2</v>
      </c>
      <c r="H7" s="9">
        <f t="shared" si="1"/>
        <v>-1.5625061412875695E-2</v>
      </c>
      <c r="I7" s="76">
        <f>'Moody''s Rates'!K24</f>
        <v>0.1042</v>
      </c>
      <c r="J7" s="77">
        <f t="shared" si="1"/>
        <v>-0.15680775082667592</v>
      </c>
      <c r="K7" s="76">
        <f>'Home Prices (Raw Data)'!C51</f>
        <v>-8.1504821861144605E-2</v>
      </c>
      <c r="L7" s="71"/>
    </row>
    <row r="8" spans="1:13" ht="15.75">
      <c r="A8" s="1">
        <v>1932</v>
      </c>
      <c r="B8" s="1">
        <v>6.92</v>
      </c>
      <c r="C8" s="11">
        <f t="shared" si="0"/>
        <v>0.49823999999999996</v>
      </c>
      <c r="D8" s="9">
        <v>7.1999999999999995E-2</v>
      </c>
      <c r="E8" s="2">
        <v>3.3500000000000002E-2</v>
      </c>
      <c r="F8" s="9">
        <f t="shared" si="1"/>
        <v>8.7903069904773257E-2</v>
      </c>
      <c r="G8" s="75">
        <f>'Moody''s Rates'!C25</f>
        <v>4.5899999999999996E-2</v>
      </c>
      <c r="H8" s="9">
        <f t="shared" si="1"/>
        <v>0.11070808430446419</v>
      </c>
      <c r="I8" s="76">
        <f>'Moody''s Rates'!K25</f>
        <v>8.4199999999999997E-2</v>
      </c>
      <c r="J8" s="77">
        <f t="shared" si="1"/>
        <v>0.23589601675740196</v>
      </c>
      <c r="K8" s="76">
        <f>'Home Prices (Raw Data)'!C52</f>
        <v>-0.10466427716260551</v>
      </c>
      <c r="L8" s="71"/>
    </row>
    <row r="9" spans="1:13" ht="15.75">
      <c r="A9" s="1">
        <v>1933</v>
      </c>
      <c r="B9" s="1">
        <v>9.9700000000000006</v>
      </c>
      <c r="C9" s="11">
        <f t="shared" si="0"/>
        <v>0.40877000000000002</v>
      </c>
      <c r="D9" s="9">
        <v>4.1000000000000002E-2</v>
      </c>
      <c r="E9" s="2">
        <v>3.5299999999999998E-2</v>
      </c>
      <c r="F9" s="9">
        <f t="shared" si="1"/>
        <v>1.8552720891857361E-2</v>
      </c>
      <c r="G9" s="75">
        <f>'Moody''s Rates'!C26</f>
        <v>4.4999999999999998E-2</v>
      </c>
      <c r="H9" s="9">
        <f t="shared" si="1"/>
        <v>5.3021446359399149E-2</v>
      </c>
      <c r="I9" s="76">
        <f>'Moody''s Rates'!K26</f>
        <v>7.7499999999999999E-2</v>
      </c>
      <c r="J9" s="77">
        <f t="shared" si="1"/>
        <v>0.1296689369754826</v>
      </c>
      <c r="K9" s="76">
        <f>'Home Prices (Raw Data)'!C53</f>
        <v>-3.8119480144119811E-2</v>
      </c>
      <c r="L9" s="71"/>
    </row>
    <row r="10" spans="1:13" ht="15.75">
      <c r="A10" s="1">
        <v>1934</v>
      </c>
      <c r="B10" s="1">
        <v>9.5</v>
      </c>
      <c r="C10" s="11">
        <f t="shared" si="0"/>
        <v>0.35149999999999998</v>
      </c>
      <c r="D10" s="9">
        <v>3.6999999999999998E-2</v>
      </c>
      <c r="E10" s="2">
        <v>3.0099999999999998E-2</v>
      </c>
      <c r="F10" s="9">
        <f t="shared" si="1"/>
        <v>7.9634426179656104E-2</v>
      </c>
      <c r="G10" s="75">
        <f>'Moody''s Rates'!C27</f>
        <v>3.8100000000000002E-2</v>
      </c>
      <c r="H10" s="9">
        <f t="shared" si="1"/>
        <v>0.10149829894135538</v>
      </c>
      <c r="I10" s="76">
        <f>'Moody''s Rates'!K27</f>
        <v>6.2300000000000001E-2</v>
      </c>
      <c r="J10" s="77">
        <f t="shared" si="1"/>
        <v>0.18816429268482648</v>
      </c>
      <c r="K10" s="76">
        <f>'Home Prices (Raw Data)'!C54</f>
        <v>2.9062072752155554E-2</v>
      </c>
      <c r="L10" s="71"/>
    </row>
    <row r="11" spans="1:13" ht="15.75">
      <c r="A11" s="1">
        <v>1935</v>
      </c>
      <c r="B11" s="1">
        <v>13.43</v>
      </c>
      <c r="C11" s="11">
        <f t="shared" si="0"/>
        <v>0.51034000000000002</v>
      </c>
      <c r="D11" s="9">
        <v>3.7999999999999999E-2</v>
      </c>
      <c r="E11" s="2">
        <v>2.8400000000000002E-2</v>
      </c>
      <c r="F11" s="9">
        <f t="shared" si="1"/>
        <v>4.4720477296566127E-2</v>
      </c>
      <c r="G11" s="75">
        <f>'Moody''s Rates'!C28</f>
        <v>3.44E-2</v>
      </c>
      <c r="H11" s="9">
        <f t="shared" si="1"/>
        <v>6.896470928924045E-2</v>
      </c>
      <c r="I11" s="76">
        <f>'Moody''s Rates'!K28</f>
        <v>5.2999999999999999E-2</v>
      </c>
      <c r="J11" s="77">
        <f t="shared" si="1"/>
        <v>0.1330773186567917</v>
      </c>
      <c r="K11" s="76">
        <f>'Home Prices (Raw Data)'!C55</f>
        <v>9.7658280630269045E-2</v>
      </c>
      <c r="L11" s="71"/>
    </row>
    <row r="12" spans="1:13" ht="15.75">
      <c r="A12" s="1">
        <v>1936</v>
      </c>
      <c r="B12" s="1">
        <v>17.18</v>
      </c>
      <c r="C12" s="11">
        <v>0.54</v>
      </c>
      <c r="D12" s="9">
        <f>C12/B12</f>
        <v>3.1431897555296857E-2</v>
      </c>
      <c r="E12" s="2">
        <v>2.5899999999999999E-2</v>
      </c>
      <c r="F12" s="9">
        <f t="shared" si="1"/>
        <v>5.0178754045450601E-2</v>
      </c>
      <c r="G12" s="75">
        <f>'Moody''s Rates'!C29</f>
        <v>3.1E-2</v>
      </c>
      <c r="H12" s="9">
        <f t="shared" si="1"/>
        <v>6.3255237498925046E-2</v>
      </c>
      <c r="I12" s="76">
        <f>'Moody''s Rates'!K29</f>
        <v>4.53E-2</v>
      </c>
      <c r="J12" s="77">
        <f t="shared" si="1"/>
        <v>0.11383815871922703</v>
      </c>
      <c r="K12" s="76">
        <f>'Home Prices (Raw Data)'!C56</f>
        <v>3.218606694564885E-2</v>
      </c>
      <c r="L12" s="71"/>
    </row>
    <row r="13" spans="1:13" ht="15.75">
      <c r="A13" s="1">
        <v>1937</v>
      </c>
      <c r="B13" s="1">
        <v>10.55</v>
      </c>
      <c r="C13" s="11">
        <f t="shared" si="0"/>
        <v>0.55915000000000004</v>
      </c>
      <c r="D13" s="9">
        <v>5.2999999999999999E-2</v>
      </c>
      <c r="E13" s="2">
        <v>2.7300000000000001E-2</v>
      </c>
      <c r="F13" s="9">
        <f t="shared" si="1"/>
        <v>1.379146059646038E-2</v>
      </c>
      <c r="G13" s="75">
        <f>'Moody''s Rates'!C30</f>
        <v>3.2099999999999997E-2</v>
      </c>
      <c r="H13" s="9">
        <f t="shared" si="1"/>
        <v>2.1716541759769864E-2</v>
      </c>
      <c r="I13" s="76">
        <f>'Moody''s Rates'!K30</f>
        <v>5.7300000000000004E-2</v>
      </c>
      <c r="J13" s="77">
        <f t="shared" si="1"/>
        <v>-4.4161916839982614E-2</v>
      </c>
      <c r="K13" s="76">
        <f>'Home Prices (Raw Data)'!C57</f>
        <v>2.563398183644594E-2</v>
      </c>
      <c r="L13" s="71"/>
    </row>
    <row r="14" spans="1:13" ht="15.75">
      <c r="A14" s="1">
        <v>1938</v>
      </c>
      <c r="B14" s="1">
        <v>13.14</v>
      </c>
      <c r="C14" s="11">
        <f t="shared" si="0"/>
        <v>0.49931999999999999</v>
      </c>
      <c r="D14" s="9">
        <v>3.7999999999999999E-2</v>
      </c>
      <c r="E14" s="2">
        <v>2.5600000000000001E-2</v>
      </c>
      <c r="F14" s="9">
        <f t="shared" si="1"/>
        <v>4.2132485322046068E-2</v>
      </c>
      <c r="G14" s="75">
        <f>'Moody''s Rates'!C31</f>
        <v>3.0800000000000001E-2</v>
      </c>
      <c r="H14" s="9">
        <f t="shared" si="1"/>
        <v>4.3144126500957093E-2</v>
      </c>
      <c r="I14" s="76">
        <f>'Moody''s Rates'!K31</f>
        <v>5.2699999999999997E-2</v>
      </c>
      <c r="J14" s="77">
        <f t="shared" si="1"/>
        <v>9.2358817136874202E-2</v>
      </c>
      <c r="K14" s="76">
        <f>'Home Prices (Raw Data)'!C58</f>
        <v>-8.7369579068460324E-3</v>
      </c>
      <c r="L14" s="71"/>
    </row>
    <row r="15" spans="1:13" ht="15.75">
      <c r="A15" s="1">
        <v>1939</v>
      </c>
      <c r="B15" s="1">
        <v>12.46</v>
      </c>
      <c r="C15" s="11">
        <f t="shared" si="0"/>
        <v>0.53578000000000003</v>
      </c>
      <c r="D15" s="9">
        <v>4.2999999999999997E-2</v>
      </c>
      <c r="E15" s="2">
        <v>2.35E-2</v>
      </c>
      <c r="F15" s="9">
        <f t="shared" si="1"/>
        <v>4.4122613942060671E-2</v>
      </c>
      <c r="G15" s="75">
        <f>'Moody''s Rates'!C32</f>
        <v>2.9399999999999999E-2</v>
      </c>
      <c r="H15" s="9">
        <f t="shared" si="1"/>
        <v>4.2778935128661218E-2</v>
      </c>
      <c r="I15" s="76">
        <f>'Moody''s Rates'!K32</f>
        <v>4.9200000000000001E-2</v>
      </c>
      <c r="J15" s="77">
        <f t="shared" si="1"/>
        <v>7.9831377653461405E-2</v>
      </c>
      <c r="K15" s="76">
        <f>'Home Prices (Raw Data)'!C59</f>
        <v>-1.3016038781753836E-2</v>
      </c>
      <c r="L15" s="71"/>
    </row>
    <row r="16" spans="1:13" ht="15.75">
      <c r="A16" s="1">
        <v>1940</v>
      </c>
      <c r="B16" s="1">
        <v>10.58</v>
      </c>
      <c r="C16" s="11">
        <f t="shared" si="0"/>
        <v>0.55015999999999998</v>
      </c>
      <c r="D16" s="9">
        <v>5.1999999999999998E-2</v>
      </c>
      <c r="E16" s="2">
        <v>2.01E-2</v>
      </c>
      <c r="F16" s="9">
        <f t="shared" si="1"/>
        <v>5.4024815962845509E-2</v>
      </c>
      <c r="G16" s="75">
        <f>'Moody''s Rates'!C33</f>
        <v>2.7099999999999999E-2</v>
      </c>
      <c r="H16" s="9">
        <f t="shared" si="1"/>
        <v>4.931305690287914E-2</v>
      </c>
      <c r="I16" s="76">
        <f>'Moody''s Rates'!K33</f>
        <v>4.4500000000000005E-2</v>
      </c>
      <c r="J16" s="77">
        <f t="shared" si="1"/>
        <v>8.6481371775829569E-2</v>
      </c>
      <c r="K16" s="76">
        <f>'Home Prices (Raw Data)'!C60</f>
        <v>3.3066026593693287E-2</v>
      </c>
      <c r="L16" s="71"/>
    </row>
    <row r="17" spans="1:12" ht="15.75">
      <c r="A17" s="1">
        <v>1941</v>
      </c>
      <c r="B17" s="1">
        <v>8.69</v>
      </c>
      <c r="C17" s="11">
        <f t="shared" si="0"/>
        <v>0.53877999999999993</v>
      </c>
      <c r="D17" s="9">
        <v>6.2E-2</v>
      </c>
      <c r="E17" s="2">
        <v>2.47E-2</v>
      </c>
      <c r="F17" s="9">
        <f t="shared" si="1"/>
        <v>-2.0221975848580105E-2</v>
      </c>
      <c r="G17" s="75">
        <f>'Moody''s Rates'!C34</f>
        <v>2.7999999999999997E-2</v>
      </c>
      <c r="H17" s="9">
        <f t="shared" si="1"/>
        <v>1.9343859466896082E-2</v>
      </c>
      <c r="I17" s="76">
        <f>'Moody''s Rates'!K34</f>
        <v>4.3799999999999999E-2</v>
      </c>
      <c r="J17" s="77">
        <f t="shared" si="1"/>
        <v>5.0071728572759232E-2</v>
      </c>
      <c r="K17" s="76">
        <f>'Home Prices (Raw Data)'!C61</f>
        <v>-8.3846170362722128E-2</v>
      </c>
      <c r="L17" s="71"/>
    </row>
    <row r="18" spans="1:12" ht="15.75">
      <c r="A18" s="1">
        <v>1942</v>
      </c>
      <c r="B18" s="1">
        <v>9.77</v>
      </c>
      <c r="C18" s="11">
        <f t="shared" si="0"/>
        <v>0.58619999999999994</v>
      </c>
      <c r="D18" s="9">
        <v>0.06</v>
      </c>
      <c r="E18" s="2">
        <v>2.4899999999999999E-2</v>
      </c>
      <c r="F18" s="9">
        <f t="shared" si="1"/>
        <v>2.2948682374484164E-2</v>
      </c>
      <c r="G18" s="75">
        <f>'Moody''s Rates'!C35</f>
        <v>2.81E-2</v>
      </c>
      <c r="H18" s="9">
        <f t="shared" si="1"/>
        <v>2.7138648440788254E-2</v>
      </c>
      <c r="I18" s="76">
        <f>'Moody''s Rates'!K35</f>
        <v>4.2800000000000005E-2</v>
      </c>
      <c r="J18" s="77">
        <f t="shared" si="1"/>
        <v>5.1799010426587015E-2</v>
      </c>
      <c r="K18" s="76">
        <f>'Home Prices (Raw Data)'!C62</f>
        <v>3.3330352361186755E-2</v>
      </c>
      <c r="L18" s="71"/>
    </row>
    <row r="19" spans="1:12" ht="15.75">
      <c r="A19" s="1">
        <v>1943</v>
      </c>
      <c r="B19" s="1">
        <v>11.67</v>
      </c>
      <c r="C19" s="11">
        <f t="shared" si="0"/>
        <v>0.54849000000000003</v>
      </c>
      <c r="D19" s="9">
        <v>4.7E-2</v>
      </c>
      <c r="E19" s="2">
        <v>2.4899999999999999E-2</v>
      </c>
      <c r="F19" s="9">
        <f t="shared" si="1"/>
        <v>2.4899999999999999E-2</v>
      </c>
      <c r="G19" s="75">
        <f>'Moody''s Rates'!C36</f>
        <v>2.7400000000000001E-2</v>
      </c>
      <c r="H19" s="9">
        <f t="shared" si="1"/>
        <v>3.4151160322936289E-2</v>
      </c>
      <c r="I19" s="76">
        <f>'Moody''s Rates'!K36</f>
        <v>3.8199999999999998E-2</v>
      </c>
      <c r="J19" s="77">
        <f t="shared" si="1"/>
        <v>8.044670060105924E-2</v>
      </c>
      <c r="K19" s="76">
        <f>'Home Prices (Raw Data)'!C63</f>
        <v>0.11446269728687652</v>
      </c>
      <c r="L19" s="71"/>
    </row>
    <row r="20" spans="1:12" ht="15.75">
      <c r="A20" s="1">
        <v>1944</v>
      </c>
      <c r="B20" s="1">
        <v>13.28</v>
      </c>
      <c r="C20" s="11">
        <f t="shared" si="0"/>
        <v>0.61087999999999998</v>
      </c>
      <c r="D20" s="9">
        <v>4.5999999999999999E-2</v>
      </c>
      <c r="E20" s="2">
        <v>2.4799999999999999E-2</v>
      </c>
      <c r="F20" s="9">
        <f t="shared" si="1"/>
        <v>2.5776111579070303E-2</v>
      </c>
      <c r="G20" s="75">
        <f>'Moody''s Rates'!C37</f>
        <v>2.7000000000000003E-2</v>
      </c>
      <c r="H20" s="9">
        <f t="shared" si="1"/>
        <v>3.0864921189784809E-2</v>
      </c>
      <c r="I20" s="76">
        <f>'Moody''s Rates'!K37</f>
        <v>3.49E-2</v>
      </c>
      <c r="J20" s="77">
        <f t="shared" si="1"/>
        <v>6.5658635882561697E-2</v>
      </c>
      <c r="K20" s="76">
        <f>'Home Prices (Raw Data)'!C64</f>
        <v>0.16584229425872987</v>
      </c>
      <c r="L20" s="71"/>
    </row>
    <row r="21" spans="1:12" ht="15.75">
      <c r="A21" s="1">
        <v>1945</v>
      </c>
      <c r="B21" s="1">
        <v>17.36</v>
      </c>
      <c r="C21" s="11">
        <f t="shared" si="0"/>
        <v>0.67703999999999998</v>
      </c>
      <c r="D21" s="9">
        <v>3.9E-2</v>
      </c>
      <c r="E21" s="2">
        <v>2.3300000000000001E-2</v>
      </c>
      <c r="F21" s="9">
        <f t="shared" si="1"/>
        <v>3.8044173419237229E-2</v>
      </c>
      <c r="G21" s="75">
        <f>'Moody''s Rates'!C38</f>
        <v>2.6099999999999998E-2</v>
      </c>
      <c r="H21" s="9">
        <f t="shared" si="1"/>
        <v>3.4832273065963905E-2</v>
      </c>
      <c r="I21" s="76">
        <f>'Moody''s Rates'!K38</f>
        <v>3.1E-2</v>
      </c>
      <c r="J21" s="77">
        <f t="shared" si="1"/>
        <v>6.799865477817886E-2</v>
      </c>
      <c r="K21" s="76">
        <f>'Home Prices (Raw Data)'!C65</f>
        <v>0.11777375604134543</v>
      </c>
      <c r="L21" s="71"/>
    </row>
    <row r="22" spans="1:12" ht="15.75">
      <c r="A22" s="1">
        <v>1946</v>
      </c>
      <c r="B22" s="1">
        <v>15.3</v>
      </c>
      <c r="C22" s="11">
        <f t="shared" si="0"/>
        <v>0.59670000000000001</v>
      </c>
      <c r="D22" s="9">
        <v>3.9E-2</v>
      </c>
      <c r="E22" s="2">
        <v>2.24E-2</v>
      </c>
      <c r="F22" s="9">
        <f t="shared" si="1"/>
        <v>3.1283745375695685E-2</v>
      </c>
      <c r="G22" s="75">
        <f>'Moody''s Rates'!C39</f>
        <v>2.6099999999999998E-2</v>
      </c>
      <c r="H22" s="9">
        <f t="shared" si="1"/>
        <v>2.6099999999999998E-2</v>
      </c>
      <c r="I22" s="76">
        <f>'Moody''s Rates'!K39</f>
        <v>3.1699999999999999E-2</v>
      </c>
      <c r="J22" s="77">
        <f t="shared" si="1"/>
        <v>2.5080329773195936E-2</v>
      </c>
      <c r="K22" s="76">
        <f>'Home Prices (Raw Data)'!C66</f>
        <v>0.24101672397677776</v>
      </c>
      <c r="L22" s="71"/>
    </row>
    <row r="23" spans="1:12" ht="15.75">
      <c r="A23" s="1">
        <v>1947</v>
      </c>
      <c r="B23" s="1">
        <v>15.3</v>
      </c>
      <c r="C23" s="11">
        <f t="shared" si="0"/>
        <v>0.79559999999999997</v>
      </c>
      <c r="D23" s="9">
        <v>5.1999999999999998E-2</v>
      </c>
      <c r="E23" s="2">
        <v>2.3900000000000001E-2</v>
      </c>
      <c r="F23" s="9">
        <f t="shared" si="1"/>
        <v>9.1969680628322358E-3</v>
      </c>
      <c r="G23" s="75">
        <f>'Moody''s Rates'!C40</f>
        <v>2.86E-2</v>
      </c>
      <c r="H23" s="9">
        <f t="shared" si="1"/>
        <v>4.6213141975309652E-3</v>
      </c>
      <c r="I23" s="76">
        <f>'Moody''s Rates'!K40</f>
        <v>3.5200000000000002E-2</v>
      </c>
      <c r="J23" s="77">
        <f t="shared" si="1"/>
        <v>2.6212022665691934E-3</v>
      </c>
      <c r="K23" s="76">
        <f>'Home Prices (Raw Data)'!C67</f>
        <v>0.21263835362429684</v>
      </c>
      <c r="L23" s="71"/>
    </row>
    <row r="24" spans="1:12" ht="15.75">
      <c r="A24" s="1">
        <v>1948</v>
      </c>
      <c r="B24" s="1">
        <v>15.2</v>
      </c>
      <c r="C24" s="11">
        <f t="shared" si="0"/>
        <v>0.9728</v>
      </c>
      <c r="D24" s="9">
        <v>6.4000000000000001E-2</v>
      </c>
      <c r="E24" s="2">
        <v>2.4400000000000002E-2</v>
      </c>
      <c r="F24" s="9">
        <f t="shared" si="1"/>
        <v>1.9510369413175046E-2</v>
      </c>
      <c r="G24" s="75">
        <f>'Moody''s Rates'!C41</f>
        <v>2.7900000000000001E-2</v>
      </c>
      <c r="H24" s="9">
        <f t="shared" si="1"/>
        <v>3.4635648938441663E-2</v>
      </c>
      <c r="I24" s="76">
        <f>'Moody''s Rates'!K41</f>
        <v>3.5299999999999998E-2</v>
      </c>
      <c r="J24" s="77">
        <f t="shared" si="1"/>
        <v>3.4369595605103213E-2</v>
      </c>
      <c r="K24" s="76">
        <f>'Home Prices (Raw Data)'!C68</f>
        <v>2.058542944115116E-2</v>
      </c>
      <c r="L24" s="71"/>
    </row>
    <row r="25" spans="1:12" ht="15.75">
      <c r="A25" s="1">
        <v>1949</v>
      </c>
      <c r="B25" s="1">
        <v>16.79</v>
      </c>
      <c r="C25" s="11">
        <f t="shared" si="0"/>
        <v>1.1920899999999999</v>
      </c>
      <c r="D25" s="9">
        <v>7.0999999999999994E-2</v>
      </c>
      <c r="E25" s="2">
        <v>2.1899999999999999E-2</v>
      </c>
      <c r="F25" s="9">
        <f t="shared" si="1"/>
        <v>4.6634851827973139E-2</v>
      </c>
      <c r="G25" s="75">
        <f>'Moody''s Rates'!C42</f>
        <v>2.58E-2</v>
      </c>
      <c r="H25" s="9">
        <f t="shared" si="1"/>
        <v>4.6203589000967292E-2</v>
      </c>
      <c r="I25" s="76">
        <f>'Moody''s Rates'!K42</f>
        <v>3.3099999999999997E-2</v>
      </c>
      <c r="J25" s="77">
        <f t="shared" si="1"/>
        <v>5.3773011179658936E-2</v>
      </c>
      <c r="K25" s="76">
        <f>'Home Prices (Raw Data)'!C69</f>
        <v>8.9371881572453127E-4</v>
      </c>
      <c r="L25" s="71"/>
    </row>
    <row r="26" spans="1:12" ht="15.75">
      <c r="A26" s="1">
        <v>1950</v>
      </c>
      <c r="B26" s="1">
        <v>20.43</v>
      </c>
      <c r="C26" s="11">
        <f t="shared" si="0"/>
        <v>1.5322499999999999</v>
      </c>
      <c r="D26" s="9">
        <v>7.4999999999999997E-2</v>
      </c>
      <c r="E26" s="2">
        <v>2.3900000000000001E-2</v>
      </c>
      <c r="F26" s="9">
        <f t="shared" si="1"/>
        <v>4.2959574171096103E-3</v>
      </c>
      <c r="G26" s="75">
        <f>'Moody''s Rates'!C43</f>
        <v>2.6699999999999998E-2</v>
      </c>
      <c r="H26" s="9">
        <f t="shared" si="1"/>
        <v>1.7991888160641522E-2</v>
      </c>
      <c r="I26" s="76">
        <f>'Moody''s Rates'!K43</f>
        <v>3.2000000000000001E-2</v>
      </c>
      <c r="J26" s="77">
        <f t="shared" si="1"/>
        <v>4.2388173056720914E-2</v>
      </c>
      <c r="K26" s="76">
        <f>'Home Prices (Raw Data)'!C70</f>
        <v>3.6403899622157176E-2</v>
      </c>
      <c r="L26" s="71"/>
    </row>
    <row r="27" spans="1:12" ht="15.75">
      <c r="A27" s="1">
        <v>1951</v>
      </c>
      <c r="B27" s="1">
        <v>23.77</v>
      </c>
      <c r="C27" s="11">
        <f t="shared" si="0"/>
        <v>1.4975099999999999</v>
      </c>
      <c r="D27" s="9">
        <v>6.3E-2</v>
      </c>
      <c r="E27" s="2">
        <v>2.7E-2</v>
      </c>
      <c r="F27" s="9">
        <f t="shared" si="1"/>
        <v>-2.9531392208319886E-3</v>
      </c>
      <c r="G27" s="75">
        <f>'Moody''s Rates'!C44</f>
        <v>3.0099999999999998E-2</v>
      </c>
      <c r="H27" s="9">
        <f t="shared" si="1"/>
        <v>-2.2878940405443617E-3</v>
      </c>
      <c r="I27" s="76">
        <f>'Moody''s Rates'!K44</f>
        <v>3.61E-2</v>
      </c>
      <c r="J27" s="77">
        <f t="shared" si="1"/>
        <v>-1.9098091301369691E-3</v>
      </c>
      <c r="K27" s="76">
        <f>'Home Prices (Raw Data)'!C71</f>
        <v>6.0476642095388611E-2</v>
      </c>
      <c r="L27" s="71"/>
    </row>
    <row r="28" spans="1:12" ht="15.75">
      <c r="A28" s="1">
        <v>1952</v>
      </c>
      <c r="B28" s="1">
        <v>26.57</v>
      </c>
      <c r="C28" s="11">
        <f t="shared" si="0"/>
        <v>1.5144900000000001</v>
      </c>
      <c r="D28" s="9">
        <v>5.7000000000000002E-2</v>
      </c>
      <c r="E28" s="2">
        <v>2.75E-2</v>
      </c>
      <c r="F28" s="9">
        <f t="shared" si="1"/>
        <v>2.2679961918305656E-2</v>
      </c>
      <c r="G28" s="75">
        <f>'Moody''s Rates'!C45</f>
        <v>2.9700000000000001E-2</v>
      </c>
      <c r="H28" s="9">
        <f t="shared" si="1"/>
        <v>3.3517311049082718E-2</v>
      </c>
      <c r="I28" s="76">
        <f>'Moody''s Rates'!K45</f>
        <v>3.5099999999999999E-2</v>
      </c>
      <c r="J28" s="77">
        <f t="shared" si="1"/>
        <v>4.4412415047400768E-2</v>
      </c>
      <c r="K28" s="76">
        <f>'Home Prices (Raw Data)'!C72</f>
        <v>4.4066304183902893E-2</v>
      </c>
      <c r="L28" s="71"/>
    </row>
    <row r="29" spans="1:12" ht="15.75">
      <c r="A29" s="1">
        <v>1953</v>
      </c>
      <c r="B29" s="1">
        <v>24.81</v>
      </c>
      <c r="C29" s="11">
        <f t="shared" si="0"/>
        <v>1.4389799999999999</v>
      </c>
      <c r="D29" s="9">
        <v>5.8000000000000003E-2</v>
      </c>
      <c r="E29" s="2">
        <v>2.5899999999999999E-2</v>
      </c>
      <c r="F29" s="9">
        <f t="shared" si="1"/>
        <v>4.1438402589088513E-2</v>
      </c>
      <c r="G29" s="75">
        <f>'Moody''s Rates'!C46</f>
        <v>3.1300000000000001E-2</v>
      </c>
      <c r="H29" s="9">
        <f t="shared" si="1"/>
        <v>1.6141779106714601E-2</v>
      </c>
      <c r="I29" s="76">
        <f>'Moody''s Rates'!K46</f>
        <v>3.7400000000000003E-2</v>
      </c>
      <c r="J29" s="77">
        <f t="shared" si="1"/>
        <v>1.6201123818443276E-2</v>
      </c>
      <c r="K29" s="76">
        <f>'Home Prices (Raw Data)'!C73</f>
        <v>0.11516624666555342</v>
      </c>
      <c r="L29" s="71"/>
    </row>
    <row r="30" spans="1:12" ht="15.75">
      <c r="A30" s="1">
        <v>1954</v>
      </c>
      <c r="B30" s="1">
        <v>35.979999999999997</v>
      </c>
      <c r="C30" s="11">
        <f t="shared" si="0"/>
        <v>1.8709599999999997</v>
      </c>
      <c r="D30" s="9">
        <v>5.1999999999999998E-2</v>
      </c>
      <c r="E30" s="2">
        <v>2.5100000000000001E-2</v>
      </c>
      <c r="F30" s="9">
        <f t="shared" si="1"/>
        <v>3.2898034558095555E-2</v>
      </c>
      <c r="G30" s="75">
        <f>'Moody''s Rates'!C47</f>
        <v>2.8999999999999998E-2</v>
      </c>
      <c r="H30" s="9">
        <f t="shared" si="1"/>
        <v>5.1019973661012748E-2</v>
      </c>
      <c r="I30" s="76">
        <f>'Moody''s Rates'!K47</f>
        <v>3.4500000000000003E-2</v>
      </c>
      <c r="J30" s="77">
        <f t="shared" si="1"/>
        <v>6.1579051817707856E-2</v>
      </c>
      <c r="K30" s="76">
        <f>'Home Prices (Raw Data)'!C74</f>
        <v>9.2270580517745948E-3</v>
      </c>
      <c r="L30" s="71"/>
    </row>
    <row r="31" spans="1:12" ht="15.75">
      <c r="A31" s="1">
        <v>1955</v>
      </c>
      <c r="B31" s="1">
        <v>45.48</v>
      </c>
      <c r="C31" s="11">
        <f t="shared" si="0"/>
        <v>2.2285200000000001</v>
      </c>
      <c r="D31" s="9">
        <v>4.9000000000000002E-2</v>
      </c>
      <c r="E31" s="2">
        <v>2.9600000000000001E-2</v>
      </c>
      <c r="F31" s="9">
        <f t="shared" si="1"/>
        <v>-1.3364391288618781E-2</v>
      </c>
      <c r="G31" s="75">
        <f>'Moody''s Rates'!C48</f>
        <v>3.15E-2</v>
      </c>
      <c r="H31" s="9">
        <f t="shared" si="1"/>
        <v>7.8368165305447712E-3</v>
      </c>
      <c r="I31" s="76">
        <f>'Moody''s Rates'!K48</f>
        <v>3.6200000000000003E-2</v>
      </c>
      <c r="J31" s="77">
        <f t="shared" si="1"/>
        <v>2.044690004344954E-2</v>
      </c>
      <c r="K31" s="76">
        <f>'Home Prices (Raw Data)'!C75</f>
        <v>0</v>
      </c>
      <c r="L31" s="71"/>
    </row>
    <row r="32" spans="1:12" ht="15.75">
      <c r="A32" s="1">
        <v>1956</v>
      </c>
      <c r="B32" s="1">
        <v>46.67</v>
      </c>
      <c r="C32" s="11">
        <f t="shared" si="0"/>
        <v>2.1934900000000002</v>
      </c>
      <c r="D32" s="9">
        <v>4.7E-2</v>
      </c>
      <c r="E32" s="2">
        <v>3.5900000000000001E-2</v>
      </c>
      <c r="F32" s="9">
        <f t="shared" si="1"/>
        <v>-2.2557738173154165E-2</v>
      </c>
      <c r="G32" s="75">
        <f>'Moody''s Rates'!C49</f>
        <v>3.7499999999999999E-2</v>
      </c>
      <c r="H32" s="9">
        <f t="shared" si="1"/>
        <v>-1.7776723510078835E-2</v>
      </c>
      <c r="I32" s="76">
        <f>'Moody''s Rates'!K49</f>
        <v>4.3700000000000003E-2</v>
      </c>
      <c r="J32" s="77">
        <f t="shared" si="1"/>
        <v>-2.3526541979620903E-2</v>
      </c>
      <c r="K32" s="76">
        <f>'Home Prices (Raw Data)'!C76</f>
        <v>9.1426978479813847E-3</v>
      </c>
      <c r="L32" s="71"/>
    </row>
    <row r="33" spans="1:12" ht="15.75">
      <c r="A33" s="1">
        <v>1957</v>
      </c>
      <c r="B33" s="1">
        <v>39.99</v>
      </c>
      <c r="C33" s="11">
        <f t="shared" si="0"/>
        <v>1.79955</v>
      </c>
      <c r="D33" s="9">
        <v>4.4999999999999998E-2</v>
      </c>
      <c r="E33" s="2">
        <v>3.2099999999999997E-2</v>
      </c>
      <c r="F33" s="9">
        <f t="shared" si="1"/>
        <v>6.7970128466249904E-2</v>
      </c>
      <c r="G33" s="75">
        <f>'Moody''s Rates'!C50</f>
        <v>3.8100000000000002E-2</v>
      </c>
      <c r="H33" s="9">
        <f t="shared" si="1"/>
        <v>3.2587104439882129E-2</v>
      </c>
      <c r="I33" s="76">
        <f>'Moody''s Rates'!K50</f>
        <v>5.0300000000000004E-2</v>
      </c>
      <c r="J33" s="77">
        <f t="shared" si="1"/>
        <v>-7.1892844025423647E-3</v>
      </c>
      <c r="K33" s="76">
        <f>'Home Prices (Raw Data)'!C77</f>
        <v>2.7180282449021931E-2</v>
      </c>
      <c r="L33" s="71"/>
    </row>
    <row r="34" spans="1:12" ht="15.75">
      <c r="A34" s="1">
        <v>1958</v>
      </c>
      <c r="B34" s="1">
        <v>55.21</v>
      </c>
      <c r="C34" s="11">
        <f t="shared" si="0"/>
        <v>2.2636100000000003</v>
      </c>
      <c r="D34" s="9">
        <v>4.1000000000000002E-2</v>
      </c>
      <c r="E34" s="2">
        <v>3.8600000000000002E-2</v>
      </c>
      <c r="F34" s="9">
        <f t="shared" si="1"/>
        <v>-2.0990181755274694E-2</v>
      </c>
      <c r="G34" s="75">
        <f>'Moody''s Rates'!C51</f>
        <v>4.0800000000000003E-2</v>
      </c>
      <c r="H34" s="9">
        <f t="shared" si="1"/>
        <v>1.6287536451366026E-2</v>
      </c>
      <c r="I34" s="76">
        <f>'Moody''s Rates'!K51</f>
        <v>4.8499999999999995E-2</v>
      </c>
      <c r="J34" s="77">
        <f t="shared" si="1"/>
        <v>6.4300928973360261E-2</v>
      </c>
      <c r="K34" s="76">
        <f>'Home Prices (Raw Data)'!C78</f>
        <v>6.6154322364195828E-3</v>
      </c>
      <c r="L34" s="71"/>
    </row>
    <row r="35" spans="1:12" ht="15.75">
      <c r="A35" s="1">
        <v>1959</v>
      </c>
      <c r="B35" s="1">
        <v>59.89</v>
      </c>
      <c r="C35" s="11">
        <f t="shared" si="0"/>
        <v>1.9763700000000002</v>
      </c>
      <c r="D35" s="9">
        <v>3.3000000000000002E-2</v>
      </c>
      <c r="E35" s="2">
        <v>4.6899999999999997E-2</v>
      </c>
      <c r="F35" s="9">
        <f t="shared" si="1"/>
        <v>-2.6466312591385065E-2</v>
      </c>
      <c r="G35" s="75">
        <f>'Moody''s Rates'!C52</f>
        <v>4.58E-2</v>
      </c>
      <c r="H35" s="9">
        <f t="shared" si="1"/>
        <v>1.3915704024072828E-3</v>
      </c>
      <c r="I35" s="76">
        <f>'Moody''s Rates'!K52</f>
        <v>5.28E-2</v>
      </c>
      <c r="J35" s="77">
        <f t="shared" si="1"/>
        <v>1.5743430895022732E-2</v>
      </c>
      <c r="K35" s="76">
        <f>'Home Prices (Raw Data)'!C79</f>
        <v>1.0951055527008702E-3</v>
      </c>
      <c r="L35" s="71"/>
    </row>
    <row r="36" spans="1:12" ht="15.75">
      <c r="A36" s="1">
        <v>1960</v>
      </c>
      <c r="B36" s="1">
        <v>58.11</v>
      </c>
      <c r="C36" s="11">
        <v>1.9815510000000001</v>
      </c>
      <c r="D36" s="9">
        <f t="shared" ref="D36:D67" si="2">C36/B36</f>
        <v>3.4099999999999998E-2</v>
      </c>
      <c r="E36" s="2">
        <v>3.8399999999999997E-2</v>
      </c>
      <c r="F36" s="9">
        <f t="shared" si="1"/>
        <v>0.11639503690963365</v>
      </c>
      <c r="G36" s="75">
        <f>'Moody''s Rates'!C53</f>
        <v>4.3499999999999997E-2</v>
      </c>
      <c r="H36" s="9">
        <f t="shared" si="1"/>
        <v>6.4134222381996453E-2</v>
      </c>
      <c r="I36" s="76">
        <f>'Moody''s Rates'!K53</f>
        <v>5.0999999999999997E-2</v>
      </c>
      <c r="J36" s="77">
        <f t="shared" si="1"/>
        <v>6.6631871633034342E-2</v>
      </c>
      <c r="K36" s="76">
        <f>'Home Prices (Raw Data)'!C80</f>
        <v>7.6586744032887122E-3</v>
      </c>
      <c r="L36" s="71"/>
    </row>
    <row r="37" spans="1:12" ht="15.75">
      <c r="A37" s="1">
        <v>1961</v>
      </c>
      <c r="B37" s="1">
        <v>71.55</v>
      </c>
      <c r="C37" s="11">
        <v>2.0391750000000002</v>
      </c>
      <c r="D37" s="9">
        <f t="shared" si="2"/>
        <v>2.8500000000000004E-2</v>
      </c>
      <c r="E37" s="2">
        <v>4.0599999999999997E-2</v>
      </c>
      <c r="F37" s="9">
        <f t="shared" si="1"/>
        <v>2.0609208076323167E-2</v>
      </c>
      <c r="G37" s="75">
        <f>'Moody''s Rates'!C54</f>
        <v>4.4199999999999996E-2</v>
      </c>
      <c r="H37" s="9">
        <f t="shared" si="1"/>
        <v>3.7939245798155677E-2</v>
      </c>
      <c r="I37" s="76">
        <f>'Moody''s Rates'!K54</f>
        <v>5.0999999999999997E-2</v>
      </c>
      <c r="J37" s="77">
        <f t="shared" si="1"/>
        <v>5.0999999999999997E-2</v>
      </c>
      <c r="K37" s="76">
        <f>'Home Prices (Raw Data)'!C81</f>
        <v>9.7716517211834386E-3</v>
      </c>
      <c r="L37" s="71"/>
    </row>
    <row r="38" spans="1:12" ht="15.75">
      <c r="A38" s="1">
        <v>1962</v>
      </c>
      <c r="B38" s="1">
        <v>63.1</v>
      </c>
      <c r="C38" s="11">
        <v>2.1454</v>
      </c>
      <c r="D38" s="9">
        <f t="shared" si="2"/>
        <v>3.3999999999999996E-2</v>
      </c>
      <c r="E38" s="2">
        <v>3.8600000000000002E-2</v>
      </c>
      <c r="F38" s="9">
        <f t="shared" si="1"/>
        <v>5.693544054008462E-2</v>
      </c>
      <c r="G38" s="75">
        <f>'Moody''s Rates'!C55</f>
        <v>4.24E-2</v>
      </c>
      <c r="H38" s="9">
        <f t="shared" si="1"/>
        <v>5.8626733145309841E-2</v>
      </c>
      <c r="I38" s="76">
        <f>'Moody''s Rates'!K55</f>
        <v>4.9200000000000001E-2</v>
      </c>
      <c r="J38" s="77">
        <f t="shared" si="1"/>
        <v>6.4953279936065755E-2</v>
      </c>
      <c r="K38" s="76">
        <f>'Home Prices (Raw Data)'!C82</f>
        <v>3.2259132567571402E-3</v>
      </c>
      <c r="L38" s="71"/>
    </row>
    <row r="39" spans="1:12" ht="15.75">
      <c r="A39" s="1">
        <v>1963</v>
      </c>
      <c r="B39" s="1">
        <v>75.02</v>
      </c>
      <c r="C39" s="11">
        <v>2.3481260000000002</v>
      </c>
      <c r="D39" s="9">
        <f t="shared" si="2"/>
        <v>3.1300000000000001E-2</v>
      </c>
      <c r="E39" s="2">
        <v>4.1300000000000003E-2</v>
      </c>
      <c r="F39" s="9">
        <f>((E38*(1-(1+E39)^(-10))/E39+1/(1+E39)^10)-1)+E38</f>
        <v>1.6841620739546127E-2</v>
      </c>
      <c r="G39" s="75">
        <f>'Moody''s Rates'!C56</f>
        <v>4.3499999999999997E-2</v>
      </c>
      <c r="H39" s="9">
        <f t="shared" ref="H39:J97" si="3">((G38*(1-(1+G39)^(-10))/G39+1/(1+G39)^10)-1)+G38</f>
        <v>3.3631458860784454E-2</v>
      </c>
      <c r="I39" s="76">
        <f>'Moody''s Rates'!K56</f>
        <v>4.8499999999999995E-2</v>
      </c>
      <c r="J39" s="77">
        <f t="shared" si="3"/>
        <v>5.4644805711862345E-2</v>
      </c>
      <c r="K39" s="76">
        <f>'Home Prices (Raw Data)'!C83</f>
        <v>2.1436503273133845E-2</v>
      </c>
      <c r="L39" s="71"/>
    </row>
    <row r="40" spans="1:12" ht="15.75">
      <c r="A40" s="1">
        <v>1964</v>
      </c>
      <c r="B40" s="1">
        <v>84.75</v>
      </c>
      <c r="C40" s="11">
        <v>2.5848749999999998</v>
      </c>
      <c r="D40" s="9">
        <f t="shared" si="2"/>
        <v>3.0499999999999999E-2</v>
      </c>
      <c r="E40" s="2">
        <v>4.1799999999999997E-2</v>
      </c>
      <c r="F40" s="9">
        <f t="shared" ref="F40:F89" si="4">((E39*(1-(1+E40)^(-10))/E40+1/(1+E40)^10)-1)+E39</f>
        <v>3.7280648911540815E-2</v>
      </c>
      <c r="G40" s="75">
        <f>'Moody''s Rates'!C57</f>
        <v>4.4400000000000002E-2</v>
      </c>
      <c r="H40" s="9">
        <f t="shared" si="3"/>
        <v>3.6357498175775174E-2</v>
      </c>
      <c r="I40" s="76">
        <f>'Moody''s Rates'!K57</f>
        <v>4.8099999999999997E-2</v>
      </c>
      <c r="J40" s="77">
        <f t="shared" si="3"/>
        <v>5.1617392722850271E-2</v>
      </c>
      <c r="K40" s="76">
        <f>'Home Prices (Raw Data)'!C84</f>
        <v>1.2591593946911894E-2</v>
      </c>
      <c r="L40" s="71"/>
    </row>
    <row r="41" spans="1:12" ht="15.75">
      <c r="A41" s="1">
        <v>1965</v>
      </c>
      <c r="B41" s="1">
        <v>92.43</v>
      </c>
      <c r="C41" s="11">
        <v>2.8283580000000001</v>
      </c>
      <c r="D41" s="9">
        <f t="shared" si="2"/>
        <v>3.0599999999999999E-2</v>
      </c>
      <c r="E41" s="2">
        <v>4.6199999999999998E-2</v>
      </c>
      <c r="F41" s="9">
        <f t="shared" si="4"/>
        <v>7.1885509359262342E-3</v>
      </c>
      <c r="G41" s="75">
        <f>'Moody''s Rates'!C58</f>
        <v>4.6799999999999994E-2</v>
      </c>
      <c r="H41" s="9">
        <f t="shared" si="3"/>
        <v>2.5576433994000343E-2</v>
      </c>
      <c r="I41" s="76">
        <f>'Moody''s Rates'!K58</f>
        <v>5.0199999999999995E-2</v>
      </c>
      <c r="J41" s="77">
        <f t="shared" si="3"/>
        <v>3.1900094622538809E-2</v>
      </c>
      <c r="K41" s="76">
        <f>'Home Prices (Raw Data)'!C85</f>
        <v>1.658002301182071E-2</v>
      </c>
      <c r="L41" s="71"/>
    </row>
    <row r="42" spans="1:12" ht="15.75">
      <c r="A42" s="1">
        <v>1966</v>
      </c>
      <c r="B42" s="1">
        <v>80.33</v>
      </c>
      <c r="C42" s="11">
        <v>2.8838469999999998</v>
      </c>
      <c r="D42" s="9">
        <f t="shared" si="2"/>
        <v>3.5900000000000001E-2</v>
      </c>
      <c r="E42" s="2">
        <v>4.8399999999999999E-2</v>
      </c>
      <c r="F42" s="9">
        <f t="shared" si="4"/>
        <v>2.9079409324299622E-2</v>
      </c>
      <c r="G42" s="75">
        <f>'Moody''s Rates'!C59</f>
        <v>5.3899999999999997E-2</v>
      </c>
      <c r="H42" s="9">
        <f t="shared" si="3"/>
        <v>-7.0006457686958151E-3</v>
      </c>
      <c r="I42" s="76">
        <f>'Moody''s Rates'!K59</f>
        <v>6.1799999999999994E-2</v>
      </c>
      <c r="J42" s="77">
        <f t="shared" si="3"/>
        <v>-3.4453615975776369E-2</v>
      </c>
      <c r="K42" s="76">
        <f>'Home Prices (Raw Data)'!C86</f>
        <v>1.2232822442514779E-2</v>
      </c>
      <c r="L42" s="71"/>
    </row>
    <row r="43" spans="1:12" ht="15.75">
      <c r="A43" s="1">
        <v>1967</v>
      </c>
      <c r="B43" s="1">
        <v>96.47</v>
      </c>
      <c r="C43" s="11">
        <v>2.9809230000000002</v>
      </c>
      <c r="D43" s="9">
        <f t="shared" si="2"/>
        <v>3.0900000000000004E-2</v>
      </c>
      <c r="E43" s="2">
        <v>5.7000000000000002E-2</v>
      </c>
      <c r="F43" s="9">
        <f t="shared" si="4"/>
        <v>-1.5806209932824666E-2</v>
      </c>
      <c r="G43" s="75">
        <f>'Moody''s Rates'!C60</f>
        <v>6.1900000000000004E-2</v>
      </c>
      <c r="H43" s="9">
        <f t="shared" si="3"/>
        <v>-4.4542767260931718E-3</v>
      </c>
      <c r="I43" s="76">
        <f>'Moody''s Rates'!K60</f>
        <v>6.93E-2</v>
      </c>
      <c r="J43" s="77">
        <f t="shared" si="3"/>
        <v>8.9522661484468247E-3</v>
      </c>
      <c r="K43" s="76">
        <f>'Home Prices (Raw Data)'!C87</f>
        <v>2.3161882062522565E-2</v>
      </c>
      <c r="L43" s="71"/>
    </row>
    <row r="44" spans="1:12" ht="15.75">
      <c r="A44" s="1">
        <v>1968</v>
      </c>
      <c r="B44" s="1">
        <v>103.86</v>
      </c>
      <c r="C44" s="11">
        <v>3.0430980000000001</v>
      </c>
      <c r="D44" s="9">
        <f t="shared" si="2"/>
        <v>2.93E-2</v>
      </c>
      <c r="E44" s="2">
        <v>6.0299999999999999E-2</v>
      </c>
      <c r="F44" s="9">
        <f t="shared" si="4"/>
        <v>3.2746196950768365E-2</v>
      </c>
      <c r="G44" s="75">
        <f>'Moody''s Rates'!C61</f>
        <v>6.4500000000000002E-2</v>
      </c>
      <c r="H44" s="9">
        <f t="shared" si="3"/>
        <v>4.3165229057601943E-2</v>
      </c>
      <c r="I44" s="76">
        <f>'Moody''s Rates'!K61</f>
        <v>7.2300000000000003E-2</v>
      </c>
      <c r="J44" s="77">
        <f t="shared" si="3"/>
        <v>4.845146224309746E-2</v>
      </c>
      <c r="K44" s="76">
        <f>'Home Prices (Raw Data)'!C88</f>
        <v>4.1338761655570933E-2</v>
      </c>
      <c r="L44" s="71"/>
    </row>
    <row r="45" spans="1:12" ht="15.75">
      <c r="A45" s="1">
        <v>1969</v>
      </c>
      <c r="B45" s="1">
        <v>92.06</v>
      </c>
      <c r="C45" s="11">
        <v>3.2405119999999998</v>
      </c>
      <c r="D45" s="9">
        <f t="shared" si="2"/>
        <v>3.5199999999999995E-2</v>
      </c>
      <c r="E45" s="2">
        <v>7.6499999999999999E-2</v>
      </c>
      <c r="F45" s="9">
        <f t="shared" si="4"/>
        <v>-5.0140493209926106E-2</v>
      </c>
      <c r="G45" s="75">
        <f>'Moody''s Rates'!C62</f>
        <v>7.7199999999999991E-2</v>
      </c>
      <c r="H45" s="9">
        <f t="shared" si="3"/>
        <v>-2.1804851328215524E-2</v>
      </c>
      <c r="I45" s="76">
        <f>'Moody''s Rates'!K62</f>
        <v>8.6500000000000007E-2</v>
      </c>
      <c r="J45" s="77">
        <f t="shared" si="3"/>
        <v>-2.0251642507921469E-2</v>
      </c>
      <c r="K45" s="76">
        <f>'Home Prices (Raw Data)'!C89</f>
        <v>6.9943498504573487E-2</v>
      </c>
      <c r="L45" s="71"/>
    </row>
    <row r="46" spans="1:12" ht="15.75">
      <c r="A46" s="1">
        <v>1970</v>
      </c>
      <c r="B46" s="1">
        <v>92.15</v>
      </c>
      <c r="C46" s="11">
        <v>3.1883900000000001</v>
      </c>
      <c r="D46" s="9">
        <f t="shared" si="2"/>
        <v>3.4599999999999999E-2</v>
      </c>
      <c r="E46" s="2">
        <v>6.3899999999999998E-2</v>
      </c>
      <c r="F46" s="9">
        <f t="shared" si="4"/>
        <v>0.16754737183412338</v>
      </c>
      <c r="G46" s="75">
        <f>'Moody''s Rates'!C63</f>
        <v>7.6399999999999996E-2</v>
      </c>
      <c r="H46" s="9">
        <f t="shared" si="3"/>
        <v>8.2656333516766323E-2</v>
      </c>
      <c r="I46" s="76">
        <f>'Moody''s Rates'!K63</f>
        <v>9.1199999999999989E-2</v>
      </c>
      <c r="J46" s="77">
        <f t="shared" si="3"/>
        <v>5.6495676569888728E-2</v>
      </c>
      <c r="K46" s="76">
        <f>'Home Prices (Raw Data)'!C90</f>
        <v>8.2154964403586828E-2</v>
      </c>
      <c r="L46" s="71"/>
    </row>
    <row r="47" spans="1:12" ht="15.75">
      <c r="A47" s="1">
        <v>1971</v>
      </c>
      <c r="B47" s="1">
        <v>102.09</v>
      </c>
      <c r="C47" s="11">
        <v>3.16479</v>
      </c>
      <c r="D47" s="9">
        <f t="shared" si="2"/>
        <v>3.1E-2</v>
      </c>
      <c r="E47" s="2">
        <v>5.9299999999999999E-2</v>
      </c>
      <c r="F47" s="9">
        <f t="shared" si="4"/>
        <v>9.7868966197122972E-2</v>
      </c>
      <c r="G47" s="75">
        <f>'Moody''s Rates'!C64</f>
        <v>7.2499999999999995E-2</v>
      </c>
      <c r="H47" s="9">
        <f t="shared" si="3"/>
        <v>0.10347820104742242</v>
      </c>
      <c r="I47" s="76">
        <f>'Moody''s Rates'!K64</f>
        <v>8.3800000000000013E-2</v>
      </c>
      <c r="J47" s="77">
        <f t="shared" si="3"/>
        <v>0.1400146617421994</v>
      </c>
      <c r="K47" s="76">
        <f>'Home Prices (Raw Data)'!C91</f>
        <v>4.2449238297220138E-2</v>
      </c>
      <c r="L47" s="71"/>
    </row>
    <row r="48" spans="1:12" ht="15.75">
      <c r="A48" s="1">
        <v>1972</v>
      </c>
      <c r="B48" s="1">
        <v>118.05</v>
      </c>
      <c r="C48" s="11">
        <v>3.1873499999999999</v>
      </c>
      <c r="D48" s="9">
        <f t="shared" si="2"/>
        <v>2.7E-2</v>
      </c>
      <c r="E48" s="2">
        <v>6.3600000000000004E-2</v>
      </c>
      <c r="F48" s="9">
        <f t="shared" si="4"/>
        <v>2.818449050444969E-2</v>
      </c>
      <c r="G48" s="75">
        <f>'Moody''s Rates'!C65</f>
        <v>7.0800000000000002E-2</v>
      </c>
      <c r="H48" s="9">
        <f t="shared" si="3"/>
        <v>8.4396058968845042E-2</v>
      </c>
      <c r="I48" s="76">
        <f>'Moody''s Rates'!K65</f>
        <v>7.9299999999999995E-2</v>
      </c>
      <c r="J48" s="77">
        <f t="shared" si="3"/>
        <v>0.11409093579389698</v>
      </c>
      <c r="K48" s="76">
        <f>'Home Prices (Raw Data)'!C92</f>
        <v>2.9757435694738765E-2</v>
      </c>
      <c r="L48" s="71"/>
    </row>
    <row r="49" spans="1:12" ht="15.75">
      <c r="A49" s="1">
        <v>1973</v>
      </c>
      <c r="B49" s="1">
        <v>97.55</v>
      </c>
      <c r="C49" s="11">
        <v>3.6093500000000001</v>
      </c>
      <c r="D49" s="9">
        <f t="shared" si="2"/>
        <v>3.7000000000000005E-2</v>
      </c>
      <c r="E49" s="2">
        <v>6.7400000000000002E-2</v>
      </c>
      <c r="F49" s="9">
        <f t="shared" si="4"/>
        <v>3.6586646024150085E-2</v>
      </c>
      <c r="G49" s="75">
        <f>'Moody''s Rates'!C66</f>
        <v>7.6799999999999993E-2</v>
      </c>
      <c r="H49" s="9">
        <f t="shared" si="3"/>
        <v>2.9951880508655077E-2</v>
      </c>
      <c r="I49" s="76">
        <f>'Moody''s Rates'!K66</f>
        <v>8.48E-2</v>
      </c>
      <c r="J49" s="77">
        <f t="shared" si="3"/>
        <v>4.3180404854323576E-2</v>
      </c>
      <c r="K49" s="76">
        <f>'Home Prices (Raw Data)'!C93</f>
        <v>3.4220275692410596E-2</v>
      </c>
      <c r="L49" s="71"/>
    </row>
    <row r="50" spans="1:12" ht="15.75">
      <c r="A50" s="1">
        <v>1974</v>
      </c>
      <c r="B50" s="1">
        <v>68.56</v>
      </c>
      <c r="C50" s="11">
        <v>3.7228080000000001</v>
      </c>
      <c r="D50" s="9">
        <f t="shared" si="2"/>
        <v>5.4300000000000001E-2</v>
      </c>
      <c r="E50" s="2">
        <v>7.4300000000000005E-2</v>
      </c>
      <c r="F50" s="9">
        <f t="shared" si="4"/>
        <v>1.9886086932378574E-2</v>
      </c>
      <c r="G50" s="75">
        <f>'Moody''s Rates'!C67</f>
        <v>8.8900000000000007E-2</v>
      </c>
      <c r="H50" s="9">
        <f t="shared" si="3"/>
        <v>-1.2310591515394126E-3</v>
      </c>
      <c r="I50" s="76">
        <f>'Moody''s Rates'!K67</f>
        <v>0.10630000000000001</v>
      </c>
      <c r="J50" s="77">
        <f t="shared" si="3"/>
        <v>-4.3807197977191667E-2</v>
      </c>
      <c r="K50" s="76">
        <f>'Home Prices (Raw Data)'!C94</f>
        <v>0.10073521479539305</v>
      </c>
      <c r="L50" s="71"/>
    </row>
    <row r="51" spans="1:12" ht="15.75">
      <c r="A51" s="1">
        <v>1975</v>
      </c>
      <c r="B51" s="1">
        <v>90.19</v>
      </c>
      <c r="C51" s="11">
        <v>3.7338659999999999</v>
      </c>
      <c r="D51" s="9">
        <f t="shared" si="2"/>
        <v>4.1399999999999999E-2</v>
      </c>
      <c r="E51" s="2">
        <v>0.08</v>
      </c>
      <c r="F51" s="9">
        <f t="shared" si="4"/>
        <v>3.6052536026033838E-2</v>
      </c>
      <c r="G51" s="75">
        <f>'Moody''s Rates'!C68</f>
        <v>8.7899999999999992E-2</v>
      </c>
      <c r="H51" s="9">
        <f t="shared" si="3"/>
        <v>9.5377407275910403E-2</v>
      </c>
      <c r="I51" s="76">
        <f>'Moody''s Rates'!K68</f>
        <v>0.1056</v>
      </c>
      <c r="J51" s="77">
        <f t="shared" si="3"/>
        <v>0.11049964074144952</v>
      </c>
      <c r="K51" s="76">
        <f>'Home Prices (Raw Data)'!C95</f>
        <v>6.7575900936054811E-2</v>
      </c>
      <c r="L51" s="71"/>
    </row>
    <row r="52" spans="1:12" ht="15.75">
      <c r="A52" s="1">
        <v>1976</v>
      </c>
      <c r="B52" s="1">
        <v>107.46</v>
      </c>
      <c r="C52" s="11">
        <v>4.2231779999999999</v>
      </c>
      <c r="D52" s="9">
        <f t="shared" si="2"/>
        <v>3.9300000000000002E-2</v>
      </c>
      <c r="E52" s="2">
        <v>6.8699999999999997E-2</v>
      </c>
      <c r="F52" s="9">
        <f t="shared" si="4"/>
        <v>0.1598456074290921</v>
      </c>
      <c r="G52" s="75">
        <f>'Moody''s Rates'!C69</f>
        <v>7.980000000000001E-2</v>
      </c>
      <c r="H52" s="9">
        <f t="shared" si="3"/>
        <v>0.1423007238393551</v>
      </c>
      <c r="I52" s="76">
        <f>'Moody''s Rates'!K69</f>
        <v>9.1199999999999989E-2</v>
      </c>
      <c r="J52" s="77">
        <f t="shared" si="3"/>
        <v>0.19752813987098014</v>
      </c>
      <c r="K52" s="76">
        <f>'Home Prices (Raw Data)'!C96</f>
        <v>8.1979599546656567E-2</v>
      </c>
      <c r="L52" s="71"/>
    </row>
    <row r="53" spans="1:12" ht="15.75">
      <c r="A53" s="1">
        <v>1977</v>
      </c>
      <c r="B53" s="1">
        <v>95.1</v>
      </c>
      <c r="C53" s="11">
        <v>4.85961</v>
      </c>
      <c r="D53" s="9">
        <f t="shared" si="2"/>
        <v>5.11E-2</v>
      </c>
      <c r="E53" s="2">
        <v>7.6899999999999996E-2</v>
      </c>
      <c r="F53" s="9">
        <f t="shared" si="4"/>
        <v>1.2899606071070449E-2</v>
      </c>
      <c r="G53" s="75">
        <f>'Moody''s Rates'!C70</f>
        <v>8.1900000000000001E-2</v>
      </c>
      <c r="H53" s="9">
        <f t="shared" si="3"/>
        <v>6.5828795102617438E-2</v>
      </c>
      <c r="I53" s="76">
        <f>'Moody''s Rates'!K70</f>
        <v>8.9900000000000008E-2</v>
      </c>
      <c r="J53" s="77">
        <f t="shared" si="3"/>
        <v>9.9546628520906386E-2</v>
      </c>
      <c r="K53" s="76">
        <f>'Home Prices (Raw Data)'!C97</f>
        <v>0.14664804469273762</v>
      </c>
      <c r="L53" s="71"/>
    </row>
    <row r="54" spans="1:12" ht="15.75">
      <c r="A54" s="1">
        <v>1978</v>
      </c>
      <c r="B54" s="1">
        <v>96.11</v>
      </c>
      <c r="C54" s="11">
        <v>5.1803290000000004</v>
      </c>
      <c r="D54" s="9">
        <f t="shared" si="2"/>
        <v>5.3900000000000003E-2</v>
      </c>
      <c r="E54" s="2">
        <v>9.01E-2</v>
      </c>
      <c r="F54" s="9">
        <f t="shared" si="4"/>
        <v>-7.7758069075086478E-3</v>
      </c>
      <c r="G54" s="75">
        <f>'Moody''s Rates'!C71</f>
        <v>9.1600000000000001E-2</v>
      </c>
      <c r="H54" s="9">
        <f t="shared" si="3"/>
        <v>2.0084743079482631E-2</v>
      </c>
      <c r="I54" s="76">
        <f>'Moody''s Rates'!K71</f>
        <v>9.9399999999999988E-2</v>
      </c>
      <c r="J54" s="77">
        <f t="shared" si="3"/>
        <v>3.1375849771690861E-2</v>
      </c>
      <c r="K54" s="76">
        <f>'Home Prices (Raw Data)'!C98</f>
        <v>0.15712545676004863</v>
      </c>
      <c r="L54" s="71"/>
    </row>
    <row r="55" spans="1:12" ht="15.75">
      <c r="A55" s="1">
        <v>1979</v>
      </c>
      <c r="B55" s="1">
        <v>107.94</v>
      </c>
      <c r="C55" s="11">
        <v>5.9690820000000002</v>
      </c>
      <c r="D55" s="9">
        <f t="shared" si="2"/>
        <v>5.5300000000000002E-2</v>
      </c>
      <c r="E55" s="2">
        <v>0.10390000000000001</v>
      </c>
      <c r="F55" s="9">
        <f t="shared" si="4"/>
        <v>6.7072031247235459E-3</v>
      </c>
      <c r="G55" s="75">
        <f>'Moody''s Rates'!C72</f>
        <v>0.1074</v>
      </c>
      <c r="H55" s="9">
        <f t="shared" si="3"/>
        <v>-2.4730935003710736E-3</v>
      </c>
      <c r="I55" s="76">
        <f>'Moody''s Rates'!K72</f>
        <v>0.1206</v>
      </c>
      <c r="J55" s="77">
        <f t="shared" si="3"/>
        <v>-2.0091101436615355E-2</v>
      </c>
      <c r="K55" s="76">
        <f>'Home Prices (Raw Data)'!C99</f>
        <v>0.13736842105263158</v>
      </c>
      <c r="L55" s="71"/>
    </row>
    <row r="56" spans="1:12" ht="15.75">
      <c r="A56" s="1">
        <v>1980</v>
      </c>
      <c r="B56" s="1">
        <v>135.76</v>
      </c>
      <c r="C56" s="11">
        <v>6.4350240000000003</v>
      </c>
      <c r="D56" s="9">
        <f t="shared" si="2"/>
        <v>4.7400000000000005E-2</v>
      </c>
      <c r="E56" s="2">
        <v>0.12839999999999999</v>
      </c>
      <c r="F56" s="9">
        <f t="shared" si="4"/>
        <v>-2.989744251999403E-2</v>
      </c>
      <c r="G56" s="75">
        <f>'Moody''s Rates'!C73</f>
        <v>0.1321</v>
      </c>
      <c r="H56" s="9">
        <f t="shared" si="3"/>
        <v>-2.5510823097555202E-2</v>
      </c>
      <c r="I56" s="76">
        <f>'Moody''s Rates'!K73</f>
        <v>0.15140000000000001</v>
      </c>
      <c r="J56" s="77">
        <f t="shared" si="3"/>
        <v>-3.3156783371910456E-2</v>
      </c>
      <c r="K56" s="76">
        <f>'Home Prices (Raw Data)'!C100</f>
        <v>7.4039796390559909E-2</v>
      </c>
      <c r="L56" s="71"/>
    </row>
    <row r="57" spans="1:12" ht="15.75">
      <c r="A57" s="1">
        <v>1981</v>
      </c>
      <c r="B57" s="1">
        <v>122.55</v>
      </c>
      <c r="C57" s="11">
        <v>6.8260350000000001</v>
      </c>
      <c r="D57" s="9">
        <f t="shared" si="2"/>
        <v>5.57E-2</v>
      </c>
      <c r="E57" s="2">
        <v>0.13719999999999999</v>
      </c>
      <c r="F57" s="9">
        <f t="shared" si="4"/>
        <v>8.1992153358923542E-2</v>
      </c>
      <c r="G57" s="75">
        <f>'Moody''s Rates'!C74</f>
        <v>0.14230000000000001</v>
      </c>
      <c r="H57" s="9">
        <f t="shared" si="3"/>
        <v>7.936976425152531E-2</v>
      </c>
      <c r="I57" s="76">
        <f>'Moody''s Rates'!K74</f>
        <v>0.16550000000000001</v>
      </c>
      <c r="J57" s="77">
        <f t="shared" si="3"/>
        <v>8.4623994808912056E-2</v>
      </c>
      <c r="K57" s="76">
        <f>'Home Prices (Raw Data)'!C101</f>
        <v>5.0840155105557949E-2</v>
      </c>
      <c r="L57" s="71"/>
    </row>
    <row r="58" spans="1:12" ht="15.75">
      <c r="A58" s="1">
        <v>1982</v>
      </c>
      <c r="B58" s="1">
        <v>140.63999999999999</v>
      </c>
      <c r="C58" s="11">
        <v>6.9335519999999997</v>
      </c>
      <c r="D58" s="9">
        <f t="shared" si="2"/>
        <v>4.9300000000000004E-2</v>
      </c>
      <c r="E58" s="2">
        <v>0.10539999999999999</v>
      </c>
      <c r="F58" s="9">
        <f t="shared" si="4"/>
        <v>0.32814549486295586</v>
      </c>
      <c r="G58" s="75">
        <f>'Moody''s Rates'!C75</f>
        <v>0.1183</v>
      </c>
      <c r="H58" s="9">
        <f t="shared" si="3"/>
        <v>0.27885424288106153</v>
      </c>
      <c r="I58" s="76">
        <f>'Moody''s Rates'!K75</f>
        <v>0.1414</v>
      </c>
      <c r="J58" s="77">
        <f t="shared" si="3"/>
        <v>0.2905245565590866</v>
      </c>
      <c r="K58" s="76">
        <f>'Home Prices (Raw Data)'!C102</f>
        <v>5.740057400573928E-3</v>
      </c>
      <c r="L58" s="71"/>
    </row>
    <row r="59" spans="1:12" ht="15.75">
      <c r="A59" s="1">
        <v>1983</v>
      </c>
      <c r="B59" s="1">
        <v>164.93</v>
      </c>
      <c r="C59" s="11">
        <v>7.1249760000000002</v>
      </c>
      <c r="D59" s="9">
        <f t="shared" si="2"/>
        <v>4.3200000000000002E-2</v>
      </c>
      <c r="E59" s="2">
        <v>0.1183</v>
      </c>
      <c r="F59" s="9">
        <f t="shared" si="4"/>
        <v>3.2002094451429264E-2</v>
      </c>
      <c r="G59" s="75">
        <f>'Moody''s Rates'!C76</f>
        <v>0.12570000000000001</v>
      </c>
      <c r="H59" s="9">
        <f t="shared" si="3"/>
        <v>7.7446147074418478E-2</v>
      </c>
      <c r="I59" s="76">
        <f>'Moody''s Rates'!K76</f>
        <v>0.13750000000000001</v>
      </c>
      <c r="J59" s="77">
        <f t="shared" si="3"/>
        <v>0.16194289622798366</v>
      </c>
      <c r="K59" s="76">
        <f>'Home Prices (Raw Data)'!C103</f>
        <v>4.7492865878516088E-2</v>
      </c>
      <c r="L59" s="71"/>
    </row>
    <row r="60" spans="1:12" ht="15.75">
      <c r="A60" s="1">
        <v>1984</v>
      </c>
      <c r="B60" s="1">
        <v>167.24</v>
      </c>
      <c r="C60" s="11">
        <v>7.8268319999999996</v>
      </c>
      <c r="D60" s="9">
        <f t="shared" si="2"/>
        <v>4.6799999999999994E-2</v>
      </c>
      <c r="E60" s="2">
        <v>0.115</v>
      </c>
      <c r="F60" s="9">
        <f t="shared" si="4"/>
        <v>0.13733364344102345</v>
      </c>
      <c r="G60" s="75">
        <f>'Moody''s Rates'!C77</f>
        <v>0.12130000000000001</v>
      </c>
      <c r="H60" s="9">
        <f t="shared" si="3"/>
        <v>0.15042924074795624</v>
      </c>
      <c r="I60" s="76">
        <f>'Moody''s Rates'!K77</f>
        <v>0.13400000000000001</v>
      </c>
      <c r="J60" s="77">
        <f t="shared" si="3"/>
        <v>0.15619207332454216</v>
      </c>
      <c r="K60" s="76">
        <f>'Home Prices (Raw Data)'!C104</f>
        <v>4.6701692936368833E-2</v>
      </c>
      <c r="L60" s="71"/>
    </row>
    <row r="61" spans="1:12" ht="15.75">
      <c r="A61" s="1">
        <v>1985</v>
      </c>
      <c r="B61" s="1">
        <v>211.28</v>
      </c>
      <c r="C61" s="11">
        <v>8.1976639999999996</v>
      </c>
      <c r="D61" s="9">
        <f t="shared" si="2"/>
        <v>3.8800000000000001E-2</v>
      </c>
      <c r="E61" s="2">
        <v>9.2600000000000002E-2</v>
      </c>
      <c r="F61" s="9">
        <f t="shared" si="4"/>
        <v>0.2571248821260641</v>
      </c>
      <c r="G61" s="75">
        <f>'Moody''s Rates'!C78</f>
        <v>0.1016</v>
      </c>
      <c r="H61" s="9">
        <f t="shared" si="3"/>
        <v>0.2415204152349289</v>
      </c>
      <c r="I61" s="76">
        <f>'Moody''s Rates'!K78</f>
        <v>0.1158</v>
      </c>
      <c r="J61" s="77">
        <f t="shared" si="3"/>
        <v>0.23862641849916477</v>
      </c>
      <c r="K61" s="76">
        <f>'Home Prices (Raw Data)'!C105</f>
        <v>7.4735080870050208E-2</v>
      </c>
      <c r="L61" s="71"/>
    </row>
    <row r="62" spans="1:12" ht="15.75">
      <c r="A62" s="1">
        <v>1986</v>
      </c>
      <c r="B62" s="1">
        <v>242.17</v>
      </c>
      <c r="C62" s="11">
        <v>8.1853459999999991</v>
      </c>
      <c r="D62" s="9">
        <f t="shared" si="2"/>
        <v>3.3799999999999997E-2</v>
      </c>
      <c r="E62" s="2">
        <v>7.1099999999999997E-2</v>
      </c>
      <c r="F62" s="9">
        <f t="shared" si="4"/>
        <v>0.24284215141767618</v>
      </c>
      <c r="G62" s="75">
        <f>'Moody''s Rates'!C79</f>
        <v>8.4900000000000003E-2</v>
      </c>
      <c r="H62" s="9">
        <f t="shared" si="3"/>
        <v>0.21122335206274076</v>
      </c>
      <c r="I62" s="76">
        <f>'Moody''s Rates'!K79</f>
        <v>9.9700000000000011E-2</v>
      </c>
      <c r="J62" s="77">
        <f t="shared" si="3"/>
        <v>0.21485515309759495</v>
      </c>
      <c r="K62" s="76">
        <f>'Home Prices (Raw Data)'!C106</f>
        <v>9.6177131984085618E-2</v>
      </c>
      <c r="L62" s="71"/>
    </row>
    <row r="63" spans="1:12" ht="15.75">
      <c r="A63" s="1">
        <v>1987</v>
      </c>
      <c r="B63" s="1">
        <v>247.08</v>
      </c>
      <c r="C63" s="11">
        <v>9.1666679999999996</v>
      </c>
      <c r="D63" s="9">
        <f t="shared" si="2"/>
        <v>3.7099999999999994E-2</v>
      </c>
      <c r="E63" s="2">
        <v>8.9899999999999994E-2</v>
      </c>
      <c r="F63" s="9">
        <f t="shared" si="4"/>
        <v>-4.9605089379262279E-2</v>
      </c>
      <c r="G63" s="75">
        <f>'Moody''s Rates'!C80</f>
        <v>0.1011</v>
      </c>
      <c r="H63" s="9">
        <f t="shared" si="3"/>
        <v>-1.4173339017619274E-2</v>
      </c>
      <c r="I63" s="76">
        <f>'Moody''s Rates'!K80</f>
        <v>0.11289999999999999</v>
      </c>
      <c r="J63" s="77">
        <f t="shared" si="3"/>
        <v>2.289846084276681E-2</v>
      </c>
      <c r="K63" s="76">
        <f>'Home Prices (Raw Data)'!C107</f>
        <v>7.8743885119141543E-2</v>
      </c>
      <c r="L63" s="71"/>
    </row>
    <row r="64" spans="1:12" ht="15.75">
      <c r="A64" s="1">
        <v>1988</v>
      </c>
      <c r="B64" s="1">
        <v>277.72000000000003</v>
      </c>
      <c r="C64" s="11">
        <v>10.220096</v>
      </c>
      <c r="D64" s="9">
        <f t="shared" si="2"/>
        <v>3.6799999999999992E-2</v>
      </c>
      <c r="E64" s="2">
        <v>9.11E-2</v>
      </c>
      <c r="F64" s="9">
        <f t="shared" si="4"/>
        <v>8.2235958434841674E-2</v>
      </c>
      <c r="G64" s="75">
        <f>'Moody''s Rates'!C81</f>
        <v>9.5700000000000007E-2</v>
      </c>
      <c r="H64" s="9">
        <f t="shared" si="3"/>
        <v>0.13490255038073731</v>
      </c>
      <c r="I64" s="76">
        <f>'Moody''s Rates'!K81</f>
        <v>0.1065</v>
      </c>
      <c r="J64" s="77">
        <f t="shared" si="3"/>
        <v>0.15115070067120029</v>
      </c>
      <c r="K64" s="76">
        <f>'Home Prices (Raw Data)'!C108</f>
        <v>7.2118197776477544E-2</v>
      </c>
      <c r="L64" s="71"/>
    </row>
    <row r="65" spans="1:16" ht="15.75">
      <c r="A65" s="1">
        <v>1989</v>
      </c>
      <c r="B65" s="1">
        <v>353.4</v>
      </c>
      <c r="C65" s="11">
        <v>11.73288</v>
      </c>
      <c r="D65" s="9">
        <f t="shared" si="2"/>
        <v>3.32E-2</v>
      </c>
      <c r="E65" s="2">
        <v>7.8399999999999997E-2</v>
      </c>
      <c r="F65" s="9">
        <f t="shared" si="4"/>
        <v>0.17693647159446219</v>
      </c>
      <c r="G65" s="75">
        <f>'Moody''s Rates'!C82</f>
        <v>8.8599999999999998E-2</v>
      </c>
      <c r="H65" s="9">
        <f t="shared" si="3"/>
        <v>0.14154750544747474</v>
      </c>
      <c r="I65" s="76">
        <f>'Moody''s Rates'!K82</f>
        <v>9.820000000000001E-2</v>
      </c>
      <c r="J65" s="77">
        <f t="shared" si="3"/>
        <v>0.15789666531437313</v>
      </c>
      <c r="K65" s="76">
        <f>'Home Prices (Raw Data)'!C109</f>
        <v>4.3798608268522221E-2</v>
      </c>
      <c r="L65" s="71"/>
    </row>
    <row r="66" spans="1:16" ht="15.75">
      <c r="A66" s="1">
        <v>1990</v>
      </c>
      <c r="B66" s="1">
        <v>330.22</v>
      </c>
      <c r="C66" s="11">
        <v>12.350228</v>
      </c>
      <c r="D66" s="9">
        <f t="shared" si="2"/>
        <v>3.7399999999999996E-2</v>
      </c>
      <c r="E66" s="2">
        <v>8.0799999999999997E-2</v>
      </c>
      <c r="F66" s="9">
        <f t="shared" si="4"/>
        <v>6.2353753335533363E-2</v>
      </c>
      <c r="G66" s="75">
        <f>'Moody''s Rates'!C83</f>
        <v>9.0500000000000011E-2</v>
      </c>
      <c r="H66" s="9">
        <f t="shared" si="3"/>
        <v>7.6433240246967835E-2</v>
      </c>
      <c r="I66" s="76">
        <f>'Moody''s Rates'!K83</f>
        <v>0.1043</v>
      </c>
      <c r="J66" s="77">
        <f t="shared" si="3"/>
        <v>6.1400628860817041E-2</v>
      </c>
      <c r="K66" s="76">
        <f>'Home Prices (Raw Data)'!C110</f>
        <v>-6.9281045751634629E-3</v>
      </c>
      <c r="L66" s="71"/>
    </row>
    <row r="67" spans="1:16" ht="15.75">
      <c r="A67" s="1">
        <v>1991</v>
      </c>
      <c r="B67" s="1">
        <v>417.09</v>
      </c>
      <c r="C67" s="11">
        <v>12.971499</v>
      </c>
      <c r="D67" s="9">
        <f t="shared" si="2"/>
        <v>3.1100000000000003E-2</v>
      </c>
      <c r="E67" s="2">
        <v>7.0900000000000005E-2</v>
      </c>
      <c r="F67" s="9">
        <f t="shared" si="4"/>
        <v>0.15004510019517303</v>
      </c>
      <c r="G67" s="75">
        <f>'Moody''s Rates'!C84</f>
        <v>8.3100000000000007E-2</v>
      </c>
      <c r="H67" s="9">
        <f t="shared" si="3"/>
        <v>0.13946773002644575</v>
      </c>
      <c r="I67" s="76">
        <f>'Moody''s Rates'!K84</f>
        <v>9.2600000000000002E-2</v>
      </c>
      <c r="J67" s="77">
        <f t="shared" si="3"/>
        <v>0.17853487146763175</v>
      </c>
      <c r="K67" s="76">
        <f>'Home Prices (Raw Data)'!C111</f>
        <v>-1.8428326971172693E-3</v>
      </c>
      <c r="L67" s="71"/>
    </row>
    <row r="68" spans="1:16" ht="15.75">
      <c r="A68" s="1">
        <v>1992</v>
      </c>
      <c r="B68" s="1">
        <v>435.71</v>
      </c>
      <c r="C68" s="11">
        <v>12.635590000000001</v>
      </c>
      <c r="D68" s="9">
        <f t="shared" ref="D68:D78" si="5">C68/B68</f>
        <v>2.9000000000000001E-2</v>
      </c>
      <c r="E68" s="2">
        <v>6.7699999999999996E-2</v>
      </c>
      <c r="F68" s="9">
        <f t="shared" si="4"/>
        <v>9.3616373162079422E-2</v>
      </c>
      <c r="G68" s="75">
        <f>'Moody''s Rates'!C85</f>
        <v>7.980000000000001E-2</v>
      </c>
      <c r="H68" s="9">
        <f t="shared" si="3"/>
        <v>0.10526325786047802</v>
      </c>
      <c r="I68" s="76">
        <f>'Moody''s Rates'!K85</f>
        <v>8.8100000000000012E-2</v>
      </c>
      <c r="J68" s="77">
        <f t="shared" si="3"/>
        <v>0.12172255869896652</v>
      </c>
      <c r="K68" s="76">
        <f>'Home Prices (Raw Data)'!C112</f>
        <v>8.4399314255572122E-3</v>
      </c>
      <c r="L68" s="71"/>
    </row>
    <row r="69" spans="1:16" ht="15.75">
      <c r="A69" s="1">
        <v>1993</v>
      </c>
      <c r="B69" s="1">
        <v>466.45</v>
      </c>
      <c r="C69" s="11">
        <v>12.68744</v>
      </c>
      <c r="D69" s="9">
        <f t="shared" si="5"/>
        <v>2.7200000000000002E-2</v>
      </c>
      <c r="E69" s="2">
        <v>5.7700000000000001E-2</v>
      </c>
      <c r="F69" s="9">
        <f t="shared" si="4"/>
        <v>0.14210957589263107</v>
      </c>
      <c r="G69" s="75">
        <f>'Moody''s Rates'!C86</f>
        <v>6.93E-2</v>
      </c>
      <c r="H69" s="9">
        <f t="shared" si="3"/>
        <v>0.15378682739217445</v>
      </c>
      <c r="I69" s="76">
        <f>'Moody''s Rates'!K86</f>
        <v>7.690000000000001E-2</v>
      </c>
      <c r="J69" s="77">
        <f t="shared" si="3"/>
        <v>0.16431517219561104</v>
      </c>
      <c r="K69" s="76">
        <f>'Home Prices (Raw Data)'!C113</f>
        <v>2.1577089054531262E-2</v>
      </c>
      <c r="L69" s="71"/>
    </row>
    <row r="70" spans="1:16" ht="15.75">
      <c r="A70" s="1">
        <v>1994</v>
      </c>
      <c r="B70" s="1">
        <v>459.27</v>
      </c>
      <c r="C70" s="11">
        <v>13.364757000000001</v>
      </c>
      <c r="D70" s="9">
        <f t="shared" si="5"/>
        <v>2.9100000000000004E-2</v>
      </c>
      <c r="E70" s="2">
        <v>7.8100000000000003E-2</v>
      </c>
      <c r="F70" s="9">
        <f t="shared" si="4"/>
        <v>-8.0366555509985921E-2</v>
      </c>
      <c r="G70" s="75">
        <f>'Moody''s Rates'!C87</f>
        <v>8.4600000000000009E-2</v>
      </c>
      <c r="H70" s="9">
        <f t="shared" si="3"/>
        <v>-3.1267791342206058E-2</v>
      </c>
      <c r="I70" s="76">
        <f>'Moody''s Rates'!K87</f>
        <v>9.0999999999999998E-2</v>
      </c>
      <c r="J70" s="77">
        <f t="shared" si="3"/>
        <v>-1.3192033475710699E-2</v>
      </c>
      <c r="K70" s="76">
        <f>'Home Prices (Raw Data)'!C114</f>
        <v>2.5089605734766929E-2</v>
      </c>
      <c r="L70" s="71"/>
    </row>
    <row r="71" spans="1:16" ht="15.75">
      <c r="A71" s="1">
        <v>1995</v>
      </c>
      <c r="B71" s="1">
        <v>615.92999999999995</v>
      </c>
      <c r="C71" s="11">
        <v>14.16639</v>
      </c>
      <c r="D71" s="9">
        <f t="shared" si="5"/>
        <v>2.3000000000000003E-2</v>
      </c>
      <c r="E71" s="2">
        <v>5.7099999999999998E-2</v>
      </c>
      <c r="F71" s="9">
        <f t="shared" si="4"/>
        <v>0.23480780112538907</v>
      </c>
      <c r="G71" s="75">
        <f>'Moody''s Rates'!C88</f>
        <v>6.8199999999999997E-2</v>
      </c>
      <c r="H71" s="9">
        <f t="shared" si="3"/>
        <v>0.20075128768093986</v>
      </c>
      <c r="I71" s="76">
        <f>'Moody''s Rates'!K88</f>
        <v>7.4900000000000008E-2</v>
      </c>
      <c r="J71" s="77">
        <f t="shared" si="3"/>
        <v>0.20156218170640219</v>
      </c>
      <c r="K71" s="76">
        <f>'Home Prices (Raw Data)'!C115</f>
        <v>1.8106893106893063E-2</v>
      </c>
      <c r="L71" s="71"/>
    </row>
    <row r="72" spans="1:16" ht="15.75">
      <c r="A72" s="1">
        <v>1996</v>
      </c>
      <c r="B72" s="1">
        <v>740.74</v>
      </c>
      <c r="C72" s="11">
        <v>14.888873999999999</v>
      </c>
      <c r="D72" s="9">
        <f t="shared" si="5"/>
        <v>2.01E-2</v>
      </c>
      <c r="E72" s="2">
        <v>6.3E-2</v>
      </c>
      <c r="F72" s="9">
        <f t="shared" si="4"/>
        <v>1.428607793401844E-2</v>
      </c>
      <c r="G72" s="75">
        <f>'Moody''s Rates'!C89</f>
        <v>7.2000000000000008E-2</v>
      </c>
      <c r="H72" s="9">
        <f t="shared" si="3"/>
        <v>4.1755398514910128E-2</v>
      </c>
      <c r="I72" s="76">
        <f>'Moody''s Rates'!K89</f>
        <v>7.8899999999999998E-2</v>
      </c>
      <c r="J72" s="77">
        <f t="shared" si="3"/>
        <v>4.79259941944115E-2</v>
      </c>
      <c r="K72" s="76">
        <f>'Home Prices (Raw Data)'!C116</f>
        <v>2.4285539065374673E-2</v>
      </c>
      <c r="L72" s="71"/>
    </row>
    <row r="73" spans="1:16" ht="15.75">
      <c r="A73" s="1">
        <v>1997</v>
      </c>
      <c r="B73" s="1">
        <v>970.43</v>
      </c>
      <c r="C73" s="11">
        <v>15.522</v>
      </c>
      <c r="D73" s="9">
        <f t="shared" si="5"/>
        <v>1.5994971301381864E-2</v>
      </c>
      <c r="E73" s="2">
        <v>5.8099999999999999E-2</v>
      </c>
      <c r="F73" s="9">
        <f t="shared" si="4"/>
        <v>9.939130272977531E-2</v>
      </c>
      <c r="G73" s="75">
        <f>'Moody''s Rates'!C90</f>
        <v>6.7599999999999993E-2</v>
      </c>
      <c r="H73" s="9">
        <f t="shared" si="3"/>
        <v>0.10324953852843505</v>
      </c>
      <c r="I73" s="76">
        <f>'Moody''s Rates'!K90</f>
        <v>7.3200000000000001E-2</v>
      </c>
      <c r="J73" s="77">
        <f t="shared" si="3"/>
        <v>0.11834887244426365</v>
      </c>
      <c r="K73" s="76">
        <f>'Home Prices (Raw Data)'!C117</f>
        <v>4.0354448569033474E-2</v>
      </c>
      <c r="L73" s="71"/>
    </row>
    <row r="74" spans="1:16" ht="15.75">
      <c r="A74" s="1">
        <v>1998</v>
      </c>
      <c r="B74" s="1">
        <v>1229.23</v>
      </c>
      <c r="C74" s="11">
        <v>16.2</v>
      </c>
      <c r="D74" s="9">
        <f t="shared" si="5"/>
        <v>1.3178981964319126E-2</v>
      </c>
      <c r="E74" s="2">
        <v>4.65E-2</v>
      </c>
      <c r="F74" s="9">
        <f t="shared" si="4"/>
        <v>0.14921431922606215</v>
      </c>
      <c r="G74" s="75">
        <f>'Moody''s Rates'!C91</f>
        <v>6.2199999999999998E-2</v>
      </c>
      <c r="H74" s="9">
        <f t="shared" si="3"/>
        <v>0.10693347379601403</v>
      </c>
      <c r="I74" s="76">
        <f>'Moody''s Rates'!K91</f>
        <v>7.2300000000000003E-2</v>
      </c>
      <c r="J74" s="77">
        <f t="shared" si="3"/>
        <v>7.9454561327070808E-2</v>
      </c>
      <c r="K74" s="76">
        <f>'Home Prices (Raw Data)'!C118</f>
        <v>6.4341620626151119E-2</v>
      </c>
      <c r="L74" s="71"/>
    </row>
    <row r="75" spans="1:16" ht="15.75">
      <c r="A75" s="1">
        <v>1999</v>
      </c>
      <c r="B75" s="1">
        <v>1469.25</v>
      </c>
      <c r="C75" s="11">
        <v>16.709</v>
      </c>
      <c r="D75" s="9">
        <f t="shared" si="5"/>
        <v>1.1372468946741534E-2</v>
      </c>
      <c r="E75" s="2">
        <v>6.4399999999999999E-2</v>
      </c>
      <c r="F75" s="9">
        <f t="shared" si="4"/>
        <v>-8.2542147962685761E-2</v>
      </c>
      <c r="G75" s="75">
        <f>'Moody''s Rates'!C92</f>
        <v>7.5499999999999998E-2</v>
      </c>
      <c r="H75" s="9">
        <f t="shared" si="3"/>
        <v>-2.8884217714904938E-2</v>
      </c>
      <c r="I75" s="76">
        <f>'Moody''s Rates'!K92</f>
        <v>8.1900000000000001E-2</v>
      </c>
      <c r="J75" s="77">
        <f t="shared" si="3"/>
        <v>8.4316347548218651E-3</v>
      </c>
      <c r="K75" s="76">
        <f>'Home Prices (Raw Data)'!C119</f>
        <v>7.68898020979778E-2</v>
      </c>
      <c r="L75" s="71"/>
    </row>
    <row r="76" spans="1:16" s="6" customFormat="1" ht="15.75">
      <c r="A76" s="1">
        <v>2000</v>
      </c>
      <c r="B76" s="1">
        <v>1320.28</v>
      </c>
      <c r="C76" s="1">
        <v>16.27</v>
      </c>
      <c r="D76" s="2">
        <f t="shared" si="5"/>
        <v>1.2323143575605175E-2</v>
      </c>
      <c r="E76" s="2">
        <v>5.11E-2</v>
      </c>
      <c r="F76" s="9">
        <f t="shared" si="4"/>
        <v>0.16655267125397488</v>
      </c>
      <c r="G76" s="75">
        <f>'Moody''s Rates'!C93</f>
        <v>7.2099999999999997E-2</v>
      </c>
      <c r="H76" s="9">
        <f t="shared" si="3"/>
        <v>9.9150079408874534E-2</v>
      </c>
      <c r="I76" s="76">
        <f>'Moody''s Rates'!K93</f>
        <v>8.0199999999999994E-2</v>
      </c>
      <c r="J76" s="77">
        <f t="shared" si="3"/>
        <v>9.3296855210372037E-2</v>
      </c>
      <c r="K76" s="76">
        <f>'Home Prices (Raw Data)'!C120</f>
        <v>9.2488451496284485E-2</v>
      </c>
      <c r="L76" s="71"/>
      <c r="P76"/>
    </row>
    <row r="77" spans="1:16" ht="15.75">
      <c r="A77" s="1">
        <v>2001</v>
      </c>
      <c r="B77" s="1">
        <v>1148.0899999999999</v>
      </c>
      <c r="C77" s="1">
        <v>15.74</v>
      </c>
      <c r="D77" s="2">
        <f t="shared" si="5"/>
        <v>1.3709726589378883E-2</v>
      </c>
      <c r="E77" s="2">
        <v>5.0500000000000003E-2</v>
      </c>
      <c r="F77" s="9">
        <f t="shared" si="4"/>
        <v>5.5721811892492555E-2</v>
      </c>
      <c r="G77" s="75">
        <f>'Moody''s Rates'!C94</f>
        <v>6.7699999999999996E-2</v>
      </c>
      <c r="H77" s="9">
        <f t="shared" si="3"/>
        <v>0.10333501309785936</v>
      </c>
      <c r="I77" s="76">
        <f>'Moody''s Rates'!K94</f>
        <v>8.0500000000000002E-2</v>
      </c>
      <c r="J77" s="77">
        <f t="shared" si="3"/>
        <v>7.8191507542878236E-2</v>
      </c>
      <c r="K77" s="76">
        <f>'Home Prices (Raw Data)'!C121</f>
        <v>6.6825995036308372E-2</v>
      </c>
      <c r="L77" s="71"/>
    </row>
    <row r="78" spans="1:16" s="3" customFormat="1" ht="15.75">
      <c r="A78" s="1">
        <v>2002</v>
      </c>
      <c r="B78" s="1">
        <v>879.82</v>
      </c>
      <c r="C78" s="1">
        <v>16.079999999999998</v>
      </c>
      <c r="D78" s="2">
        <f t="shared" si="5"/>
        <v>1.8276465640699232E-2</v>
      </c>
      <c r="E78" s="2">
        <v>3.8199999999999998E-2</v>
      </c>
      <c r="F78" s="9">
        <f t="shared" si="4"/>
        <v>0.15116400378109285</v>
      </c>
      <c r="G78" s="75">
        <f>'Moody''s Rates'!C95</f>
        <v>6.2100000000000002E-2</v>
      </c>
      <c r="H78" s="9">
        <f t="shared" si="3"/>
        <v>0.10850949683905776</v>
      </c>
      <c r="I78" s="76">
        <f>'Moody''s Rates'!K95</f>
        <v>7.4499999999999997E-2</v>
      </c>
      <c r="J78" s="77">
        <f t="shared" si="3"/>
        <v>0.12177867693975485</v>
      </c>
      <c r="K78" s="76">
        <f>'Home Prices (Raw Data)'!C122</f>
        <v>9.5554023780803021E-2</v>
      </c>
      <c r="L78" s="71"/>
      <c r="P78"/>
    </row>
    <row r="79" spans="1:16" ht="15.75">
      <c r="A79" s="1">
        <v>2003</v>
      </c>
      <c r="B79" s="1">
        <v>1111.9100000000001</v>
      </c>
      <c r="C79" s="1">
        <v>17.39</v>
      </c>
      <c r="D79" s="2">
        <f t="shared" ref="D79:D97" si="6">C79/B79</f>
        <v>1.5639755016143394E-2</v>
      </c>
      <c r="E79" s="2">
        <v>4.2500000000000003E-2</v>
      </c>
      <c r="F79" s="9">
        <f t="shared" si="4"/>
        <v>3.7531858817758529E-3</v>
      </c>
      <c r="G79" s="75">
        <f>'Moody''s Rates'!C96</f>
        <v>5.62E-2</v>
      </c>
      <c r="H79" s="9">
        <f t="shared" si="3"/>
        <v>0.10631712772928155</v>
      </c>
      <c r="I79" s="76">
        <f>'Moody''s Rates'!K96</f>
        <v>6.6000000000000003E-2</v>
      </c>
      <c r="J79" s="77">
        <f t="shared" si="3"/>
        <v>0.13532012096857571</v>
      </c>
      <c r="K79" s="76">
        <f>'Home Prices (Raw Data)'!C123</f>
        <v>9.8151789225324304E-2</v>
      </c>
      <c r="L79" s="71"/>
    </row>
    <row r="80" spans="1:16" s="16" customFormat="1" ht="15.75">
      <c r="A80" s="1">
        <v>2004</v>
      </c>
      <c r="B80" s="1">
        <v>1211.92</v>
      </c>
      <c r="C80" s="1">
        <v>19.440000000000001</v>
      </c>
      <c r="D80" s="2">
        <f t="shared" si="6"/>
        <v>1.6040662750016504E-2</v>
      </c>
      <c r="E80" s="2">
        <v>4.2200000000000001E-2</v>
      </c>
      <c r="F80" s="9">
        <f t="shared" si="4"/>
        <v>4.490683702274547E-2</v>
      </c>
      <c r="G80" s="75">
        <f>'Moody''s Rates'!C97</f>
        <v>5.4699999999999999E-2</v>
      </c>
      <c r="H80" s="9">
        <f t="shared" si="3"/>
        <v>6.752272621099295E-2</v>
      </c>
      <c r="I80" s="76">
        <f>'Moody''s Rates'!K97</f>
        <v>6.1500000000000006E-2</v>
      </c>
      <c r="J80" s="77">
        <f t="shared" si="3"/>
        <v>9.888628408721839E-2</v>
      </c>
      <c r="K80" s="76">
        <f>'Home Prices (Raw Data)'!C124</f>
        <v>0.1364319988541145</v>
      </c>
      <c r="L80" s="71"/>
      <c r="P80"/>
    </row>
    <row r="81" spans="1:16" s="10" customFormat="1" ht="15.75">
      <c r="A81" s="1">
        <v>2005</v>
      </c>
      <c r="B81" s="1">
        <v>1248.29</v>
      </c>
      <c r="C81" s="11">
        <v>22.22</v>
      </c>
      <c r="D81" s="2">
        <f t="shared" si="6"/>
        <v>1.7800350880003844E-2</v>
      </c>
      <c r="E81" s="2">
        <v>4.3900000000000002E-2</v>
      </c>
      <c r="F81" s="9">
        <f t="shared" si="4"/>
        <v>2.8675329597779506E-2</v>
      </c>
      <c r="G81" s="75">
        <f>'Moody''s Rates'!C98</f>
        <v>5.3699999999999998E-2</v>
      </c>
      <c r="H81" s="9">
        <f t="shared" si="3"/>
        <v>6.2284850132659414E-2</v>
      </c>
      <c r="I81" s="76">
        <f>'Moody''s Rates'!K98</f>
        <v>6.3200000000000006E-2</v>
      </c>
      <c r="J81" s="77">
        <f t="shared" si="3"/>
        <v>4.9175379871695298E-2</v>
      </c>
      <c r="K81" s="76">
        <f>'Home Prices (Raw Data)'!C125</f>
        <v>0.13505167632972026</v>
      </c>
      <c r="L81" s="71"/>
      <c r="P81"/>
    </row>
    <row r="82" spans="1:16" ht="15.75">
      <c r="A82" s="1">
        <v>2006</v>
      </c>
      <c r="B82" s="1">
        <v>1418.3</v>
      </c>
      <c r="C82" s="1">
        <v>24.88</v>
      </c>
      <c r="D82" s="2">
        <f t="shared" si="6"/>
        <v>1.7542127899598109E-2</v>
      </c>
      <c r="E82" s="2">
        <v>4.7E-2</v>
      </c>
      <c r="F82" s="9">
        <f t="shared" si="4"/>
        <v>1.9610012417568386E-2</v>
      </c>
      <c r="G82" s="75">
        <f>'Moody''s Rates'!C99</f>
        <v>5.3200000000000004E-2</v>
      </c>
      <c r="H82" s="9">
        <f t="shared" si="3"/>
        <v>5.7501566338304638E-2</v>
      </c>
      <c r="I82" s="76">
        <f>'Moody''s Rates'!K99</f>
        <v>6.2199999999999998E-2</v>
      </c>
      <c r="J82" s="77">
        <f t="shared" si="3"/>
        <v>7.048397662889147E-2</v>
      </c>
      <c r="K82" s="76">
        <f>'Home Prices (Raw Data)'!C126</f>
        <v>1.7378268835711586E-2</v>
      </c>
      <c r="L82" s="71"/>
    </row>
    <row r="83" spans="1:16" ht="15.75">
      <c r="A83" s="1">
        <v>2007</v>
      </c>
      <c r="B83" s="24">
        <v>1468.36</v>
      </c>
      <c r="C83" s="1">
        <v>27.73</v>
      </c>
      <c r="D83" s="25">
        <f t="shared" si="6"/>
        <v>1.8885014574082652E-2</v>
      </c>
      <c r="E83" s="25">
        <v>4.02E-2</v>
      </c>
      <c r="F83" s="9">
        <f t="shared" si="4"/>
        <v>0.10209921930012807</v>
      </c>
      <c r="G83" s="75">
        <f>'Moody''s Rates'!C100</f>
        <v>5.4900000000000004E-2</v>
      </c>
      <c r="H83" s="9">
        <f t="shared" si="3"/>
        <v>4.0379887520205361E-2</v>
      </c>
      <c r="I83" s="76">
        <f>'Moody''s Rates'!K100</f>
        <v>6.6500000000000004E-2</v>
      </c>
      <c r="J83" s="77">
        <f t="shared" si="3"/>
        <v>3.1503861528055586E-2</v>
      </c>
      <c r="K83" s="76">
        <f>'Home Prices (Raw Data)'!C127</f>
        <v>-5.3972931674306945E-2</v>
      </c>
      <c r="L83" s="71"/>
    </row>
    <row r="84" spans="1:16" ht="15.75">
      <c r="A84" s="26">
        <v>2008</v>
      </c>
      <c r="B84" s="26">
        <v>903.25</v>
      </c>
      <c r="C84" s="26">
        <v>28.39</v>
      </c>
      <c r="D84" s="27">
        <f t="shared" si="6"/>
        <v>3.1430943814004984E-2</v>
      </c>
      <c r="E84" s="25">
        <v>2.2100000000000002E-2</v>
      </c>
      <c r="F84" s="9">
        <f t="shared" si="4"/>
        <v>0.20101279926977011</v>
      </c>
      <c r="G84" s="75">
        <f>'Moody''s Rates'!C101</f>
        <v>5.0499999999999996E-2</v>
      </c>
      <c r="H84" s="9">
        <f t="shared" si="3"/>
        <v>8.8793287211613336E-2</v>
      </c>
      <c r="I84" s="76">
        <f>'Moody''s Rates'!K101</f>
        <v>8.43E-2</v>
      </c>
      <c r="J84" s="77">
        <f t="shared" si="3"/>
        <v>-5.0657146287488741E-2</v>
      </c>
      <c r="K84" s="76">
        <f>'Home Prices (Raw Data)'!C128</f>
        <v>-0.11998846264782226</v>
      </c>
      <c r="L84" s="71"/>
    </row>
    <row r="85" spans="1:16" ht="15.75">
      <c r="A85" s="26">
        <v>2009</v>
      </c>
      <c r="B85" s="26">
        <v>1115.0999999999999</v>
      </c>
      <c r="C85" s="26">
        <v>22.41</v>
      </c>
      <c r="D85" s="27">
        <f t="shared" si="6"/>
        <v>2.0096852300242132E-2</v>
      </c>
      <c r="E85" s="25">
        <v>3.8399999999999997E-2</v>
      </c>
      <c r="F85" s="9">
        <f t="shared" si="4"/>
        <v>-0.11116695313259162</v>
      </c>
      <c r="G85" s="75">
        <f>'Moody''s Rates'!C102</f>
        <v>5.2600000000000001E-2</v>
      </c>
      <c r="H85" s="9">
        <f t="shared" si="3"/>
        <v>3.4487164237994035E-2</v>
      </c>
      <c r="I85" s="76">
        <f>'Moody''s Rates'!K102</f>
        <v>6.3700000000000007E-2</v>
      </c>
      <c r="J85" s="77">
        <f t="shared" si="3"/>
        <v>0.23329502491661896</v>
      </c>
      <c r="K85" s="76">
        <f>'Home Prices (Raw Data)'!C129</f>
        <v>-3.8544739429695385E-2</v>
      </c>
      <c r="L85" s="71"/>
    </row>
    <row r="86" spans="1:16" ht="15.75">
      <c r="A86" s="26">
        <v>2010</v>
      </c>
      <c r="B86" s="26">
        <v>1257.6400000000001</v>
      </c>
      <c r="C86" s="26">
        <v>22.73</v>
      </c>
      <c r="D86" s="27">
        <f t="shared" si="6"/>
        <v>1.8073534556788905E-2</v>
      </c>
      <c r="E86" s="25">
        <v>3.2899999999999999E-2</v>
      </c>
      <c r="F86" s="28">
        <f t="shared" si="4"/>
        <v>8.4629338803557719E-2</v>
      </c>
      <c r="G86" s="75">
        <f>'Moody''s Rates'!C103</f>
        <v>5.0199999999999995E-2</v>
      </c>
      <c r="H86" s="9">
        <f t="shared" si="3"/>
        <v>7.1114177574241461E-2</v>
      </c>
      <c r="I86" s="76">
        <f>'Moody''s Rates'!K103</f>
        <v>6.0999999999999999E-2</v>
      </c>
      <c r="J86" s="77">
        <f t="shared" si="3"/>
        <v>8.3478423659066131E-2</v>
      </c>
      <c r="K86" s="76">
        <f>'Home Prices (Raw Data)'!C130</f>
        <v>-4.1112701984045819E-2</v>
      </c>
      <c r="L86" s="72"/>
    </row>
    <row r="87" spans="1:16" ht="15.75">
      <c r="A87" s="26">
        <v>2011</v>
      </c>
      <c r="B87" s="26">
        <v>1257.5999999999999</v>
      </c>
      <c r="C87" s="26">
        <v>26.43</v>
      </c>
      <c r="D87" s="27">
        <f t="shared" si="6"/>
        <v>2.1016221374045803E-2</v>
      </c>
      <c r="E87" s="25">
        <v>1.8800000000000001E-2</v>
      </c>
      <c r="F87" s="28">
        <f t="shared" si="4"/>
        <v>0.16035334999461354</v>
      </c>
      <c r="G87" s="75">
        <f>'Moody''s Rates'!C104</f>
        <v>3.9300000000000002E-2</v>
      </c>
      <c r="H87" s="9">
        <f t="shared" si="3"/>
        <v>0.13891764786643732</v>
      </c>
      <c r="I87" s="76">
        <f>'Moody''s Rates'!K104</f>
        <v>5.2499999999999998E-2</v>
      </c>
      <c r="J87" s="77">
        <f t="shared" si="3"/>
        <v>0.12584514401372299</v>
      </c>
      <c r="K87" s="76">
        <f>'Home Prices (Raw Data)'!C131</f>
        <v>-3.8964732650739409E-2</v>
      </c>
      <c r="L87" s="72"/>
    </row>
    <row r="88" spans="1:16" ht="15.75">
      <c r="A88" s="26">
        <v>2012</v>
      </c>
      <c r="B88" s="26">
        <v>1426.19</v>
      </c>
      <c r="C88" s="26">
        <v>31.25</v>
      </c>
      <c r="D88" s="27">
        <f t="shared" si="6"/>
        <v>2.1911526514700005E-2</v>
      </c>
      <c r="E88" s="25">
        <v>1.7600000000000001E-2</v>
      </c>
      <c r="F88" s="28">
        <f t="shared" si="4"/>
        <v>2.971571978018946E-2</v>
      </c>
      <c r="G88" s="75">
        <f>'Moody''s Rates'!C105</f>
        <v>3.6499999999999998E-2</v>
      </c>
      <c r="H88" s="9">
        <f t="shared" si="3"/>
        <v>6.2411426212648391E-2</v>
      </c>
      <c r="I88" s="76">
        <f>'Moody''s Rates'!K105</f>
        <v>4.6300000000000001E-2</v>
      </c>
      <c r="J88" s="77">
        <f t="shared" si="3"/>
        <v>0.10124677875843502</v>
      </c>
      <c r="K88" s="76">
        <f>'Home Prices (Raw Data)'!C132</f>
        <v>6.4516129032258007E-2</v>
      </c>
      <c r="L88" s="72"/>
    </row>
    <row r="89" spans="1:16" ht="15.75">
      <c r="A89" s="26">
        <v>2013</v>
      </c>
      <c r="B89" s="26">
        <v>1848.36</v>
      </c>
      <c r="C89" s="26">
        <v>36.28</v>
      </c>
      <c r="D89" s="27">
        <f t="shared" si="6"/>
        <v>1.962821095457595E-2</v>
      </c>
      <c r="E89" s="25">
        <v>3.0360000000000002E-2</v>
      </c>
      <c r="F89" s="28">
        <f t="shared" si="4"/>
        <v>-9.104568794347262E-2</v>
      </c>
      <c r="G89" s="75">
        <f>'Moody''s Rates'!C106</f>
        <v>4.6199999999999998E-2</v>
      </c>
      <c r="H89" s="9">
        <f t="shared" si="3"/>
        <v>-3.9802512709435224E-2</v>
      </c>
      <c r="I89" s="76">
        <f>'Moody''s Rates'!K106</f>
        <v>5.3800000000000001E-2</v>
      </c>
      <c r="J89" s="77">
        <f t="shared" si="3"/>
        <v>-1.0559012069494618E-2</v>
      </c>
      <c r="K89" s="76">
        <f>'Home Prices (Raw Data)'!C133</f>
        <v>0.10710314150681111</v>
      </c>
      <c r="L89" s="72"/>
    </row>
    <row r="90" spans="1:16" ht="15.75">
      <c r="A90" s="26">
        <v>2014</v>
      </c>
      <c r="B90" s="38">
        <v>2058.9</v>
      </c>
      <c r="C90" s="39">
        <v>39.44</v>
      </c>
      <c r="D90" s="27">
        <f t="shared" si="6"/>
        <v>1.9155859925202776E-2</v>
      </c>
      <c r="E90" s="31">
        <v>2.1700000000000001E-2</v>
      </c>
      <c r="F90" s="28">
        <f>((E89*(1-(1+E90)^(-10))/E90+1/(1+E90)^10)-1)+E89</f>
        <v>0.10746180452004755</v>
      </c>
      <c r="G90" s="75">
        <f>'Moody''s Rates'!C107</f>
        <v>3.7900000000000003E-2</v>
      </c>
      <c r="H90" s="9">
        <f t="shared" si="3"/>
        <v>0.11422975731840276</v>
      </c>
      <c r="I90" s="76">
        <f>'Moody''s Rates'!K107</f>
        <v>4.7400000000000005E-2</v>
      </c>
      <c r="J90" s="77">
        <f t="shared" si="3"/>
        <v>0.10384907822030469</v>
      </c>
      <c r="K90" s="76">
        <f>'Home Prices (Raw Data)'!C134</f>
        <v>4.5200577562935607E-2</v>
      </c>
      <c r="L90" s="72"/>
    </row>
    <row r="91" spans="1:16" ht="15.75">
      <c r="A91" s="26">
        <v>2015</v>
      </c>
      <c r="B91" s="26">
        <v>2043.9</v>
      </c>
      <c r="C91" s="50">
        <v>43.39</v>
      </c>
      <c r="D91" s="27">
        <f t="shared" si="6"/>
        <v>2.1229022946328096E-2</v>
      </c>
      <c r="E91" s="25">
        <v>2.2700000000000001E-2</v>
      </c>
      <c r="F91" s="28">
        <f>((E90*(1-(1+E91)^(-10))/E91+1/(1+E91)^10)-1)+E90</f>
        <v>1.2842996709792224E-2</v>
      </c>
      <c r="G91" s="75">
        <f>'Moody''s Rates'!C108</f>
        <v>3.9699999999999999E-2</v>
      </c>
      <c r="H91" s="9">
        <f t="shared" si="3"/>
        <v>2.3278559508915733E-2</v>
      </c>
      <c r="I91" s="76">
        <f>'Moody''s Rates'!K108</f>
        <v>5.4600000000000003E-2</v>
      </c>
      <c r="J91" s="77">
        <f t="shared" si="3"/>
        <v>-6.9751836790324859E-3</v>
      </c>
      <c r="K91" s="76">
        <f>'Home Prices (Raw Data)'!C135</f>
        <v>5.2195327046669515E-2</v>
      </c>
      <c r="L91" s="72"/>
    </row>
    <row r="92" spans="1:16" ht="15.75">
      <c r="A92" s="26">
        <v>2016</v>
      </c>
      <c r="B92" s="26">
        <v>2238.83</v>
      </c>
      <c r="C92" s="50">
        <v>45.7</v>
      </c>
      <c r="D92" s="27">
        <f t="shared" si="6"/>
        <v>2.0412447573062719E-2</v>
      </c>
      <c r="E92" s="25">
        <v>2.4500000000000001E-2</v>
      </c>
      <c r="F92" s="28">
        <f>((E91*(1-(1+E92)^(-10))/E92+1/(1+E92)^10)-1)+E91</f>
        <v>6.9055046987477921E-3</v>
      </c>
      <c r="G92" s="75">
        <f>'Moody''s Rates'!C109</f>
        <v>4.0599999999999997E-2</v>
      </c>
      <c r="H92" s="9">
        <f t="shared" si="3"/>
        <v>3.2421948758495842E-2</v>
      </c>
      <c r="I92" s="76">
        <f>'Moody''s Rates'!K109</f>
        <v>4.8300000000000003E-2</v>
      </c>
      <c r="J92" s="77">
        <f t="shared" si="3"/>
        <v>0.10365105821793222</v>
      </c>
      <c r="K92" s="76">
        <f>'Home Prices (Raw Data)'!C136</f>
        <v>5.3316588651672658E-2</v>
      </c>
      <c r="L92" s="72"/>
    </row>
    <row r="93" spans="1:16" ht="15.75">
      <c r="A93" s="26">
        <v>2017</v>
      </c>
      <c r="B93" s="26">
        <v>2673.61</v>
      </c>
      <c r="C93" s="68">
        <v>48.93</v>
      </c>
      <c r="D93" s="27">
        <f t="shared" si="6"/>
        <v>1.830109851474224E-2</v>
      </c>
      <c r="E93" s="25">
        <v>2.41E-2</v>
      </c>
      <c r="F93" s="25">
        <f>'T. Bond yield &amp; return'!C98</f>
        <v>2.8017162707789457E-2</v>
      </c>
      <c r="G93" s="75">
        <f>'Moody''s Rates'!C110</f>
        <v>3.5099999999999999E-2</v>
      </c>
      <c r="H93" s="9">
        <f t="shared" si="3"/>
        <v>8.6318282760704329E-2</v>
      </c>
      <c r="I93" s="76">
        <f>'Moody''s Rates'!K110</f>
        <v>4.2199999999999994E-2</v>
      </c>
      <c r="J93" s="77">
        <f t="shared" si="3"/>
        <v>9.7239019462488363E-2</v>
      </c>
      <c r="K93" s="76">
        <f>'Home Prices (Raw Data)'!C137</f>
        <v>6.2269672664209796E-2</v>
      </c>
      <c r="L93" s="73"/>
    </row>
    <row r="94" spans="1:16" ht="15.75">
      <c r="A94" s="66">
        <v>2018</v>
      </c>
      <c r="B94" s="66">
        <v>2506.85</v>
      </c>
      <c r="C94" s="113">
        <v>53.75</v>
      </c>
      <c r="D94" s="27">
        <f t="shared" si="6"/>
        <v>2.1441250972335801E-2</v>
      </c>
      <c r="E94" s="17">
        <f>'T. Bond yield &amp; return'!B99</f>
        <v>2.69E-2</v>
      </c>
      <c r="F94" s="25">
        <f>'T. Bond yield &amp; return'!C99</f>
        <v>-1.6692385713402633E-4</v>
      </c>
      <c r="G94" s="75">
        <f>'Moody''s Rates'!C111</f>
        <v>4.0199999999999993E-2</v>
      </c>
      <c r="H94" s="9">
        <f t="shared" si="3"/>
        <v>-6.2244144750959393E-3</v>
      </c>
      <c r="I94" s="76">
        <f>'Moody''s Rates'!K111</f>
        <v>5.1299999999999998E-2</v>
      </c>
      <c r="J94" s="77">
        <f t="shared" si="3"/>
        <v>-2.7626282217172247E-2</v>
      </c>
      <c r="K94" s="76">
        <f>'Home Prices (Raw Data)'!C138</f>
        <v>4.5456864445691636E-2</v>
      </c>
      <c r="L94" s="73"/>
    </row>
    <row r="95" spans="1:16" ht="15.75">
      <c r="A95" s="66">
        <v>2019</v>
      </c>
      <c r="B95" s="66">
        <v>3230.78</v>
      </c>
      <c r="C95" s="10">
        <v>58.5</v>
      </c>
      <c r="D95" s="27">
        <f t="shared" si="6"/>
        <v>1.810708250020119E-2</v>
      </c>
      <c r="E95" s="17">
        <v>1.9199999999999998E-2</v>
      </c>
      <c r="F95" s="25">
        <f>'T. Bond yield &amp; return'!C100</f>
        <v>9.6356307415483927E-2</v>
      </c>
      <c r="G95" s="75">
        <f>'Moody''s Rates'!C112</f>
        <v>3.0099999999999998E-2</v>
      </c>
      <c r="H95" s="9">
        <f t="shared" si="3"/>
        <v>0.12631109700279361</v>
      </c>
      <c r="I95" s="76">
        <f>'Moody''s Rates'!K112</f>
        <v>3.8800000000000001E-2</v>
      </c>
      <c r="J95" s="77">
        <f t="shared" si="3"/>
        <v>0.15329457562368487</v>
      </c>
      <c r="K95" s="76">
        <f>'Home Prices (Raw Data)'!C139</f>
        <v>3.4354870193246345E-2</v>
      </c>
    </row>
    <row r="96" spans="1:16" ht="15.75">
      <c r="A96" s="66">
        <v>2020</v>
      </c>
      <c r="B96" s="66">
        <v>3756.07</v>
      </c>
      <c r="C96" s="130">
        <v>57</v>
      </c>
      <c r="D96" s="27">
        <f t="shared" si="6"/>
        <v>1.5175436027550072E-2</v>
      </c>
      <c r="E96" s="17">
        <v>9.2999999999999992E-3</v>
      </c>
      <c r="F96" s="25">
        <f>'T. Bond yield &amp; return'!C101</f>
        <v>0.1133189764661412</v>
      </c>
      <c r="G96" s="17">
        <v>2.23E-2</v>
      </c>
      <c r="H96" s="9">
        <f t="shared" si="3"/>
        <v>9.9328460007525918E-2</v>
      </c>
      <c r="I96" s="17">
        <v>3.1099999999999999E-2</v>
      </c>
      <c r="J96" s="77">
        <f t="shared" si="3"/>
        <v>0.10411537157111345</v>
      </c>
      <c r="K96" s="76">
        <f>'Home Prices (Raw Data)'!C140</f>
        <v>0.10615210417059817</v>
      </c>
    </row>
    <row r="97" spans="1:13" ht="15.75">
      <c r="A97" s="66">
        <v>2021</v>
      </c>
      <c r="B97" s="66">
        <v>4766.18</v>
      </c>
      <c r="C97" s="10">
        <v>59.2</v>
      </c>
      <c r="D97" s="27">
        <f t="shared" si="6"/>
        <v>1.2420848562160892E-2</v>
      </c>
      <c r="E97" s="17">
        <v>1.5100000000000001E-2</v>
      </c>
      <c r="F97" s="25">
        <f>'T. Bond yield &amp; return'!C102</f>
        <v>-4.416034448604475E-2</v>
      </c>
      <c r="G97" s="17">
        <v>2.7099999999999999E-2</v>
      </c>
      <c r="H97" s="9">
        <f t="shared" si="3"/>
        <v>-1.9257683971225945E-2</v>
      </c>
      <c r="I97" s="17">
        <v>3.3700000000000001E-2</v>
      </c>
      <c r="J97" s="77">
        <f t="shared" si="3"/>
        <v>9.3344457198752777E-3</v>
      </c>
      <c r="K97" s="76">
        <f>'Home Prices (Raw Data)'!C141</f>
        <v>0.16761921009980374</v>
      </c>
      <c r="M97" t="s">
        <v>114</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2"/>
  <sheetViews>
    <sheetView workbookViewId="0">
      <selection activeCell="C9" sqref="C9"/>
    </sheetView>
  </sheetViews>
  <sheetFormatPr defaultRowHeight="12.75"/>
  <cols>
    <col min="1" max="1" width="11.42578125" customWidth="1"/>
    <col min="2" max="2" width="10.7109375" style="10" customWidth="1"/>
    <col min="3" max="3" width="11" customWidth="1"/>
    <col min="4" max="256" width="11.42578125" customWidth="1"/>
  </cols>
  <sheetData>
    <row r="1" spans="1:3" ht="15.75">
      <c r="A1" t="s">
        <v>26</v>
      </c>
      <c r="B1" s="19" t="s">
        <v>27</v>
      </c>
      <c r="C1" s="6"/>
    </row>
    <row r="2" spans="1:3" ht="15.75">
      <c r="A2" t="s">
        <v>28</v>
      </c>
      <c r="B2" s="19" t="s">
        <v>29</v>
      </c>
      <c r="C2" s="6"/>
    </row>
    <row r="3" spans="1:3" ht="15.75">
      <c r="A3" t="s">
        <v>30</v>
      </c>
      <c r="B3" s="19" t="s">
        <v>31</v>
      </c>
      <c r="C3" s="6"/>
    </row>
    <row r="4" spans="1:3" ht="15.75">
      <c r="A4" s="20"/>
      <c r="B4" s="19" t="s">
        <v>32</v>
      </c>
      <c r="C4" s="6"/>
    </row>
    <row r="5" spans="1:3" ht="15.75">
      <c r="B5" s="3"/>
      <c r="C5" s="6"/>
    </row>
    <row r="6" spans="1:3" ht="15.75">
      <c r="B6" s="3"/>
      <c r="C6" s="6"/>
    </row>
    <row r="7" spans="1:3" ht="15.75">
      <c r="A7" s="4" t="s">
        <v>5</v>
      </c>
      <c r="B7" s="1" t="s">
        <v>10</v>
      </c>
      <c r="C7" s="1" t="s">
        <v>13</v>
      </c>
    </row>
    <row r="8" spans="1:3" ht="15.75">
      <c r="A8" s="1">
        <v>1927</v>
      </c>
      <c r="B8" s="2">
        <v>3.1699999999999999E-2</v>
      </c>
      <c r="C8" s="1"/>
    </row>
    <row r="9" spans="1:3" ht="15.75">
      <c r="A9" s="1">
        <v>1928</v>
      </c>
      <c r="B9" s="2">
        <v>3.4500000000000003E-2</v>
      </c>
      <c r="C9" s="9">
        <f t="shared" ref="C9:C43" si="0">((B8*(1-(1+B9)^(-10))/B9+1/(1+B9)^10)-1)+B8</f>
        <v>8.354708589799302E-3</v>
      </c>
    </row>
    <row r="10" spans="1:3" ht="15.75">
      <c r="A10" s="1">
        <v>1929</v>
      </c>
      <c r="B10" s="2">
        <v>3.3599999999999998E-2</v>
      </c>
      <c r="C10" s="9">
        <f t="shared" si="0"/>
        <v>4.2038041563204259E-2</v>
      </c>
    </row>
    <row r="11" spans="1:3" ht="15.75">
      <c r="A11" s="1">
        <v>1930</v>
      </c>
      <c r="B11" s="2">
        <v>3.2199999999999999E-2</v>
      </c>
      <c r="C11" s="9">
        <f t="shared" si="0"/>
        <v>4.5409314348970366E-2</v>
      </c>
    </row>
    <row r="12" spans="1:3" ht="15.75">
      <c r="A12" s="1">
        <v>1931</v>
      </c>
      <c r="B12" s="2">
        <v>3.9300000000000002E-2</v>
      </c>
      <c r="C12" s="9">
        <f t="shared" si="0"/>
        <v>-2.5588559619422531E-2</v>
      </c>
    </row>
    <row r="13" spans="1:3" ht="15.75">
      <c r="A13" s="1">
        <v>1932</v>
      </c>
      <c r="B13" s="2">
        <v>3.3500000000000002E-2</v>
      </c>
      <c r="C13" s="9">
        <f t="shared" si="0"/>
        <v>8.7903069904773257E-2</v>
      </c>
    </row>
    <row r="14" spans="1:3" ht="15.75">
      <c r="A14" s="1">
        <v>1933</v>
      </c>
      <c r="B14" s="2">
        <v>3.5299999999999998E-2</v>
      </c>
      <c r="C14" s="9">
        <f t="shared" si="0"/>
        <v>1.8552720891857361E-2</v>
      </c>
    </row>
    <row r="15" spans="1:3" ht="15.75">
      <c r="A15" s="1">
        <v>1934</v>
      </c>
      <c r="B15" s="2">
        <v>3.0099999999999998E-2</v>
      </c>
      <c r="C15" s="9">
        <f t="shared" si="0"/>
        <v>7.9634426179656104E-2</v>
      </c>
    </row>
    <row r="16" spans="1:3" ht="15.75">
      <c r="A16" s="1">
        <v>1935</v>
      </c>
      <c r="B16" s="2">
        <v>2.8400000000000002E-2</v>
      </c>
      <c r="C16" s="9">
        <f t="shared" si="0"/>
        <v>4.4720477296566127E-2</v>
      </c>
    </row>
    <row r="17" spans="1:3" ht="15.75">
      <c r="A17" s="1">
        <v>1936</v>
      </c>
      <c r="B17" s="2">
        <v>2.5899999999999999E-2</v>
      </c>
      <c r="C17" s="9">
        <f t="shared" si="0"/>
        <v>5.0178754045450601E-2</v>
      </c>
    </row>
    <row r="18" spans="1:3" ht="15.75">
      <c r="A18" s="1">
        <v>1937</v>
      </c>
      <c r="B18" s="2">
        <v>2.7300000000000001E-2</v>
      </c>
      <c r="C18" s="9">
        <f t="shared" si="0"/>
        <v>1.379146059646038E-2</v>
      </c>
    </row>
    <row r="19" spans="1:3" ht="15.75">
      <c r="A19" s="1">
        <v>1938</v>
      </c>
      <c r="B19" s="2">
        <v>2.5600000000000001E-2</v>
      </c>
      <c r="C19" s="9">
        <f t="shared" si="0"/>
        <v>4.2132485322046068E-2</v>
      </c>
    </row>
    <row r="20" spans="1:3" ht="15.75">
      <c r="A20" s="1">
        <v>1939</v>
      </c>
      <c r="B20" s="2">
        <v>2.35E-2</v>
      </c>
      <c r="C20" s="9">
        <f t="shared" si="0"/>
        <v>4.4122613942060671E-2</v>
      </c>
    </row>
    <row r="21" spans="1:3" ht="15.75">
      <c r="A21" s="1">
        <v>1940</v>
      </c>
      <c r="B21" s="2">
        <v>2.01E-2</v>
      </c>
      <c r="C21" s="9">
        <f t="shared" si="0"/>
        <v>5.4024815962845509E-2</v>
      </c>
    </row>
    <row r="22" spans="1:3" ht="15.75">
      <c r="A22" s="1">
        <v>1941</v>
      </c>
      <c r="B22" s="2">
        <v>2.47E-2</v>
      </c>
      <c r="C22" s="9">
        <f t="shared" si="0"/>
        <v>-2.0221975848580105E-2</v>
      </c>
    </row>
    <row r="23" spans="1:3" ht="15.75">
      <c r="A23" s="1">
        <v>1942</v>
      </c>
      <c r="B23" s="2">
        <v>2.4899999999999999E-2</v>
      </c>
      <c r="C23" s="9">
        <f t="shared" si="0"/>
        <v>2.2948682374484164E-2</v>
      </c>
    </row>
    <row r="24" spans="1:3" ht="15.75">
      <c r="A24" s="1">
        <v>1943</v>
      </c>
      <c r="B24" s="2">
        <v>2.4899999999999999E-2</v>
      </c>
      <c r="C24" s="9">
        <f t="shared" si="0"/>
        <v>2.4899999999999999E-2</v>
      </c>
    </row>
    <row r="25" spans="1:3" ht="15.75">
      <c r="A25" s="1">
        <v>1944</v>
      </c>
      <c r="B25" s="2">
        <v>2.4799999999999999E-2</v>
      </c>
      <c r="C25" s="9">
        <f t="shared" si="0"/>
        <v>2.5776111579070303E-2</v>
      </c>
    </row>
    <row r="26" spans="1:3" ht="15.75">
      <c r="A26" s="1">
        <v>1945</v>
      </c>
      <c r="B26" s="2">
        <v>2.3300000000000001E-2</v>
      </c>
      <c r="C26" s="9">
        <f t="shared" si="0"/>
        <v>3.8044173419237229E-2</v>
      </c>
    </row>
    <row r="27" spans="1:3" ht="15.75">
      <c r="A27" s="1">
        <v>1946</v>
      </c>
      <c r="B27" s="2">
        <v>2.24E-2</v>
      </c>
      <c r="C27" s="9">
        <f t="shared" si="0"/>
        <v>3.1283745375695685E-2</v>
      </c>
    </row>
    <row r="28" spans="1:3" ht="15.75">
      <c r="A28" s="1">
        <v>1947</v>
      </c>
      <c r="B28" s="2">
        <v>2.3900000000000001E-2</v>
      </c>
      <c r="C28" s="9">
        <f t="shared" si="0"/>
        <v>9.1969680628322358E-3</v>
      </c>
    </row>
    <row r="29" spans="1:3" ht="15.75">
      <c r="A29" s="1">
        <v>1948</v>
      </c>
      <c r="B29" s="2">
        <v>2.4400000000000002E-2</v>
      </c>
      <c r="C29" s="9">
        <f t="shared" si="0"/>
        <v>1.9510369413175046E-2</v>
      </c>
    </row>
    <row r="30" spans="1:3" ht="15.75">
      <c r="A30" s="1">
        <v>1949</v>
      </c>
      <c r="B30" s="2">
        <v>2.1899999999999999E-2</v>
      </c>
      <c r="C30" s="9">
        <f t="shared" si="0"/>
        <v>4.6634851827973139E-2</v>
      </c>
    </row>
    <row r="31" spans="1:3" ht="15.75">
      <c r="A31" s="1">
        <v>1950</v>
      </c>
      <c r="B31" s="2">
        <v>2.3900000000000001E-2</v>
      </c>
      <c r="C31" s="9">
        <f t="shared" si="0"/>
        <v>4.2959574171096103E-3</v>
      </c>
    </row>
    <row r="32" spans="1:3" ht="15.75">
      <c r="A32" s="1">
        <v>1951</v>
      </c>
      <c r="B32" s="2">
        <v>2.7E-2</v>
      </c>
      <c r="C32" s="9">
        <f t="shared" si="0"/>
        <v>-2.9531392208319886E-3</v>
      </c>
    </row>
    <row r="33" spans="1:3" ht="15.75">
      <c r="A33" s="1">
        <v>1952</v>
      </c>
      <c r="B33" s="2">
        <v>2.75E-2</v>
      </c>
      <c r="C33" s="9">
        <f t="shared" si="0"/>
        <v>2.2679961918305656E-2</v>
      </c>
    </row>
    <row r="34" spans="1:3" ht="15.75">
      <c r="A34" s="1">
        <v>1953</v>
      </c>
      <c r="B34" s="2">
        <v>2.5899999999999999E-2</v>
      </c>
      <c r="C34" s="9">
        <f t="shared" si="0"/>
        <v>4.1438402589088513E-2</v>
      </c>
    </row>
    <row r="35" spans="1:3" ht="15.75">
      <c r="A35" s="1">
        <v>1954</v>
      </c>
      <c r="B35" s="2">
        <v>2.5100000000000001E-2</v>
      </c>
      <c r="C35" s="9">
        <f t="shared" si="0"/>
        <v>3.2898034558095555E-2</v>
      </c>
    </row>
    <row r="36" spans="1:3" ht="15.75">
      <c r="A36" s="1">
        <v>1955</v>
      </c>
      <c r="B36" s="2">
        <v>2.9600000000000001E-2</v>
      </c>
      <c r="C36" s="9">
        <f t="shared" si="0"/>
        <v>-1.3364391288618781E-2</v>
      </c>
    </row>
    <row r="37" spans="1:3" ht="15.75">
      <c r="A37" s="1">
        <v>1956</v>
      </c>
      <c r="B37" s="2">
        <v>3.5900000000000001E-2</v>
      </c>
      <c r="C37" s="9">
        <f t="shared" si="0"/>
        <v>-2.2557738173154165E-2</v>
      </c>
    </row>
    <row r="38" spans="1:3" ht="15.75">
      <c r="A38" s="1">
        <v>1957</v>
      </c>
      <c r="B38" s="2">
        <v>3.2099999999999997E-2</v>
      </c>
      <c r="C38" s="9">
        <f t="shared" si="0"/>
        <v>6.7970128466249904E-2</v>
      </c>
    </row>
    <row r="39" spans="1:3" ht="15.75">
      <c r="A39" s="1">
        <v>1958</v>
      </c>
      <c r="B39" s="2">
        <v>3.8600000000000002E-2</v>
      </c>
      <c r="C39" s="9">
        <f t="shared" si="0"/>
        <v>-2.0990181755274694E-2</v>
      </c>
    </row>
    <row r="40" spans="1:3" ht="15.75">
      <c r="A40" s="1">
        <v>1959</v>
      </c>
      <c r="B40" s="2">
        <v>4.6899999999999997E-2</v>
      </c>
      <c r="C40" s="9">
        <f t="shared" si="0"/>
        <v>-2.6466312591385065E-2</v>
      </c>
    </row>
    <row r="41" spans="1:3" ht="15.75">
      <c r="A41" s="1">
        <v>1960</v>
      </c>
      <c r="B41" s="2">
        <v>3.8399999999999997E-2</v>
      </c>
      <c r="C41" s="9">
        <f t="shared" si="0"/>
        <v>0.11639503690963365</v>
      </c>
    </row>
    <row r="42" spans="1:3" ht="15.75">
      <c r="A42" s="1">
        <v>1961</v>
      </c>
      <c r="B42" s="2">
        <v>4.0599999999999997E-2</v>
      </c>
      <c r="C42" s="9">
        <f t="shared" si="0"/>
        <v>2.0609208076323167E-2</v>
      </c>
    </row>
    <row r="43" spans="1:3" ht="15.75">
      <c r="A43" s="1">
        <v>1962</v>
      </c>
      <c r="B43" s="2">
        <v>3.8600000000000002E-2</v>
      </c>
      <c r="C43" s="9">
        <f t="shared" si="0"/>
        <v>5.693544054008462E-2</v>
      </c>
    </row>
    <row r="44" spans="1:3" ht="15.75">
      <c r="A44" s="1">
        <v>1963</v>
      </c>
      <c r="B44" s="2">
        <v>4.1300000000000003E-2</v>
      </c>
      <c r="C44" s="9">
        <f>((B43*(1-(1+B44)^(-10))/B44+1/(1+B44)^10)-1)+B43</f>
        <v>1.6841620739546127E-2</v>
      </c>
    </row>
    <row r="45" spans="1:3" ht="15.75">
      <c r="A45" s="1">
        <v>1964</v>
      </c>
      <c r="B45" s="2">
        <v>4.1799999999999997E-2</v>
      </c>
      <c r="C45" s="9">
        <f t="shared" ref="C45:C90" si="1">((B44*(1-(1+B45)^(-10))/B45+1/(1+B45)^10)-1)+B44</f>
        <v>3.7280648911540815E-2</v>
      </c>
    </row>
    <row r="46" spans="1:3" ht="15.75">
      <c r="A46" s="1">
        <v>1965</v>
      </c>
      <c r="B46" s="2">
        <v>4.6199999999999998E-2</v>
      </c>
      <c r="C46" s="9">
        <f t="shared" si="1"/>
        <v>7.1885509359262342E-3</v>
      </c>
    </row>
    <row r="47" spans="1:3" ht="15.75">
      <c r="A47" s="1">
        <v>1966</v>
      </c>
      <c r="B47" s="2">
        <v>4.8399999999999999E-2</v>
      </c>
      <c r="C47" s="9">
        <f t="shared" si="1"/>
        <v>2.9079409324299622E-2</v>
      </c>
    </row>
    <row r="48" spans="1:3" ht="15.75">
      <c r="A48" s="1">
        <v>1967</v>
      </c>
      <c r="B48" s="2">
        <v>5.7000000000000002E-2</v>
      </c>
      <c r="C48" s="9">
        <f t="shared" si="1"/>
        <v>-1.5806209932824666E-2</v>
      </c>
    </row>
    <row r="49" spans="1:3" ht="15.75">
      <c r="A49" s="1">
        <v>1968</v>
      </c>
      <c r="B49" s="2">
        <v>6.0299999999999999E-2</v>
      </c>
      <c r="C49" s="9">
        <f t="shared" si="1"/>
        <v>3.2746196950768365E-2</v>
      </c>
    </row>
    <row r="50" spans="1:3" ht="15.75">
      <c r="A50" s="1">
        <v>1969</v>
      </c>
      <c r="B50" s="2">
        <v>7.6499999999999999E-2</v>
      </c>
      <c r="C50" s="9">
        <f t="shared" si="1"/>
        <v>-5.0140493209926106E-2</v>
      </c>
    </row>
    <row r="51" spans="1:3" ht="15.75">
      <c r="A51" s="1">
        <v>1970</v>
      </c>
      <c r="B51" s="2">
        <v>6.3899999999999998E-2</v>
      </c>
      <c r="C51" s="9">
        <f t="shared" si="1"/>
        <v>0.16754737183412338</v>
      </c>
    </row>
    <row r="52" spans="1:3" ht="15.75">
      <c r="A52" s="1">
        <v>1971</v>
      </c>
      <c r="B52" s="2">
        <v>5.9299999999999999E-2</v>
      </c>
      <c r="C52" s="9">
        <f t="shared" si="1"/>
        <v>9.7868966197122972E-2</v>
      </c>
    </row>
    <row r="53" spans="1:3" ht="15.75">
      <c r="A53" s="1">
        <v>1972</v>
      </c>
      <c r="B53" s="2">
        <v>6.3600000000000004E-2</v>
      </c>
      <c r="C53" s="9">
        <f t="shared" si="1"/>
        <v>2.818449050444969E-2</v>
      </c>
    </row>
    <row r="54" spans="1:3" ht="15.75">
      <c r="A54" s="1">
        <v>1973</v>
      </c>
      <c r="B54" s="2">
        <v>6.7400000000000002E-2</v>
      </c>
      <c r="C54" s="9">
        <f t="shared" si="1"/>
        <v>3.6586646024150085E-2</v>
      </c>
    </row>
    <row r="55" spans="1:3" ht="15.75">
      <c r="A55" s="1">
        <v>1974</v>
      </c>
      <c r="B55" s="2">
        <v>7.4300000000000005E-2</v>
      </c>
      <c r="C55" s="9">
        <f t="shared" si="1"/>
        <v>1.9886086932378574E-2</v>
      </c>
    </row>
    <row r="56" spans="1:3" ht="15.75">
      <c r="A56" s="1">
        <v>1975</v>
      </c>
      <c r="B56" s="2">
        <v>0.08</v>
      </c>
      <c r="C56" s="9">
        <f t="shared" si="1"/>
        <v>3.6052536026033838E-2</v>
      </c>
    </row>
    <row r="57" spans="1:3" ht="15.75">
      <c r="A57" s="1">
        <v>1976</v>
      </c>
      <c r="B57" s="2">
        <v>6.8699999999999997E-2</v>
      </c>
      <c r="C57" s="9">
        <f t="shared" si="1"/>
        <v>0.1598456074290921</v>
      </c>
    </row>
    <row r="58" spans="1:3" ht="15.75">
      <c r="A58" s="1">
        <v>1977</v>
      </c>
      <c r="B58" s="2">
        <v>7.6899999999999996E-2</v>
      </c>
      <c r="C58" s="9">
        <f t="shared" si="1"/>
        <v>1.2899606071070449E-2</v>
      </c>
    </row>
    <row r="59" spans="1:3" ht="15.75">
      <c r="A59" s="1">
        <v>1978</v>
      </c>
      <c r="B59" s="2">
        <v>9.01E-2</v>
      </c>
      <c r="C59" s="9">
        <f t="shared" si="1"/>
        <v>-7.7758069075086478E-3</v>
      </c>
    </row>
    <row r="60" spans="1:3" ht="15.75">
      <c r="A60" s="1">
        <v>1979</v>
      </c>
      <c r="B60" s="2">
        <v>0.10390000000000001</v>
      </c>
      <c r="C60" s="9">
        <f t="shared" si="1"/>
        <v>6.7072031247235459E-3</v>
      </c>
    </row>
    <row r="61" spans="1:3" ht="15.75">
      <c r="A61" s="1">
        <v>1980</v>
      </c>
      <c r="B61" s="2">
        <v>0.12839999999999999</v>
      </c>
      <c r="C61" s="9">
        <f t="shared" si="1"/>
        <v>-2.989744251999403E-2</v>
      </c>
    </row>
    <row r="62" spans="1:3" ht="15.75">
      <c r="A62" s="1">
        <v>1981</v>
      </c>
      <c r="B62" s="2">
        <v>0.13719999999999999</v>
      </c>
      <c r="C62" s="9">
        <f t="shared" si="1"/>
        <v>8.1992153358923542E-2</v>
      </c>
    </row>
    <row r="63" spans="1:3" ht="15.75">
      <c r="A63" s="1">
        <v>1982</v>
      </c>
      <c r="B63" s="2">
        <v>0.10539999999999999</v>
      </c>
      <c r="C63" s="9">
        <f t="shared" si="1"/>
        <v>0.32814549486295586</v>
      </c>
    </row>
    <row r="64" spans="1:3" ht="15.75">
      <c r="A64" s="1">
        <v>1983</v>
      </c>
      <c r="B64" s="2">
        <v>0.1183</v>
      </c>
      <c r="C64" s="9">
        <f t="shared" si="1"/>
        <v>3.2002094451429264E-2</v>
      </c>
    </row>
    <row r="65" spans="1:3" ht="15.75">
      <c r="A65" s="1">
        <v>1984</v>
      </c>
      <c r="B65" s="2">
        <v>0.115</v>
      </c>
      <c r="C65" s="9">
        <f t="shared" si="1"/>
        <v>0.13733364344102345</v>
      </c>
    </row>
    <row r="66" spans="1:3" ht="15.75">
      <c r="A66" s="1">
        <v>1985</v>
      </c>
      <c r="B66" s="2">
        <v>9.2600000000000002E-2</v>
      </c>
      <c r="C66" s="9">
        <f t="shared" si="1"/>
        <v>0.2571248821260641</v>
      </c>
    </row>
    <row r="67" spans="1:3" ht="15.75">
      <c r="A67" s="1">
        <v>1986</v>
      </c>
      <c r="B67" s="2">
        <v>7.1099999999999997E-2</v>
      </c>
      <c r="C67" s="9">
        <f t="shared" si="1"/>
        <v>0.24284215141767618</v>
      </c>
    </row>
    <row r="68" spans="1:3" ht="15.75">
      <c r="A68" s="1">
        <v>1987</v>
      </c>
      <c r="B68" s="2">
        <v>8.9899999999999994E-2</v>
      </c>
      <c r="C68" s="9">
        <f t="shared" si="1"/>
        <v>-4.9605089379262279E-2</v>
      </c>
    </row>
    <row r="69" spans="1:3" ht="15.75">
      <c r="A69" s="1">
        <v>1988</v>
      </c>
      <c r="B69" s="2">
        <v>9.11E-2</v>
      </c>
      <c r="C69" s="9">
        <f t="shared" si="1"/>
        <v>8.2235958434841674E-2</v>
      </c>
    </row>
    <row r="70" spans="1:3" ht="15.75">
      <c r="A70" s="1">
        <v>1989</v>
      </c>
      <c r="B70" s="2">
        <v>7.8399999999999997E-2</v>
      </c>
      <c r="C70" s="9">
        <f t="shared" si="1"/>
        <v>0.17693647159446219</v>
      </c>
    </row>
    <row r="71" spans="1:3" ht="15.75">
      <c r="A71" s="1">
        <v>1990</v>
      </c>
      <c r="B71" s="2">
        <v>8.0799999999999997E-2</v>
      </c>
      <c r="C71" s="9">
        <f t="shared" si="1"/>
        <v>6.2353753335533363E-2</v>
      </c>
    </row>
    <row r="72" spans="1:3" ht="15.75">
      <c r="A72" s="1">
        <v>1991</v>
      </c>
      <c r="B72" s="2">
        <v>7.0900000000000005E-2</v>
      </c>
      <c r="C72" s="9">
        <f t="shared" si="1"/>
        <v>0.15004510019517303</v>
      </c>
    </row>
    <row r="73" spans="1:3" ht="15.75">
      <c r="A73" s="1">
        <v>1992</v>
      </c>
      <c r="B73" s="2">
        <v>6.7699999999999996E-2</v>
      </c>
      <c r="C73" s="9">
        <f t="shared" si="1"/>
        <v>9.3616373162079422E-2</v>
      </c>
    </row>
    <row r="74" spans="1:3" ht="15.75">
      <c r="A74" s="1">
        <v>1993</v>
      </c>
      <c r="B74" s="2">
        <v>5.7700000000000001E-2</v>
      </c>
      <c r="C74" s="9">
        <f t="shared" si="1"/>
        <v>0.14210957589263107</v>
      </c>
    </row>
    <row r="75" spans="1:3" ht="15.75">
      <c r="A75" s="1">
        <v>1994</v>
      </c>
      <c r="B75" s="2">
        <v>7.8100000000000003E-2</v>
      </c>
      <c r="C75" s="9">
        <f t="shared" si="1"/>
        <v>-8.0366555509985921E-2</v>
      </c>
    </row>
    <row r="76" spans="1:3" ht="15.75">
      <c r="A76" s="1">
        <v>1995</v>
      </c>
      <c r="B76" s="2">
        <v>5.7099999999999998E-2</v>
      </c>
      <c r="C76" s="9">
        <f t="shared" si="1"/>
        <v>0.23480780112538907</v>
      </c>
    </row>
    <row r="77" spans="1:3" ht="15.75">
      <c r="A77" s="1">
        <v>1996</v>
      </c>
      <c r="B77" s="2">
        <v>6.3E-2</v>
      </c>
      <c r="C77" s="9">
        <f t="shared" si="1"/>
        <v>1.428607793401844E-2</v>
      </c>
    </row>
    <row r="78" spans="1:3" ht="15.75">
      <c r="A78" s="1">
        <v>1997</v>
      </c>
      <c r="B78" s="2">
        <v>5.8099999999999999E-2</v>
      </c>
      <c r="C78" s="9">
        <f t="shared" si="1"/>
        <v>9.939130272977531E-2</v>
      </c>
    </row>
    <row r="79" spans="1:3" ht="15.75">
      <c r="A79" s="1">
        <v>1998</v>
      </c>
      <c r="B79" s="2">
        <v>4.65E-2</v>
      </c>
      <c r="C79" s="9">
        <f t="shared" si="1"/>
        <v>0.14921431922606215</v>
      </c>
    </row>
    <row r="80" spans="1:3" ht="15.75">
      <c r="A80" s="1">
        <v>1999</v>
      </c>
      <c r="B80" s="2">
        <v>6.4399999999999999E-2</v>
      </c>
      <c r="C80" s="9">
        <f t="shared" si="1"/>
        <v>-8.2542147962685761E-2</v>
      </c>
    </row>
    <row r="81" spans="1:3" ht="15.75">
      <c r="A81" s="1">
        <v>2000</v>
      </c>
      <c r="B81" s="2">
        <v>5.11E-2</v>
      </c>
      <c r="C81" s="9">
        <f t="shared" si="1"/>
        <v>0.16655267125397488</v>
      </c>
    </row>
    <row r="82" spans="1:3" ht="15.75">
      <c r="A82" s="1">
        <v>2001</v>
      </c>
      <c r="B82" s="2">
        <v>5.0500000000000003E-2</v>
      </c>
      <c r="C82" s="9">
        <f t="shared" si="1"/>
        <v>5.5721811892492555E-2</v>
      </c>
    </row>
    <row r="83" spans="1:3" ht="15.75">
      <c r="A83" s="1">
        <v>2002</v>
      </c>
      <c r="B83" s="2">
        <v>3.8199999999999998E-2</v>
      </c>
      <c r="C83" s="9">
        <f t="shared" si="1"/>
        <v>0.15116400378109285</v>
      </c>
    </row>
    <row r="84" spans="1:3" ht="15.75">
      <c r="A84" s="1">
        <v>2003</v>
      </c>
      <c r="B84" s="2">
        <v>4.2500000000000003E-2</v>
      </c>
      <c r="C84" s="9">
        <f t="shared" si="1"/>
        <v>3.7531858817758529E-3</v>
      </c>
    </row>
    <row r="85" spans="1:3" ht="15.75">
      <c r="A85" s="1">
        <v>2004</v>
      </c>
      <c r="B85" s="2">
        <v>4.2200000000000001E-2</v>
      </c>
      <c r="C85" s="9">
        <f t="shared" si="1"/>
        <v>4.490683702274547E-2</v>
      </c>
    </row>
    <row r="86" spans="1:3" ht="15.75">
      <c r="A86" s="1">
        <v>2005</v>
      </c>
      <c r="B86" s="2">
        <v>4.3900000000000002E-2</v>
      </c>
      <c r="C86" s="9">
        <f t="shared" si="1"/>
        <v>2.8675329597779506E-2</v>
      </c>
    </row>
    <row r="87" spans="1:3" ht="15.75">
      <c r="A87" s="1">
        <v>2006</v>
      </c>
      <c r="B87" s="2">
        <v>4.7E-2</v>
      </c>
      <c r="C87" s="9">
        <f t="shared" si="1"/>
        <v>1.9610012417568386E-2</v>
      </c>
    </row>
    <row r="88" spans="1:3" ht="15.75">
      <c r="A88" s="1">
        <v>2007</v>
      </c>
      <c r="B88" s="25">
        <v>4.02E-2</v>
      </c>
      <c r="C88" s="9">
        <f t="shared" si="1"/>
        <v>0.10209921930012807</v>
      </c>
    </row>
    <row r="89" spans="1:3" ht="15.75">
      <c r="A89" s="26">
        <v>2008</v>
      </c>
      <c r="B89" s="25">
        <v>2.2100000000000002E-2</v>
      </c>
      <c r="C89" s="9">
        <f t="shared" si="1"/>
        <v>0.20101279926977011</v>
      </c>
    </row>
    <row r="90" spans="1:3" ht="15.75">
      <c r="A90" s="26">
        <v>2009</v>
      </c>
      <c r="B90" s="25">
        <f>'S&amp;P 500 &amp; Raw Data'!E85</f>
        <v>3.8399999999999997E-2</v>
      </c>
      <c r="C90" s="9">
        <f t="shared" si="1"/>
        <v>-0.11116695313259162</v>
      </c>
    </row>
    <row r="91" spans="1:3" ht="15.75">
      <c r="A91" s="26">
        <v>2010</v>
      </c>
      <c r="B91" s="25">
        <f>'S&amp;P 500 &amp; Raw Data'!E86</f>
        <v>3.2899999999999999E-2</v>
      </c>
      <c r="C91" s="9">
        <f t="shared" ref="C91:C98" si="2">((B90*(1-(1+B91)^(-10))/B91+1/(1+B91)^10)-1)+B90</f>
        <v>8.4629338803557719E-2</v>
      </c>
    </row>
    <row r="92" spans="1:3" ht="15.75">
      <c r="A92" s="26">
        <v>2011</v>
      </c>
      <c r="B92" s="25">
        <v>1.8800000000000001E-2</v>
      </c>
      <c r="C92" s="9">
        <f t="shared" si="2"/>
        <v>0.16035334999461354</v>
      </c>
    </row>
    <row r="93" spans="1:3" ht="15.75">
      <c r="A93" s="26">
        <v>2012</v>
      </c>
      <c r="B93" s="25">
        <v>1.7600000000000001E-2</v>
      </c>
      <c r="C93" s="28">
        <f t="shared" si="2"/>
        <v>2.971571978018946E-2</v>
      </c>
    </row>
    <row r="94" spans="1:3" ht="15.75">
      <c r="A94" s="26">
        <v>2013</v>
      </c>
      <c r="B94" s="25">
        <v>3.0360000000000002E-2</v>
      </c>
      <c r="C94" s="28">
        <f t="shared" si="2"/>
        <v>-9.104568794347262E-2</v>
      </c>
    </row>
    <row r="95" spans="1:3" ht="15.75">
      <c r="A95" s="26">
        <v>2014</v>
      </c>
      <c r="B95" s="31">
        <v>2.1700000000000001E-2</v>
      </c>
      <c r="C95" s="28">
        <f t="shared" si="2"/>
        <v>0.10746180452004755</v>
      </c>
    </row>
    <row r="96" spans="1:3" ht="15.75">
      <c r="A96" s="26">
        <v>2015</v>
      </c>
      <c r="B96" s="25">
        <v>2.2700000000000001E-2</v>
      </c>
      <c r="C96" s="28">
        <f t="shared" si="2"/>
        <v>1.2842996709792224E-2</v>
      </c>
    </row>
    <row r="97" spans="1:3" ht="15.75">
      <c r="A97" s="26">
        <v>2016</v>
      </c>
      <c r="B97" s="25">
        <v>2.4500000000000001E-2</v>
      </c>
      <c r="C97" s="28">
        <f t="shared" si="2"/>
        <v>6.9055046987477921E-3</v>
      </c>
    </row>
    <row r="98" spans="1:3" ht="15.75">
      <c r="A98" s="26">
        <v>2017</v>
      </c>
      <c r="B98" s="25">
        <v>2.41E-2</v>
      </c>
      <c r="C98" s="28">
        <f t="shared" si="2"/>
        <v>2.8017162707789457E-2</v>
      </c>
    </row>
    <row r="99" spans="1:3" ht="15.75">
      <c r="A99" s="26">
        <v>2018</v>
      </c>
      <c r="B99" s="25">
        <v>2.69E-2</v>
      </c>
      <c r="C99" s="28">
        <f>((B98*(1-(1+B99)^(-10))/B99+1/(1+B99)^10)-1)+B98</f>
        <v>-1.6692385713402633E-4</v>
      </c>
    </row>
    <row r="100" spans="1:3" ht="15.75">
      <c r="A100" s="26">
        <v>2019</v>
      </c>
      <c r="B100" s="112">
        <v>1.9199999999999998E-2</v>
      </c>
      <c r="C100" s="28">
        <f>((B99*(1-(1+B100)^(-10))/B100+1/(1+B100)^10)-1)+B99</f>
        <v>9.6356307415483927E-2</v>
      </c>
    </row>
    <row r="101" spans="1:3" ht="15.75">
      <c r="A101" s="66">
        <v>2020</v>
      </c>
      <c r="B101" s="17">
        <v>9.2999999999999992E-3</v>
      </c>
      <c r="C101" s="28">
        <f>((B100*(1-(1+B101)^(-10))/B101+1/(1+B101)^10)-1)+B100</f>
        <v>0.1133189764661412</v>
      </c>
    </row>
    <row r="102" spans="1:3" ht="15.75">
      <c r="A102" s="66">
        <v>2021</v>
      </c>
      <c r="B102" s="17">
        <v>1.5100000000000001E-2</v>
      </c>
      <c r="C102" s="28">
        <f>((B101*(1-(1+B102)^(-10))/B102+1/(1+B102)^10)-1)+B101</f>
        <v>-4.416034448604475E-2</v>
      </c>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11"/>
  <sheetViews>
    <sheetView topLeftCell="A82" workbookViewId="0">
      <selection activeCell="C98" sqref="C98"/>
    </sheetView>
  </sheetViews>
  <sheetFormatPr defaultRowHeight="12.75"/>
  <cols>
    <col min="1" max="2" width="17.7109375" customWidth="1"/>
    <col min="3" max="3" width="44.7109375" customWidth="1"/>
    <col min="4" max="256" width="11.42578125" customWidth="1"/>
  </cols>
  <sheetData>
    <row r="1" spans="1:7" s="18" customFormat="1">
      <c r="A1" t="s">
        <v>77</v>
      </c>
      <c r="B1"/>
      <c r="D1"/>
      <c r="E1"/>
      <c r="F1"/>
      <c r="G1"/>
    </row>
    <row r="2" spans="1:7" s="18" customFormat="1">
      <c r="A2" t="s">
        <v>78</v>
      </c>
      <c r="B2"/>
      <c r="D2"/>
      <c r="E2"/>
      <c r="F2"/>
      <c r="G2"/>
    </row>
    <row r="3" spans="1:7" s="18" customFormat="1">
      <c r="A3" t="s">
        <v>79</v>
      </c>
      <c r="B3"/>
      <c r="D3"/>
      <c r="E3"/>
      <c r="F3"/>
      <c r="G3"/>
    </row>
    <row r="4" spans="1:7" s="18" customFormat="1">
      <c r="A4" t="s">
        <v>80</v>
      </c>
      <c r="B4"/>
      <c r="D4"/>
      <c r="E4"/>
      <c r="F4"/>
      <c r="G4"/>
    </row>
    <row r="5" spans="1:7" s="18" customFormat="1">
      <c r="A5" t="s">
        <v>81</v>
      </c>
      <c r="B5"/>
      <c r="D5"/>
      <c r="E5"/>
      <c r="F5"/>
      <c r="G5"/>
    </row>
    <row r="6" spans="1:7" s="18" customFormat="1">
      <c r="A6" t="s">
        <v>82</v>
      </c>
      <c r="B6"/>
      <c r="D6"/>
      <c r="E6"/>
      <c r="F6"/>
      <c r="G6"/>
    </row>
    <row r="7" spans="1:7" s="18" customFormat="1">
      <c r="A7"/>
      <c r="B7"/>
      <c r="D7"/>
      <c r="E7"/>
      <c r="F7"/>
      <c r="G7"/>
    </row>
    <row r="8" spans="1:7" s="18" customFormat="1">
      <c r="A8" t="s">
        <v>25</v>
      </c>
      <c r="B8" t="s">
        <v>88</v>
      </c>
      <c r="D8"/>
      <c r="E8"/>
      <c r="F8"/>
      <c r="G8"/>
    </row>
    <row r="9" spans="1:7" s="18" customFormat="1">
      <c r="A9"/>
      <c r="B9"/>
      <c r="D9"/>
      <c r="E9"/>
      <c r="F9"/>
      <c r="G9"/>
    </row>
    <row r="10" spans="1:7" s="18" customFormat="1">
      <c r="A10" t="s">
        <v>85</v>
      </c>
      <c r="B10"/>
      <c r="D10"/>
      <c r="E10"/>
      <c r="F10"/>
      <c r="G10"/>
    </row>
    <row r="11" spans="1:7" s="18" customFormat="1">
      <c r="A11" t="s">
        <v>86</v>
      </c>
      <c r="B11" t="s">
        <v>25</v>
      </c>
      <c r="D11"/>
      <c r="E11"/>
      <c r="F11"/>
      <c r="G11"/>
    </row>
    <row r="12" spans="1:7" s="18" customFormat="1">
      <c r="A12" s="96">
        <v>10958</v>
      </c>
      <c r="B12" s="21">
        <v>0.27833333333333332</v>
      </c>
      <c r="C12" s="100">
        <f>B12/100</f>
        <v>2.7833333333333334E-3</v>
      </c>
      <c r="D12"/>
      <c r="E12"/>
      <c r="F12"/>
      <c r="G12"/>
    </row>
    <row r="13" spans="1:7" s="18" customFormat="1">
      <c r="A13" s="96">
        <v>11323</v>
      </c>
      <c r="B13" s="21">
        <v>0.16750000000000001</v>
      </c>
      <c r="C13" s="100">
        <f t="shared" ref="C13:C76" si="0">B13/100</f>
        <v>1.6750000000000001E-3</v>
      </c>
      <c r="D13"/>
      <c r="E13"/>
      <c r="F13"/>
      <c r="G13"/>
    </row>
    <row r="14" spans="1:7" s="18" customFormat="1">
      <c r="A14" s="96">
        <v>11688</v>
      </c>
      <c r="B14" s="21">
        <v>0.17249999999999999</v>
      </c>
      <c r="C14" s="100">
        <f t="shared" si="0"/>
        <v>1.725E-3</v>
      </c>
      <c r="D14"/>
      <c r="E14"/>
      <c r="F14"/>
      <c r="G14"/>
    </row>
    <row r="15" spans="1:7" s="18" customFormat="1">
      <c r="A15" s="96">
        <v>12054</v>
      </c>
      <c r="B15" s="21">
        <v>0.27583333333333332</v>
      </c>
      <c r="C15" s="100">
        <f t="shared" si="0"/>
        <v>2.7583333333333331E-3</v>
      </c>
      <c r="D15"/>
      <c r="E15"/>
      <c r="F15"/>
      <c r="G15"/>
    </row>
    <row r="16" spans="1:7" s="18" customFormat="1">
      <c r="A16" s="96">
        <v>12419</v>
      </c>
      <c r="B16" s="21">
        <v>6.5000000000000002E-2</v>
      </c>
      <c r="C16" s="100">
        <f t="shared" si="0"/>
        <v>6.4999999999999997E-4</v>
      </c>
      <c r="D16"/>
      <c r="E16"/>
      <c r="F16"/>
      <c r="G16"/>
    </row>
    <row r="17" spans="1:7" s="18" customFormat="1">
      <c r="A17" s="96">
        <v>12784</v>
      </c>
      <c r="B17" s="21">
        <v>4.583333333333333E-2</v>
      </c>
      <c r="C17" s="100">
        <f t="shared" si="0"/>
        <v>4.5833333333333332E-4</v>
      </c>
      <c r="D17"/>
      <c r="E17"/>
      <c r="F17"/>
      <c r="G17"/>
    </row>
    <row r="18" spans="1:7" s="18" customFormat="1">
      <c r="A18" s="96">
        <v>13149</v>
      </c>
      <c r="B18" s="21">
        <v>3.5833333333333335E-2</v>
      </c>
      <c r="C18" s="100">
        <f t="shared" si="0"/>
        <v>3.5833333333333333E-4</v>
      </c>
      <c r="D18"/>
      <c r="E18"/>
      <c r="F18"/>
      <c r="G18"/>
    </row>
    <row r="19" spans="1:7" s="18" customFormat="1">
      <c r="A19" s="96">
        <v>13515</v>
      </c>
      <c r="B19" s="21">
        <v>0.12916666666666668</v>
      </c>
      <c r="C19" s="100">
        <f t="shared" si="0"/>
        <v>1.2916666666666669E-3</v>
      </c>
      <c r="D19"/>
      <c r="E19"/>
      <c r="F19"/>
      <c r="G19"/>
    </row>
    <row r="20" spans="1:7" s="18" customFormat="1">
      <c r="A20" s="96">
        <v>13880</v>
      </c>
      <c r="B20" s="21">
        <v>0.34250000000000003</v>
      </c>
      <c r="C20" s="100">
        <f t="shared" si="0"/>
        <v>3.4250000000000001E-3</v>
      </c>
      <c r="D20"/>
      <c r="E20"/>
      <c r="F20"/>
      <c r="G20"/>
    </row>
    <row r="21" spans="1:7" s="18" customFormat="1">
      <c r="A21" s="96">
        <v>14245</v>
      </c>
      <c r="B21" s="21">
        <v>0.38</v>
      </c>
      <c r="C21" s="100">
        <f t="shared" si="0"/>
        <v>3.8E-3</v>
      </c>
      <c r="D21"/>
      <c r="E21"/>
      <c r="F21"/>
      <c r="G21"/>
    </row>
    <row r="22" spans="1:7" s="18" customFormat="1">
      <c r="A22" s="96">
        <v>14610</v>
      </c>
      <c r="B22" s="21">
        <v>0.38</v>
      </c>
      <c r="C22" s="100">
        <f t="shared" si="0"/>
        <v>3.8E-3</v>
      </c>
      <c r="D22"/>
      <c r="E22"/>
      <c r="F22"/>
      <c r="G22"/>
    </row>
    <row r="23" spans="1:7" s="18" customFormat="1">
      <c r="A23" s="96">
        <v>14976</v>
      </c>
      <c r="B23" s="21">
        <v>0.38</v>
      </c>
      <c r="C23" s="100">
        <f t="shared" si="0"/>
        <v>3.8E-3</v>
      </c>
      <c r="D23"/>
      <c r="E23"/>
      <c r="F23"/>
      <c r="G23"/>
    </row>
    <row r="24" spans="1:7" s="18" customFormat="1">
      <c r="A24" s="96">
        <v>15341</v>
      </c>
      <c r="B24" s="21">
        <v>0.38</v>
      </c>
      <c r="C24" s="100">
        <f t="shared" si="0"/>
        <v>3.8E-3</v>
      </c>
      <c r="D24"/>
      <c r="E24"/>
      <c r="F24"/>
      <c r="G24"/>
    </row>
    <row r="25" spans="1:7" s="18" customFormat="1">
      <c r="A25" s="96">
        <v>15706</v>
      </c>
      <c r="B25" s="21">
        <v>0.60083333333333333</v>
      </c>
      <c r="C25" s="100">
        <f t="shared" si="0"/>
        <v>6.0083333333333334E-3</v>
      </c>
      <c r="D25"/>
      <c r="E25"/>
      <c r="F25"/>
      <c r="G25"/>
    </row>
    <row r="26" spans="1:7" s="18" customFormat="1">
      <c r="A26" s="96">
        <v>16071</v>
      </c>
      <c r="B26" s="21">
        <v>1.0449999999999999</v>
      </c>
      <c r="C26" s="100">
        <f t="shared" si="0"/>
        <v>1.0449999999999999E-2</v>
      </c>
      <c r="D26"/>
      <c r="E26"/>
      <c r="F26"/>
      <c r="G26"/>
    </row>
    <row r="27" spans="1:7" s="18" customFormat="1">
      <c r="A27" s="96">
        <v>16437</v>
      </c>
      <c r="B27" s="21">
        <v>1.115</v>
      </c>
      <c r="C27" s="100">
        <f t="shared" si="0"/>
        <v>1.115E-2</v>
      </c>
      <c r="D27"/>
      <c r="E27"/>
      <c r="F27"/>
      <c r="G27"/>
    </row>
    <row r="28" spans="1:7" s="18" customFormat="1">
      <c r="A28" s="96">
        <v>16802</v>
      </c>
      <c r="B28" s="21">
        <v>1.2033333333333334</v>
      </c>
      <c r="C28" s="100">
        <f t="shared" si="0"/>
        <v>1.2033333333333333E-2</v>
      </c>
      <c r="D28"/>
      <c r="E28"/>
      <c r="F28"/>
      <c r="G28"/>
    </row>
    <row r="29" spans="1:7" s="18" customFormat="1">
      <c r="A29" s="96">
        <v>17167</v>
      </c>
      <c r="B29" s="21">
        <v>1.5175000000000001</v>
      </c>
      <c r="C29" s="100">
        <f t="shared" si="0"/>
        <v>1.5175000000000001E-2</v>
      </c>
      <c r="D29"/>
      <c r="E29"/>
      <c r="F29"/>
      <c r="G29"/>
    </row>
    <row r="30" spans="1:7" s="18" customFormat="1">
      <c r="A30" s="96">
        <v>17532</v>
      </c>
      <c r="B30" s="21">
        <v>1.7224999999999999</v>
      </c>
      <c r="C30" s="100">
        <f t="shared" si="0"/>
        <v>1.7225000000000001E-2</v>
      </c>
      <c r="D30"/>
      <c r="E30"/>
      <c r="F30"/>
      <c r="G30"/>
    </row>
    <row r="31" spans="1:7" s="18" customFormat="1">
      <c r="A31" s="96">
        <v>17898</v>
      </c>
      <c r="B31" s="21">
        <v>1.8908333333333334</v>
      </c>
      <c r="C31" s="100">
        <f t="shared" si="0"/>
        <v>1.8908333333333333E-2</v>
      </c>
      <c r="D31"/>
      <c r="E31"/>
      <c r="F31"/>
      <c r="G31"/>
    </row>
    <row r="32" spans="1:7" s="18" customFormat="1">
      <c r="A32" s="96">
        <v>18263</v>
      </c>
      <c r="B32" s="21">
        <v>0.93833333333333335</v>
      </c>
      <c r="C32" s="100">
        <f t="shared" si="0"/>
        <v>9.3833333333333338E-3</v>
      </c>
      <c r="D32"/>
      <c r="E32"/>
      <c r="F32"/>
      <c r="G32"/>
    </row>
    <row r="33" spans="1:7" s="18" customFormat="1">
      <c r="A33" s="96">
        <v>18628</v>
      </c>
      <c r="B33" s="21">
        <v>1.7250000000000001</v>
      </c>
      <c r="C33" s="100">
        <f t="shared" si="0"/>
        <v>1.7250000000000001E-2</v>
      </c>
      <c r="D33"/>
      <c r="E33"/>
      <c r="F33"/>
      <c r="G33"/>
    </row>
    <row r="34" spans="1:7" s="18" customFormat="1">
      <c r="A34" s="96">
        <v>18993</v>
      </c>
      <c r="B34" s="21">
        <v>2.6274999999999999</v>
      </c>
      <c r="C34" s="100">
        <f t="shared" si="0"/>
        <v>2.6275E-2</v>
      </c>
      <c r="D34"/>
      <c r="E34"/>
      <c r="F34"/>
      <c r="G34"/>
    </row>
    <row r="35" spans="1:7" s="18" customFormat="1">
      <c r="A35" s="96">
        <v>19359</v>
      </c>
      <c r="B35" s="21">
        <v>3.2250000000000001</v>
      </c>
      <c r="C35" s="100">
        <f t="shared" si="0"/>
        <v>3.2250000000000001E-2</v>
      </c>
      <c r="D35"/>
      <c r="E35"/>
      <c r="F35"/>
      <c r="G35"/>
    </row>
    <row r="36" spans="1:7" s="18" customFormat="1">
      <c r="A36" s="96">
        <v>19724</v>
      </c>
      <c r="B36" s="21">
        <v>1.7708333333333333</v>
      </c>
      <c r="C36" s="100">
        <f t="shared" si="0"/>
        <v>1.7708333333333333E-2</v>
      </c>
      <c r="D36"/>
      <c r="E36"/>
      <c r="F36"/>
      <c r="G36"/>
    </row>
    <row r="37" spans="1:7" s="18" customFormat="1">
      <c r="A37" s="96">
        <v>20089</v>
      </c>
      <c r="B37" s="21">
        <v>3.3858333333333333</v>
      </c>
      <c r="C37" s="100">
        <f t="shared" si="0"/>
        <v>3.3858333333333331E-2</v>
      </c>
      <c r="D37"/>
      <c r="E37"/>
      <c r="F37"/>
      <c r="G37"/>
    </row>
    <row r="38" spans="1:7" s="18" customFormat="1">
      <c r="A38" s="96">
        <v>20454</v>
      </c>
      <c r="B38" s="21">
        <v>2.8833333333333333</v>
      </c>
      <c r="C38" s="100">
        <f t="shared" si="0"/>
        <v>2.8833333333333332E-2</v>
      </c>
      <c r="D38"/>
      <c r="E38"/>
      <c r="F38"/>
      <c r="G38"/>
    </row>
    <row r="39" spans="1:7" s="18" customFormat="1">
      <c r="A39" s="96">
        <v>20820</v>
      </c>
      <c r="B39" s="21">
        <v>2.3541666666666665</v>
      </c>
      <c r="C39" s="100">
        <f t="shared" si="0"/>
        <v>2.3541666666666666E-2</v>
      </c>
      <c r="D39"/>
      <c r="E39"/>
      <c r="F39"/>
      <c r="G39"/>
    </row>
    <row r="40" spans="1:7" s="18" customFormat="1">
      <c r="A40" s="96">
        <v>21185</v>
      </c>
      <c r="B40" s="21">
        <v>2.7733333333333334</v>
      </c>
      <c r="C40" s="100">
        <f t="shared" si="0"/>
        <v>2.7733333333333336E-2</v>
      </c>
      <c r="D40"/>
      <c r="E40"/>
      <c r="F40"/>
      <c r="G40"/>
    </row>
    <row r="41" spans="1:7" s="18" customFormat="1">
      <c r="A41" s="96">
        <v>21550</v>
      </c>
      <c r="B41" s="21">
        <v>3.1591666666666667</v>
      </c>
      <c r="C41" s="100">
        <f t="shared" si="0"/>
        <v>3.1591666666666664E-2</v>
      </c>
      <c r="D41"/>
      <c r="E41"/>
      <c r="F41"/>
      <c r="G41"/>
    </row>
    <row r="42" spans="1:7" s="18" customFormat="1">
      <c r="A42" s="96">
        <v>21915</v>
      </c>
      <c r="B42" s="21">
        <v>3.5466666666666669</v>
      </c>
      <c r="C42" s="100">
        <f t="shared" si="0"/>
        <v>3.5466666666666667E-2</v>
      </c>
      <c r="D42"/>
      <c r="E42"/>
      <c r="F42"/>
      <c r="G42"/>
    </row>
    <row r="43" spans="1:7" s="18" customFormat="1">
      <c r="A43" s="96">
        <v>22281</v>
      </c>
      <c r="B43" s="21">
        <v>3.9491666666666667</v>
      </c>
      <c r="C43" s="100">
        <f t="shared" si="0"/>
        <v>3.9491666666666668E-2</v>
      </c>
      <c r="D43"/>
      <c r="E43"/>
      <c r="F43"/>
      <c r="G43"/>
    </row>
    <row r="44" spans="1:7" s="18" customFormat="1">
      <c r="A44" s="96">
        <v>22646</v>
      </c>
      <c r="B44" s="21">
        <v>4.8624999999999998</v>
      </c>
      <c r="C44" s="100">
        <f t="shared" si="0"/>
        <v>4.8625000000000002E-2</v>
      </c>
      <c r="D44"/>
      <c r="E44"/>
      <c r="F44"/>
      <c r="G44"/>
    </row>
    <row r="45" spans="1:7" s="18" customFormat="1">
      <c r="A45" s="96">
        <v>23011</v>
      </c>
      <c r="B45" s="21">
        <v>4.3066666666666666</v>
      </c>
      <c r="C45" s="100">
        <f t="shared" si="0"/>
        <v>4.306666666666667E-2</v>
      </c>
      <c r="D45"/>
      <c r="E45"/>
      <c r="F45"/>
      <c r="G45"/>
    </row>
    <row r="46" spans="1:7" s="18" customFormat="1">
      <c r="A46" s="96">
        <v>23376</v>
      </c>
      <c r="B46" s="21">
        <v>5.3383333333333329</v>
      </c>
      <c r="C46" s="100">
        <f t="shared" si="0"/>
        <v>5.3383333333333331E-2</v>
      </c>
      <c r="D46"/>
      <c r="E46"/>
      <c r="F46"/>
      <c r="G46"/>
    </row>
    <row r="47" spans="1:7" s="18" customFormat="1">
      <c r="A47" s="96">
        <v>23742</v>
      </c>
      <c r="B47" s="21">
        <v>6.666666666666667</v>
      </c>
      <c r="C47" s="100">
        <f t="shared" si="0"/>
        <v>6.6666666666666666E-2</v>
      </c>
      <c r="D47"/>
      <c r="E47"/>
      <c r="F47"/>
      <c r="G47"/>
    </row>
    <row r="48" spans="1:7" s="18" customFormat="1">
      <c r="A48" s="96">
        <v>24107</v>
      </c>
      <c r="B48" s="21">
        <v>6.3916666666666666</v>
      </c>
      <c r="C48" s="100">
        <f t="shared" si="0"/>
        <v>6.3916666666666663E-2</v>
      </c>
      <c r="D48"/>
      <c r="E48"/>
      <c r="F48"/>
      <c r="G48"/>
    </row>
    <row r="49" spans="1:7" s="18" customFormat="1">
      <c r="A49" s="96">
        <v>24472</v>
      </c>
      <c r="B49" s="21">
        <v>4.3324999999999996</v>
      </c>
      <c r="C49" s="100">
        <f t="shared" si="0"/>
        <v>4.3324999999999995E-2</v>
      </c>
      <c r="D49"/>
      <c r="E49"/>
      <c r="F49"/>
      <c r="G49"/>
    </row>
    <row r="50" spans="1:7" s="18" customFormat="1">
      <c r="A50" s="96">
        <v>24837</v>
      </c>
      <c r="B50" s="21">
        <v>4.0724999999999998</v>
      </c>
      <c r="C50" s="100">
        <f t="shared" si="0"/>
        <v>4.0724999999999997E-2</v>
      </c>
      <c r="D50"/>
      <c r="E50"/>
      <c r="F50"/>
      <c r="G50"/>
    </row>
    <row r="51" spans="1:7" s="18" customFormat="1">
      <c r="A51" s="96">
        <v>25203</v>
      </c>
      <c r="B51" s="21">
        <v>7.0316666666666663</v>
      </c>
      <c r="C51" s="100">
        <f t="shared" si="0"/>
        <v>7.0316666666666666E-2</v>
      </c>
      <c r="D51"/>
      <c r="E51"/>
      <c r="F51"/>
      <c r="G51"/>
    </row>
    <row r="52" spans="1:7" s="18" customFormat="1">
      <c r="A52" s="96">
        <v>25568</v>
      </c>
      <c r="B52" s="21">
        <v>7.83</v>
      </c>
      <c r="C52" s="100">
        <f t="shared" si="0"/>
        <v>7.8299999999999995E-2</v>
      </c>
      <c r="D52"/>
      <c r="E52"/>
      <c r="F52"/>
      <c r="G52"/>
    </row>
    <row r="53" spans="1:7" s="18" customFormat="1">
      <c r="A53" s="96">
        <v>25933</v>
      </c>
      <c r="B53" s="21">
        <v>5.7750000000000004</v>
      </c>
      <c r="C53" s="100">
        <f t="shared" si="0"/>
        <v>5.7750000000000003E-2</v>
      </c>
      <c r="D53"/>
      <c r="E53"/>
      <c r="F53"/>
      <c r="G53"/>
    </row>
    <row r="54" spans="1:7" s="18" customFormat="1">
      <c r="A54" s="96">
        <v>26298</v>
      </c>
      <c r="B54" s="21">
        <v>4.9741666666666671</v>
      </c>
      <c r="C54" s="100">
        <f t="shared" si="0"/>
        <v>4.974166666666667E-2</v>
      </c>
      <c r="D54"/>
      <c r="E54"/>
      <c r="F54"/>
      <c r="G54"/>
    </row>
    <row r="55" spans="1:7" s="18" customFormat="1">
      <c r="A55" s="96">
        <v>26664</v>
      </c>
      <c r="B55" s="21">
        <v>5.269166666666667</v>
      </c>
      <c r="C55" s="100">
        <f t="shared" si="0"/>
        <v>5.2691666666666671E-2</v>
      </c>
      <c r="D55"/>
      <c r="E55"/>
      <c r="F55"/>
      <c r="G55"/>
    </row>
    <row r="56" spans="1:7" s="18" customFormat="1">
      <c r="A56" s="96">
        <v>27029</v>
      </c>
      <c r="B56" s="21">
        <v>7.1883333333333335</v>
      </c>
      <c r="C56" s="100">
        <f t="shared" si="0"/>
        <v>7.1883333333333341E-2</v>
      </c>
      <c r="D56"/>
      <c r="E56"/>
      <c r="F56"/>
      <c r="G56"/>
    </row>
    <row r="57" spans="1:7" s="18" customFormat="1">
      <c r="A57" s="96">
        <v>27394</v>
      </c>
      <c r="B57" s="21">
        <v>10.069166666666666</v>
      </c>
      <c r="C57" s="100">
        <f t="shared" si="0"/>
        <v>0.10069166666666667</v>
      </c>
      <c r="D57"/>
      <c r="E57"/>
      <c r="F57"/>
      <c r="G57"/>
    </row>
    <row r="58" spans="1:7" s="18" customFormat="1">
      <c r="A58" s="96">
        <v>27759</v>
      </c>
      <c r="B58" s="21">
        <v>11.434166666666666</v>
      </c>
      <c r="C58" s="100">
        <f t="shared" si="0"/>
        <v>0.11434166666666666</v>
      </c>
      <c r="D58"/>
      <c r="E58"/>
      <c r="F58"/>
      <c r="G58"/>
    </row>
    <row r="59" spans="1:7" s="18" customFormat="1">
      <c r="A59" s="96">
        <v>28125</v>
      </c>
      <c r="B59" s="21">
        <v>14.025</v>
      </c>
      <c r="C59" s="100">
        <f t="shared" si="0"/>
        <v>0.14025000000000001</v>
      </c>
      <c r="D59"/>
      <c r="E59"/>
      <c r="F59"/>
      <c r="G59"/>
    </row>
    <row r="60" spans="1:7" s="18" customFormat="1">
      <c r="A60" s="96">
        <v>28490</v>
      </c>
      <c r="B60" s="21">
        <v>10.614166666666666</v>
      </c>
      <c r="C60" s="100">
        <f t="shared" si="0"/>
        <v>0.10614166666666666</v>
      </c>
      <c r="D60"/>
      <c r="E60"/>
      <c r="F60"/>
      <c r="G60"/>
    </row>
    <row r="61" spans="1:7" s="18" customFormat="1">
      <c r="A61" s="96">
        <v>28855</v>
      </c>
      <c r="B61" s="21">
        <v>8.6108333333333338</v>
      </c>
      <c r="C61" s="100">
        <f t="shared" si="0"/>
        <v>8.6108333333333342E-2</v>
      </c>
      <c r="D61"/>
      <c r="E61"/>
      <c r="F61"/>
      <c r="G61"/>
    </row>
    <row r="62" spans="1:7" s="18" customFormat="1">
      <c r="A62" s="96">
        <v>29220</v>
      </c>
      <c r="B62" s="21">
        <v>9.5225000000000009</v>
      </c>
      <c r="C62" s="100">
        <f t="shared" si="0"/>
        <v>9.5225000000000004E-2</v>
      </c>
      <c r="D62"/>
      <c r="E62"/>
      <c r="F62"/>
      <c r="G62"/>
    </row>
    <row r="63" spans="1:7" s="18" customFormat="1">
      <c r="A63" s="96">
        <v>29586</v>
      </c>
      <c r="B63" s="21">
        <v>7.479166666666667</v>
      </c>
      <c r="C63" s="100">
        <f t="shared" si="0"/>
        <v>7.4791666666666673E-2</v>
      </c>
      <c r="D63"/>
      <c r="E63"/>
      <c r="F63"/>
      <c r="G63"/>
    </row>
    <row r="64" spans="1:7" s="18" customFormat="1">
      <c r="A64" s="96">
        <v>29951</v>
      </c>
      <c r="B64" s="21">
        <v>5.9783333333333335</v>
      </c>
      <c r="C64" s="100">
        <f t="shared" si="0"/>
        <v>5.9783333333333334E-2</v>
      </c>
      <c r="D64"/>
      <c r="E64"/>
      <c r="F64"/>
      <c r="G64"/>
    </row>
    <row r="65" spans="1:7" s="18" customFormat="1">
      <c r="A65" s="96">
        <v>30316</v>
      </c>
      <c r="B65" s="21">
        <v>5.7750000000000004</v>
      </c>
      <c r="C65" s="100">
        <f t="shared" si="0"/>
        <v>5.7750000000000003E-2</v>
      </c>
      <c r="D65"/>
      <c r="E65"/>
      <c r="F65"/>
      <c r="G65"/>
    </row>
    <row r="66" spans="1:7" s="18" customFormat="1">
      <c r="A66" s="96">
        <v>30681</v>
      </c>
      <c r="B66" s="21">
        <v>6.6675000000000004</v>
      </c>
      <c r="C66" s="100">
        <f t="shared" si="0"/>
        <v>6.6674999999999998E-2</v>
      </c>
      <c r="D66"/>
      <c r="E66"/>
      <c r="F66"/>
      <c r="G66"/>
    </row>
    <row r="67" spans="1:7" s="18" customFormat="1">
      <c r="A67" s="96">
        <v>31047</v>
      </c>
      <c r="B67" s="21">
        <v>8.1116666666666664</v>
      </c>
      <c r="C67" s="100">
        <f t="shared" si="0"/>
        <v>8.111666666666667E-2</v>
      </c>
      <c r="D67"/>
      <c r="E67"/>
      <c r="F67"/>
      <c r="G67"/>
    </row>
    <row r="68" spans="1:7" s="18" customFormat="1">
      <c r="A68" s="96">
        <v>31412</v>
      </c>
      <c r="B68" s="21">
        <v>7.4933333333333332</v>
      </c>
      <c r="C68" s="100">
        <f t="shared" si="0"/>
        <v>7.4933333333333338E-2</v>
      </c>
      <c r="D68"/>
      <c r="E68"/>
      <c r="F68"/>
      <c r="G68"/>
    </row>
    <row r="69" spans="1:7" s="18" customFormat="1">
      <c r="A69" s="96">
        <v>31777</v>
      </c>
      <c r="B69" s="21">
        <v>5.375</v>
      </c>
      <c r="C69" s="100">
        <f t="shared" si="0"/>
        <v>5.3749999999999999E-2</v>
      </c>
      <c r="D69"/>
      <c r="E69"/>
      <c r="F69"/>
      <c r="G69"/>
    </row>
    <row r="70" spans="1:7" s="18" customFormat="1">
      <c r="A70" s="96">
        <v>32142</v>
      </c>
      <c r="B70" s="21">
        <v>3.4316666666666666</v>
      </c>
      <c r="C70" s="100">
        <f t="shared" si="0"/>
        <v>3.4316666666666669E-2</v>
      </c>
      <c r="D70"/>
      <c r="E70"/>
      <c r="F70"/>
      <c r="G70"/>
    </row>
    <row r="71" spans="1:7" s="18" customFormat="1">
      <c r="A71" s="96">
        <v>32508</v>
      </c>
      <c r="B71" s="21">
        <v>2.9975000000000001</v>
      </c>
      <c r="C71" s="100">
        <f t="shared" si="0"/>
        <v>2.9975000000000002E-2</v>
      </c>
      <c r="D71"/>
      <c r="E71"/>
      <c r="F71"/>
      <c r="G71"/>
    </row>
    <row r="72" spans="1:7" s="18" customFormat="1">
      <c r="A72" s="96">
        <v>32873</v>
      </c>
      <c r="B72" s="21">
        <v>4.246666666666667</v>
      </c>
      <c r="C72" s="100">
        <f t="shared" si="0"/>
        <v>4.2466666666666673E-2</v>
      </c>
      <c r="D72"/>
      <c r="E72"/>
      <c r="F72"/>
      <c r="G72"/>
    </row>
    <row r="73" spans="1:7" s="18" customFormat="1">
      <c r="A73" s="96">
        <v>33238</v>
      </c>
      <c r="B73" s="21">
        <v>5.49</v>
      </c>
      <c r="C73" s="100">
        <f t="shared" si="0"/>
        <v>5.4900000000000004E-2</v>
      </c>
      <c r="D73"/>
      <c r="E73"/>
      <c r="F73"/>
      <c r="G73"/>
    </row>
    <row r="74" spans="1:7" s="18" customFormat="1">
      <c r="A74" s="96">
        <v>33603</v>
      </c>
      <c r="B74" s="21">
        <v>5.0058333333333334</v>
      </c>
      <c r="C74" s="100">
        <f t="shared" si="0"/>
        <v>5.0058333333333337E-2</v>
      </c>
      <c r="D74"/>
      <c r="E74"/>
      <c r="F74"/>
      <c r="G74"/>
    </row>
    <row r="75" spans="1:7" s="18" customFormat="1">
      <c r="A75" s="96">
        <v>33969</v>
      </c>
      <c r="B75" s="21">
        <v>5.0608333333333331</v>
      </c>
      <c r="C75" s="100">
        <f t="shared" si="0"/>
        <v>5.0608333333333332E-2</v>
      </c>
      <c r="D75"/>
      <c r="E75"/>
      <c r="F75"/>
      <c r="G75"/>
    </row>
    <row r="76" spans="1:7" s="18" customFormat="1">
      <c r="A76" s="96">
        <v>34334</v>
      </c>
      <c r="B76" s="21">
        <v>4.7766666666666664</v>
      </c>
      <c r="C76" s="100">
        <f t="shared" si="0"/>
        <v>4.7766666666666666E-2</v>
      </c>
      <c r="D76"/>
      <c r="E76"/>
      <c r="F76"/>
      <c r="G76"/>
    </row>
    <row r="77" spans="1:7" s="18" customFormat="1">
      <c r="A77" s="96">
        <v>34699</v>
      </c>
      <c r="B77" s="21">
        <v>4.6383333333333336</v>
      </c>
      <c r="C77" s="100">
        <f t="shared" ref="C77:C98" si="1">B77/100</f>
        <v>4.6383333333333339E-2</v>
      </c>
      <c r="D77"/>
      <c r="E77"/>
      <c r="F77"/>
      <c r="G77"/>
    </row>
    <row r="78" spans="1:7" s="18" customFormat="1">
      <c r="A78" s="96">
        <v>35064</v>
      </c>
      <c r="B78" s="21">
        <v>5.8166666666666664</v>
      </c>
      <c r="C78" s="100">
        <f t="shared" si="1"/>
        <v>5.8166666666666665E-2</v>
      </c>
      <c r="D78"/>
      <c r="E78"/>
      <c r="F78"/>
      <c r="G78"/>
    </row>
    <row r="79" spans="1:7" s="18" customFormat="1">
      <c r="A79" s="96">
        <v>35430</v>
      </c>
      <c r="B79" s="21">
        <v>3.3883333333333332</v>
      </c>
      <c r="C79" s="100">
        <f t="shared" si="1"/>
        <v>3.3883333333333335E-2</v>
      </c>
      <c r="D79"/>
      <c r="E79"/>
      <c r="F79"/>
      <c r="G79"/>
    </row>
    <row r="80" spans="1:7" s="18" customFormat="1">
      <c r="A80" s="96">
        <v>35795</v>
      </c>
      <c r="B80" s="21">
        <v>1.6025</v>
      </c>
      <c r="C80" s="100">
        <f t="shared" si="1"/>
        <v>1.6025000000000001E-2</v>
      </c>
      <c r="D80"/>
      <c r="E80"/>
      <c r="F80"/>
      <c r="G80"/>
    </row>
    <row r="81" spans="1:7" s="18" customFormat="1">
      <c r="A81" s="96">
        <v>36160</v>
      </c>
      <c r="B81" s="21">
        <v>1.0108333333333333</v>
      </c>
      <c r="C81" s="100">
        <f t="shared" si="1"/>
        <v>1.0108333333333332E-2</v>
      </c>
      <c r="D81"/>
      <c r="E81"/>
      <c r="F81"/>
      <c r="G81"/>
    </row>
    <row r="82" spans="1:7" s="18" customFormat="1">
      <c r="A82" s="96">
        <v>36525</v>
      </c>
      <c r="B82" s="21">
        <v>1.3716666666666666</v>
      </c>
      <c r="C82" s="100">
        <f t="shared" si="1"/>
        <v>1.3716666666666665E-2</v>
      </c>
      <c r="D82"/>
      <c r="E82"/>
      <c r="F82"/>
      <c r="G82"/>
    </row>
    <row r="83" spans="1:7" s="18" customFormat="1">
      <c r="A83" s="96">
        <v>36891</v>
      </c>
      <c r="B83" s="21">
        <v>3.1466666666666665</v>
      </c>
      <c r="C83" s="100">
        <f t="shared" si="1"/>
        <v>3.1466666666666664E-2</v>
      </c>
      <c r="D83"/>
      <c r="E83"/>
      <c r="F83"/>
      <c r="G83"/>
    </row>
    <row r="84" spans="1:7" s="18" customFormat="1">
      <c r="A84" s="96">
        <v>37256</v>
      </c>
      <c r="B84" s="21">
        <v>4.7266666666666666</v>
      </c>
      <c r="C84" s="100">
        <f t="shared" si="1"/>
        <v>4.7266666666666665E-2</v>
      </c>
      <c r="D84"/>
      <c r="E84"/>
      <c r="F84"/>
      <c r="G84"/>
    </row>
    <row r="85" spans="1:7" s="18" customFormat="1">
      <c r="A85" s="96">
        <v>37621</v>
      </c>
      <c r="B85" s="21">
        <v>4.3533333333333335</v>
      </c>
      <c r="C85" s="100">
        <f t="shared" si="1"/>
        <v>4.3533333333333334E-2</v>
      </c>
      <c r="D85"/>
      <c r="E85"/>
      <c r="F85"/>
      <c r="G85"/>
    </row>
    <row r="86" spans="1:7" s="18" customFormat="1">
      <c r="A86" s="96">
        <v>37986</v>
      </c>
      <c r="B86" s="21">
        <v>1.365</v>
      </c>
      <c r="C86" s="100">
        <f t="shared" si="1"/>
        <v>1.3650000000000001E-2</v>
      </c>
      <c r="D86"/>
      <c r="E86"/>
      <c r="F86"/>
      <c r="G86"/>
    </row>
    <row r="87" spans="1:7" s="18" customFormat="1">
      <c r="A87" s="96">
        <v>38352</v>
      </c>
      <c r="B87" s="21">
        <v>0.15</v>
      </c>
      <c r="C87" s="100">
        <f t="shared" si="1"/>
        <v>1.5E-3</v>
      </c>
      <c r="D87"/>
      <c r="E87"/>
      <c r="F87"/>
      <c r="G87"/>
    </row>
    <row r="88" spans="1:7" s="18" customFormat="1">
      <c r="A88" s="96">
        <v>38717</v>
      </c>
      <c r="B88" s="21">
        <v>0.13666666666666666</v>
      </c>
      <c r="C88" s="100">
        <f t="shared" si="1"/>
        <v>1.3666666666666666E-3</v>
      </c>
      <c r="D88"/>
      <c r="E88"/>
      <c r="F88"/>
      <c r="G88"/>
    </row>
    <row r="89" spans="1:7" s="18" customFormat="1">
      <c r="A89" s="96">
        <v>39082</v>
      </c>
      <c r="B89" s="21">
        <v>5.2499999999999998E-2</v>
      </c>
      <c r="C89" s="100">
        <f t="shared" si="1"/>
        <v>5.2499999999999997E-4</v>
      </c>
      <c r="D89"/>
      <c r="E89"/>
      <c r="F89"/>
      <c r="G89"/>
    </row>
    <row r="90" spans="1:7" s="18" customFormat="1">
      <c r="A90" s="96">
        <v>39447</v>
      </c>
      <c r="B90" s="21">
        <v>8.5833333333333331E-2</v>
      </c>
      <c r="C90" s="100">
        <f t="shared" si="1"/>
        <v>8.5833333333333334E-4</v>
      </c>
      <c r="D90"/>
      <c r="E90"/>
      <c r="F90"/>
      <c r="G90"/>
    </row>
    <row r="91" spans="1:7" s="18" customFormat="1">
      <c r="A91" s="96">
        <v>39813</v>
      </c>
      <c r="B91" s="21">
        <v>5.8333333333333334E-2</v>
      </c>
      <c r="C91" s="100">
        <f t="shared" si="1"/>
        <v>5.8333333333333338E-4</v>
      </c>
      <c r="D91"/>
      <c r="E91"/>
      <c r="F91"/>
      <c r="G91"/>
    </row>
    <row r="92" spans="1:7" s="18" customFormat="1">
      <c r="A92" s="96">
        <v>40178</v>
      </c>
      <c r="B92" s="21">
        <v>3.2500000000000001E-2</v>
      </c>
      <c r="C92" s="100">
        <f t="shared" si="1"/>
        <v>3.2499999999999999E-4</v>
      </c>
      <c r="D92"/>
      <c r="E92"/>
      <c r="F92"/>
      <c r="G92"/>
    </row>
    <row r="93" spans="1:7" s="18" customFormat="1">
      <c r="A93" s="96">
        <v>40543</v>
      </c>
      <c r="B93" s="21">
        <v>5.2499999999999998E-2</v>
      </c>
      <c r="C93" s="100">
        <f t="shared" si="1"/>
        <v>5.2499999999999997E-4</v>
      </c>
      <c r="D93"/>
      <c r="E93"/>
      <c r="F93"/>
      <c r="G93"/>
    </row>
    <row r="94" spans="1:7" s="18" customFormat="1">
      <c r="A94" s="96">
        <v>40908</v>
      </c>
      <c r="B94" s="21">
        <v>0.3175</v>
      </c>
      <c r="C94" s="100">
        <f t="shared" si="1"/>
        <v>3.1749999999999999E-3</v>
      </c>
      <c r="D94"/>
      <c r="E94"/>
      <c r="F94"/>
      <c r="G94"/>
    </row>
    <row r="95" spans="1:7" s="18" customFormat="1">
      <c r="A95" s="96">
        <v>41274</v>
      </c>
      <c r="B95" s="21">
        <v>0.93083333333333329</v>
      </c>
      <c r="C95" s="100">
        <f t="shared" si="1"/>
        <v>9.3083333333333334E-3</v>
      </c>
      <c r="D95"/>
      <c r="E95"/>
      <c r="F95"/>
      <c r="G95"/>
    </row>
    <row r="96" spans="1:7" s="18" customFormat="1">
      <c r="A96" s="96">
        <v>41639</v>
      </c>
      <c r="B96" s="21">
        <v>1.9391666666666667</v>
      </c>
      <c r="C96" s="100">
        <f t="shared" si="1"/>
        <v>1.9391666666666668E-2</v>
      </c>
      <c r="D96"/>
      <c r="E96"/>
      <c r="F96"/>
      <c r="G96"/>
    </row>
    <row r="97" spans="1:7" s="18" customFormat="1">
      <c r="A97" s="96">
        <v>42004</v>
      </c>
      <c r="B97" s="98">
        <v>2.06</v>
      </c>
      <c r="C97" s="100">
        <f t="shared" si="1"/>
        <v>2.06E-2</v>
      </c>
      <c r="D97"/>
      <c r="E97"/>
      <c r="F97"/>
      <c r="G97"/>
    </row>
    <row r="98" spans="1:7" s="18" customFormat="1">
      <c r="A98" s="114">
        <v>42369</v>
      </c>
      <c r="B98" s="21">
        <v>1.52</v>
      </c>
      <c r="C98" s="100">
        <f t="shared" si="1"/>
        <v>1.52E-2</v>
      </c>
      <c r="D98"/>
      <c r="E98"/>
      <c r="F98"/>
      <c r="G98"/>
    </row>
    <row r="99" spans="1:7" s="18" customFormat="1">
      <c r="A99"/>
      <c r="B99"/>
      <c r="D99"/>
      <c r="E99"/>
      <c r="F99"/>
      <c r="G99"/>
    </row>
    <row r="100" spans="1:7" s="18" customFormat="1">
      <c r="A100"/>
      <c r="B100"/>
      <c r="D100"/>
      <c r="E100"/>
      <c r="F100"/>
      <c r="G100"/>
    </row>
    <row r="101" spans="1:7" s="18" customFormat="1">
      <c r="A101"/>
      <c r="B101"/>
      <c r="D101"/>
      <c r="E101"/>
      <c r="F101"/>
      <c r="G101"/>
    </row>
    <row r="102" spans="1:7" s="18" customFormat="1">
      <c r="A102"/>
      <c r="B102"/>
      <c r="D102"/>
      <c r="E102"/>
      <c r="F102"/>
      <c r="G102"/>
    </row>
    <row r="103" spans="1:7" s="18" customFormat="1">
      <c r="A103"/>
      <c r="B103"/>
      <c r="D103"/>
      <c r="E103"/>
      <c r="F103"/>
      <c r="G103"/>
    </row>
    <row r="104" spans="1:7" s="18" customFormat="1">
      <c r="A104"/>
      <c r="B104"/>
      <c r="D104"/>
      <c r="E104"/>
      <c r="F104"/>
      <c r="G104"/>
    </row>
    <row r="105" spans="1:7" s="18" customFormat="1">
      <c r="A105"/>
      <c r="B105"/>
      <c r="D105"/>
      <c r="E105"/>
      <c r="F105"/>
      <c r="G105"/>
    </row>
    <row r="106" spans="1:7" s="18" customFormat="1">
      <c r="A106"/>
      <c r="B106"/>
      <c r="D106"/>
      <c r="E106"/>
      <c r="F106"/>
      <c r="G106"/>
    </row>
    <row r="107" spans="1:7" s="18" customFormat="1">
      <c r="A107"/>
      <c r="B107"/>
      <c r="D107"/>
      <c r="E107"/>
      <c r="F107"/>
      <c r="G107"/>
    </row>
    <row r="108" spans="1:7" s="18" customFormat="1">
      <c r="A108"/>
      <c r="B108"/>
      <c r="D108"/>
      <c r="E108"/>
      <c r="F108"/>
      <c r="G108"/>
    </row>
    <row r="109" spans="1:7" s="18" customFormat="1">
      <c r="A109"/>
      <c r="B109"/>
      <c r="D109"/>
      <c r="E109"/>
      <c r="F109"/>
      <c r="G109"/>
    </row>
    <row r="110" spans="1:7" s="18" customFormat="1">
      <c r="A110"/>
      <c r="B110"/>
      <c r="D110"/>
      <c r="E110"/>
      <c r="F110"/>
      <c r="G110"/>
    </row>
    <row r="111" spans="1:7" s="18" customFormat="1">
      <c r="A111"/>
      <c r="B111"/>
      <c r="D111"/>
      <c r="E111"/>
      <c r="F111"/>
      <c r="G111"/>
    </row>
    <row r="112" spans="1:7" s="18" customFormat="1">
      <c r="A112"/>
      <c r="B112"/>
      <c r="D112"/>
      <c r="E112"/>
      <c r="F112"/>
      <c r="G112"/>
    </row>
    <row r="113" spans="1:7" s="18" customFormat="1">
      <c r="A113"/>
      <c r="B113"/>
      <c r="D113"/>
      <c r="E113"/>
      <c r="F113"/>
      <c r="G113"/>
    </row>
    <row r="114" spans="1:7" s="18" customFormat="1">
      <c r="A114"/>
      <c r="B114"/>
      <c r="D114"/>
      <c r="E114"/>
      <c r="F114"/>
      <c r="G114"/>
    </row>
    <row r="115" spans="1:7" s="18" customFormat="1">
      <c r="A115"/>
      <c r="B115"/>
      <c r="D115"/>
      <c r="E115"/>
      <c r="F115"/>
      <c r="G115"/>
    </row>
    <row r="116" spans="1:7" s="18" customFormat="1">
      <c r="A116"/>
      <c r="B116"/>
      <c r="D116"/>
      <c r="E116"/>
      <c r="F116"/>
      <c r="G116"/>
    </row>
    <row r="117" spans="1:7" s="18" customFormat="1">
      <c r="A117"/>
      <c r="B117"/>
      <c r="D117"/>
      <c r="E117"/>
      <c r="F117"/>
      <c r="G117"/>
    </row>
    <row r="118" spans="1:7" s="18" customFormat="1">
      <c r="A118"/>
      <c r="B118"/>
      <c r="D118"/>
      <c r="E118"/>
      <c r="F118"/>
      <c r="G118"/>
    </row>
    <row r="119" spans="1:7" s="18" customFormat="1">
      <c r="A119"/>
      <c r="B119"/>
      <c r="D119"/>
      <c r="E119"/>
      <c r="F119"/>
      <c r="G119"/>
    </row>
    <row r="120" spans="1:7" s="18" customFormat="1">
      <c r="A120"/>
      <c r="B120"/>
      <c r="D120"/>
      <c r="E120"/>
      <c r="F120"/>
      <c r="G120"/>
    </row>
    <row r="121" spans="1:7" s="18" customFormat="1">
      <c r="A121"/>
      <c r="B121"/>
      <c r="D121"/>
      <c r="E121"/>
      <c r="F121"/>
      <c r="G121"/>
    </row>
    <row r="122" spans="1:7" s="18" customFormat="1">
      <c r="A122"/>
      <c r="B122"/>
      <c r="D122"/>
      <c r="E122"/>
      <c r="F122"/>
      <c r="G122"/>
    </row>
    <row r="123" spans="1:7" s="18" customFormat="1">
      <c r="A123"/>
      <c r="B123"/>
      <c r="D123"/>
      <c r="E123"/>
      <c r="F123"/>
      <c r="G123"/>
    </row>
    <row r="124" spans="1:7" s="18" customFormat="1">
      <c r="A124"/>
      <c r="B124"/>
      <c r="D124"/>
      <c r="E124"/>
      <c r="F124"/>
      <c r="G124"/>
    </row>
    <row r="125" spans="1:7" s="18" customFormat="1">
      <c r="A125"/>
      <c r="B125"/>
      <c r="D125"/>
      <c r="E125"/>
      <c r="F125"/>
      <c r="G125"/>
    </row>
    <row r="126" spans="1:7" s="18" customFormat="1">
      <c r="A126"/>
      <c r="B126"/>
      <c r="D126"/>
      <c r="E126"/>
      <c r="F126"/>
      <c r="G126"/>
    </row>
    <row r="127" spans="1:7" s="18" customFormat="1">
      <c r="A127"/>
      <c r="B127"/>
      <c r="D127"/>
      <c r="E127"/>
      <c r="F127"/>
      <c r="G127"/>
    </row>
    <row r="128" spans="1:7" s="18" customFormat="1">
      <c r="A128"/>
      <c r="B128"/>
      <c r="D128"/>
      <c r="E128"/>
      <c r="F128"/>
      <c r="G128"/>
    </row>
    <row r="129" spans="1:7" s="18" customFormat="1">
      <c r="A129"/>
      <c r="B129"/>
      <c r="D129"/>
      <c r="E129"/>
      <c r="F129"/>
      <c r="G129"/>
    </row>
    <row r="130" spans="1:7" s="18" customFormat="1">
      <c r="A130"/>
      <c r="B130"/>
      <c r="D130"/>
      <c r="E130"/>
      <c r="F130"/>
      <c r="G130"/>
    </row>
    <row r="131" spans="1:7" s="18" customFormat="1">
      <c r="A131"/>
      <c r="B131"/>
      <c r="D131"/>
      <c r="E131"/>
      <c r="F131"/>
      <c r="G131"/>
    </row>
    <row r="132" spans="1:7" s="18" customFormat="1">
      <c r="A132"/>
      <c r="B132"/>
      <c r="D132"/>
      <c r="E132"/>
      <c r="F132"/>
      <c r="G132"/>
    </row>
    <row r="133" spans="1:7" s="18" customFormat="1">
      <c r="A133"/>
      <c r="B133"/>
      <c r="D133"/>
      <c r="E133"/>
      <c r="F133"/>
      <c r="G133"/>
    </row>
    <row r="134" spans="1:7" s="18" customFormat="1">
      <c r="A134"/>
      <c r="B134"/>
      <c r="D134"/>
      <c r="E134"/>
      <c r="F134"/>
      <c r="G134"/>
    </row>
    <row r="135" spans="1:7" s="18" customFormat="1">
      <c r="A135"/>
      <c r="B135"/>
      <c r="D135"/>
      <c r="E135"/>
      <c r="F135"/>
      <c r="G135"/>
    </row>
    <row r="136" spans="1:7" s="18" customFormat="1">
      <c r="A136"/>
      <c r="B136"/>
      <c r="D136"/>
      <c r="E136"/>
      <c r="F136"/>
      <c r="G136"/>
    </row>
    <row r="137" spans="1:7" s="18" customFormat="1">
      <c r="A137"/>
      <c r="B137"/>
      <c r="D137"/>
      <c r="E137"/>
      <c r="F137"/>
      <c r="G137"/>
    </row>
    <row r="138" spans="1:7" s="18" customFormat="1">
      <c r="A138"/>
      <c r="B138"/>
      <c r="D138"/>
      <c r="E138"/>
      <c r="F138"/>
      <c r="G138"/>
    </row>
    <row r="139" spans="1:7" s="18" customFormat="1">
      <c r="A139"/>
      <c r="B139"/>
      <c r="D139"/>
      <c r="E139"/>
      <c r="F139"/>
      <c r="G139"/>
    </row>
    <row r="140" spans="1:7" s="18" customFormat="1">
      <c r="A140"/>
      <c r="B140"/>
      <c r="D140"/>
      <c r="E140"/>
      <c r="F140"/>
      <c r="G140"/>
    </row>
    <row r="141" spans="1:7" s="18" customFormat="1">
      <c r="A141"/>
      <c r="B141"/>
      <c r="D141"/>
      <c r="E141"/>
      <c r="F141"/>
      <c r="G141"/>
    </row>
    <row r="142" spans="1:7" s="18" customFormat="1">
      <c r="A142"/>
      <c r="B142"/>
      <c r="D142"/>
      <c r="E142"/>
      <c r="F142"/>
      <c r="G142"/>
    </row>
    <row r="143" spans="1:7" s="18" customFormat="1">
      <c r="A143"/>
      <c r="B143"/>
      <c r="D143"/>
      <c r="E143"/>
      <c r="F143"/>
      <c r="G143"/>
    </row>
    <row r="144" spans="1:7" s="18" customFormat="1">
      <c r="A144"/>
      <c r="B144"/>
      <c r="D144"/>
      <c r="E144"/>
      <c r="F144"/>
      <c r="G144"/>
    </row>
    <row r="145" spans="1:7" s="18" customFormat="1">
      <c r="A145"/>
      <c r="B145"/>
      <c r="D145"/>
      <c r="E145"/>
      <c r="F145"/>
      <c r="G145"/>
    </row>
    <row r="146" spans="1:7" s="18" customFormat="1">
      <c r="A146"/>
      <c r="B146"/>
      <c r="D146"/>
      <c r="E146"/>
      <c r="F146"/>
      <c r="G146"/>
    </row>
    <row r="147" spans="1:7" s="18" customFormat="1">
      <c r="A147"/>
      <c r="B147"/>
      <c r="D147"/>
      <c r="E147"/>
      <c r="F147"/>
      <c r="G147"/>
    </row>
    <row r="148" spans="1:7" s="18" customFormat="1">
      <c r="A148"/>
      <c r="B148"/>
      <c r="D148"/>
      <c r="E148"/>
      <c r="F148"/>
      <c r="G148"/>
    </row>
    <row r="149" spans="1:7" s="18" customFormat="1">
      <c r="A149"/>
      <c r="B149"/>
      <c r="D149"/>
      <c r="E149"/>
      <c r="F149"/>
      <c r="G149"/>
    </row>
    <row r="150" spans="1:7" s="18" customFormat="1">
      <c r="A150"/>
      <c r="B150"/>
      <c r="D150"/>
      <c r="E150"/>
      <c r="F150"/>
      <c r="G150"/>
    </row>
    <row r="151" spans="1:7" s="18" customFormat="1">
      <c r="A151"/>
      <c r="B151"/>
      <c r="D151"/>
      <c r="E151"/>
      <c r="F151"/>
      <c r="G151"/>
    </row>
    <row r="152" spans="1:7" s="18" customFormat="1">
      <c r="A152"/>
      <c r="B152"/>
      <c r="D152"/>
      <c r="E152"/>
      <c r="F152"/>
      <c r="G152"/>
    </row>
    <row r="153" spans="1:7" s="18" customFormat="1">
      <c r="A153"/>
      <c r="B153"/>
      <c r="D153"/>
      <c r="E153"/>
      <c r="F153"/>
      <c r="G153"/>
    </row>
    <row r="154" spans="1:7" s="18" customFormat="1">
      <c r="A154"/>
      <c r="B154"/>
      <c r="D154"/>
      <c r="E154"/>
      <c r="F154"/>
      <c r="G154"/>
    </row>
    <row r="155" spans="1:7" s="18" customFormat="1">
      <c r="A155"/>
      <c r="B155"/>
      <c r="D155"/>
      <c r="E155"/>
      <c r="F155"/>
      <c r="G155"/>
    </row>
    <row r="156" spans="1:7" s="18" customFormat="1">
      <c r="A156"/>
      <c r="B156"/>
      <c r="D156"/>
      <c r="E156"/>
      <c r="F156"/>
      <c r="G156"/>
    </row>
    <row r="157" spans="1:7" s="18" customFormat="1">
      <c r="A157"/>
      <c r="B157"/>
      <c r="D157"/>
      <c r="E157"/>
      <c r="F157"/>
      <c r="G157"/>
    </row>
    <row r="158" spans="1:7" s="18" customFormat="1">
      <c r="A158"/>
      <c r="B158"/>
      <c r="D158"/>
      <c r="E158"/>
      <c r="F158"/>
      <c r="G158"/>
    </row>
    <row r="159" spans="1:7" s="18" customFormat="1">
      <c r="A159"/>
      <c r="B159"/>
      <c r="D159"/>
      <c r="E159"/>
      <c r="F159"/>
      <c r="G159"/>
    </row>
    <row r="160" spans="1:7" s="18" customFormat="1">
      <c r="A160"/>
      <c r="B160"/>
      <c r="D160"/>
      <c r="E160"/>
      <c r="F160"/>
      <c r="G160"/>
    </row>
    <row r="161" spans="1:7" s="18" customFormat="1">
      <c r="A161"/>
      <c r="B161"/>
      <c r="D161"/>
      <c r="E161"/>
      <c r="F161"/>
      <c r="G161"/>
    </row>
    <row r="162" spans="1:7" s="18" customFormat="1">
      <c r="A162"/>
      <c r="B162"/>
      <c r="D162"/>
      <c r="E162"/>
      <c r="F162"/>
      <c r="G162"/>
    </row>
    <row r="163" spans="1:7" s="18" customFormat="1">
      <c r="A163"/>
      <c r="B163"/>
      <c r="D163"/>
      <c r="E163"/>
      <c r="F163"/>
      <c r="G163"/>
    </row>
    <row r="164" spans="1:7" s="18" customFormat="1">
      <c r="A164"/>
      <c r="B164"/>
      <c r="D164"/>
      <c r="E164"/>
      <c r="F164"/>
      <c r="G164"/>
    </row>
    <row r="165" spans="1:7" s="18" customFormat="1">
      <c r="A165"/>
      <c r="B165"/>
      <c r="D165"/>
      <c r="E165"/>
      <c r="F165"/>
      <c r="G165"/>
    </row>
    <row r="166" spans="1:7" s="18" customFormat="1">
      <c r="A166"/>
      <c r="B166"/>
      <c r="D166"/>
      <c r="E166"/>
      <c r="F166"/>
      <c r="G166"/>
    </row>
    <row r="167" spans="1:7" s="18" customFormat="1">
      <c r="A167"/>
      <c r="B167"/>
      <c r="D167"/>
      <c r="E167"/>
      <c r="F167"/>
      <c r="G167"/>
    </row>
    <row r="168" spans="1:7" s="18" customFormat="1">
      <c r="A168"/>
      <c r="B168"/>
      <c r="D168"/>
      <c r="E168"/>
      <c r="F168"/>
      <c r="G168"/>
    </row>
    <row r="169" spans="1:7" s="18" customFormat="1">
      <c r="A169"/>
      <c r="B169"/>
      <c r="D169"/>
      <c r="E169"/>
      <c r="F169"/>
      <c r="G169"/>
    </row>
    <row r="170" spans="1:7" s="18" customFormat="1">
      <c r="A170"/>
      <c r="B170"/>
      <c r="D170"/>
      <c r="E170"/>
      <c r="F170"/>
      <c r="G170"/>
    </row>
    <row r="171" spans="1:7" s="18" customFormat="1">
      <c r="A171"/>
      <c r="B171"/>
      <c r="D171"/>
      <c r="E171"/>
      <c r="F171"/>
      <c r="G171"/>
    </row>
    <row r="172" spans="1:7" s="18" customFormat="1">
      <c r="A172"/>
      <c r="B172"/>
      <c r="D172"/>
      <c r="E172"/>
      <c r="F172"/>
      <c r="G172"/>
    </row>
    <row r="173" spans="1:7" s="18" customFormat="1">
      <c r="A173"/>
      <c r="B173"/>
      <c r="D173"/>
      <c r="E173"/>
      <c r="F173"/>
      <c r="G173"/>
    </row>
    <row r="174" spans="1:7" s="18" customFormat="1">
      <c r="A174"/>
      <c r="B174"/>
      <c r="D174"/>
      <c r="E174"/>
      <c r="F174"/>
      <c r="G174"/>
    </row>
    <row r="175" spans="1:7" s="18" customFormat="1">
      <c r="A175"/>
      <c r="B175"/>
      <c r="D175"/>
      <c r="E175"/>
      <c r="F175"/>
      <c r="G175"/>
    </row>
    <row r="176" spans="1:7" s="18" customFormat="1">
      <c r="A176"/>
      <c r="B176"/>
      <c r="D176"/>
      <c r="E176"/>
      <c r="F176"/>
      <c r="G176"/>
    </row>
    <row r="177" spans="1:7" s="18" customFormat="1">
      <c r="A177"/>
      <c r="B177"/>
      <c r="D177"/>
      <c r="E177"/>
      <c r="F177"/>
      <c r="G177"/>
    </row>
    <row r="178" spans="1:7" s="18" customFormat="1">
      <c r="A178"/>
      <c r="B178"/>
      <c r="D178"/>
      <c r="E178"/>
      <c r="F178"/>
      <c r="G178"/>
    </row>
    <row r="179" spans="1:7" s="18" customFormat="1">
      <c r="A179"/>
      <c r="B179"/>
      <c r="D179"/>
      <c r="E179"/>
      <c r="F179"/>
      <c r="G179"/>
    </row>
    <row r="180" spans="1:7" s="18" customFormat="1">
      <c r="A180"/>
      <c r="B180"/>
      <c r="D180"/>
      <c r="E180"/>
      <c r="F180"/>
      <c r="G180"/>
    </row>
    <row r="181" spans="1:7" s="18" customFormat="1">
      <c r="A181"/>
      <c r="B181"/>
      <c r="D181"/>
      <c r="E181"/>
      <c r="F181"/>
      <c r="G181"/>
    </row>
    <row r="182" spans="1:7" s="18" customFormat="1">
      <c r="A182"/>
      <c r="B182"/>
      <c r="D182"/>
      <c r="E182"/>
      <c r="F182"/>
      <c r="G182"/>
    </row>
    <row r="183" spans="1:7" s="18" customFormat="1">
      <c r="A183"/>
      <c r="B183"/>
      <c r="D183"/>
      <c r="E183"/>
      <c r="F183"/>
      <c r="G183"/>
    </row>
    <row r="184" spans="1:7" s="18" customFormat="1">
      <c r="A184"/>
      <c r="B184"/>
      <c r="D184"/>
      <c r="E184"/>
      <c r="F184"/>
      <c r="G184"/>
    </row>
    <row r="185" spans="1:7" s="18" customFormat="1">
      <c r="A185"/>
      <c r="B185"/>
      <c r="D185"/>
      <c r="E185"/>
      <c r="F185"/>
      <c r="G185"/>
    </row>
    <row r="186" spans="1:7" s="18" customFormat="1">
      <c r="A186"/>
      <c r="B186"/>
      <c r="D186"/>
      <c r="E186"/>
      <c r="F186"/>
      <c r="G186"/>
    </row>
    <row r="187" spans="1:7" s="18" customFormat="1">
      <c r="A187"/>
      <c r="B187"/>
      <c r="D187"/>
      <c r="E187"/>
      <c r="F187"/>
      <c r="G187"/>
    </row>
    <row r="188" spans="1:7" s="18" customFormat="1">
      <c r="A188"/>
      <c r="B188"/>
      <c r="D188"/>
      <c r="E188"/>
      <c r="F188"/>
      <c r="G188"/>
    </row>
    <row r="189" spans="1:7" s="18" customFormat="1">
      <c r="A189"/>
      <c r="B189"/>
      <c r="D189"/>
      <c r="E189"/>
      <c r="F189"/>
      <c r="G189"/>
    </row>
    <row r="190" spans="1:7" s="18" customFormat="1">
      <c r="A190"/>
      <c r="B190"/>
      <c r="D190"/>
      <c r="E190"/>
      <c r="F190"/>
      <c r="G190"/>
    </row>
    <row r="191" spans="1:7" s="18" customFormat="1">
      <c r="A191"/>
      <c r="B191"/>
      <c r="D191"/>
      <c r="E191"/>
      <c r="F191"/>
      <c r="G191"/>
    </row>
    <row r="192" spans="1:7" s="18" customFormat="1">
      <c r="A192"/>
      <c r="B192"/>
      <c r="D192"/>
      <c r="E192"/>
      <c r="F192"/>
      <c r="G192"/>
    </row>
    <row r="193" spans="1:7" s="18" customFormat="1">
      <c r="A193"/>
      <c r="B193"/>
      <c r="D193"/>
      <c r="E193"/>
      <c r="F193"/>
      <c r="G193"/>
    </row>
    <row r="194" spans="1:7" s="18" customFormat="1">
      <c r="A194"/>
      <c r="B194"/>
      <c r="D194"/>
      <c r="E194"/>
      <c r="F194"/>
      <c r="G194"/>
    </row>
    <row r="195" spans="1:7" s="18" customFormat="1">
      <c r="A195"/>
      <c r="B195"/>
      <c r="D195"/>
      <c r="E195"/>
      <c r="F195"/>
      <c r="G195"/>
    </row>
    <row r="196" spans="1:7" s="18" customFormat="1">
      <c r="A196"/>
      <c r="B196"/>
      <c r="D196"/>
      <c r="E196"/>
      <c r="F196"/>
      <c r="G196"/>
    </row>
    <row r="197" spans="1:7" s="18" customFormat="1">
      <c r="A197"/>
      <c r="B197"/>
      <c r="D197"/>
      <c r="E197"/>
      <c r="F197"/>
      <c r="G197"/>
    </row>
    <row r="198" spans="1:7" s="18" customFormat="1">
      <c r="A198"/>
      <c r="B198"/>
      <c r="D198"/>
      <c r="E198"/>
      <c r="F198"/>
      <c r="G198"/>
    </row>
    <row r="199" spans="1:7" s="18" customFormat="1">
      <c r="A199"/>
      <c r="B199"/>
      <c r="D199"/>
      <c r="E199"/>
      <c r="F199"/>
      <c r="G199"/>
    </row>
    <row r="200" spans="1:7" s="18" customFormat="1">
      <c r="A200"/>
      <c r="B200"/>
      <c r="D200"/>
      <c r="E200"/>
      <c r="F200"/>
      <c r="G200"/>
    </row>
    <row r="201" spans="1:7" s="18" customFormat="1">
      <c r="A201"/>
      <c r="B201"/>
      <c r="D201"/>
      <c r="E201"/>
      <c r="F201"/>
      <c r="G201"/>
    </row>
    <row r="202" spans="1:7" s="18" customFormat="1">
      <c r="A202"/>
      <c r="B202"/>
      <c r="D202"/>
      <c r="E202"/>
      <c r="F202"/>
      <c r="G202"/>
    </row>
    <row r="203" spans="1:7" s="18" customFormat="1">
      <c r="A203"/>
      <c r="B203"/>
      <c r="D203"/>
      <c r="E203"/>
      <c r="F203"/>
      <c r="G203"/>
    </row>
    <row r="204" spans="1:7" s="18" customFormat="1">
      <c r="A204"/>
      <c r="B204"/>
      <c r="D204"/>
      <c r="E204"/>
      <c r="F204"/>
      <c r="G204"/>
    </row>
    <row r="205" spans="1:7" s="18" customFormat="1">
      <c r="A205"/>
      <c r="B205"/>
      <c r="D205"/>
      <c r="E205"/>
      <c r="F205"/>
      <c r="G205"/>
    </row>
    <row r="206" spans="1:7" s="18" customFormat="1">
      <c r="A206"/>
      <c r="B206"/>
      <c r="D206"/>
      <c r="E206"/>
      <c r="F206"/>
      <c r="G206"/>
    </row>
    <row r="207" spans="1:7" s="18" customFormat="1">
      <c r="A207"/>
      <c r="B207"/>
      <c r="D207"/>
      <c r="E207"/>
      <c r="F207"/>
      <c r="G207"/>
    </row>
    <row r="208" spans="1:7" s="18" customFormat="1">
      <c r="A208"/>
      <c r="B208"/>
      <c r="D208"/>
      <c r="E208"/>
      <c r="F208"/>
      <c r="G208"/>
    </row>
    <row r="209" spans="1:7" s="18" customFormat="1">
      <c r="A209"/>
      <c r="B209"/>
      <c r="D209"/>
      <c r="E209"/>
      <c r="F209"/>
      <c r="G209"/>
    </row>
    <row r="210" spans="1:7" s="18" customFormat="1">
      <c r="A210"/>
      <c r="B210"/>
      <c r="D210"/>
      <c r="E210"/>
      <c r="F210"/>
      <c r="G210"/>
    </row>
    <row r="211" spans="1:7" s="18" customFormat="1">
      <c r="A211"/>
      <c r="B211"/>
      <c r="D211"/>
      <c r="E211"/>
      <c r="F211"/>
      <c r="G211"/>
    </row>
    <row r="212" spans="1:7" s="18" customFormat="1">
      <c r="A212"/>
      <c r="B212"/>
      <c r="D212"/>
      <c r="E212"/>
      <c r="F212"/>
      <c r="G212"/>
    </row>
    <row r="213" spans="1:7" s="18" customFormat="1">
      <c r="A213"/>
      <c r="B213"/>
      <c r="D213"/>
      <c r="E213"/>
      <c r="F213"/>
      <c r="G213"/>
    </row>
    <row r="214" spans="1:7" s="18" customFormat="1">
      <c r="A214"/>
      <c r="B214"/>
      <c r="D214"/>
      <c r="E214"/>
      <c r="F214"/>
      <c r="G214"/>
    </row>
    <row r="215" spans="1:7" s="18" customFormat="1">
      <c r="A215"/>
      <c r="B215"/>
      <c r="D215"/>
      <c r="E215"/>
      <c r="F215"/>
      <c r="G215"/>
    </row>
    <row r="216" spans="1:7" s="18" customFormat="1">
      <c r="A216"/>
      <c r="B216"/>
      <c r="D216"/>
      <c r="E216"/>
      <c r="F216"/>
      <c r="G216"/>
    </row>
    <row r="217" spans="1:7" s="18" customFormat="1">
      <c r="A217"/>
      <c r="B217"/>
      <c r="D217"/>
      <c r="E217"/>
      <c r="F217"/>
      <c r="G217"/>
    </row>
    <row r="218" spans="1:7" s="18" customFormat="1">
      <c r="A218"/>
      <c r="B218"/>
      <c r="D218"/>
      <c r="E218"/>
      <c r="F218"/>
      <c r="G218"/>
    </row>
    <row r="219" spans="1:7" s="18" customFormat="1">
      <c r="A219"/>
      <c r="B219"/>
      <c r="D219"/>
      <c r="E219"/>
      <c r="F219"/>
      <c r="G219"/>
    </row>
    <row r="220" spans="1:7" s="18" customFormat="1">
      <c r="A220"/>
      <c r="B220"/>
      <c r="D220"/>
      <c r="E220"/>
      <c r="F220"/>
      <c r="G220"/>
    </row>
    <row r="221" spans="1:7" s="18" customFormat="1">
      <c r="A221"/>
      <c r="B221"/>
      <c r="D221"/>
      <c r="E221"/>
      <c r="F221"/>
      <c r="G221"/>
    </row>
    <row r="222" spans="1:7" s="18" customFormat="1">
      <c r="A222"/>
      <c r="B222"/>
      <c r="D222"/>
      <c r="E222"/>
      <c r="F222"/>
      <c r="G222"/>
    </row>
    <row r="223" spans="1:7" s="18" customFormat="1">
      <c r="A223"/>
      <c r="B223"/>
      <c r="D223"/>
      <c r="E223"/>
      <c r="F223"/>
      <c r="G223"/>
    </row>
    <row r="224" spans="1:7" s="18" customFormat="1">
      <c r="A224"/>
      <c r="B224"/>
      <c r="D224"/>
      <c r="E224"/>
      <c r="F224"/>
      <c r="G224"/>
    </row>
    <row r="225" spans="1:7" s="18" customFormat="1">
      <c r="A225"/>
      <c r="B225"/>
      <c r="D225"/>
      <c r="E225"/>
      <c r="F225"/>
      <c r="G225"/>
    </row>
    <row r="226" spans="1:7" s="18" customFormat="1">
      <c r="A226"/>
      <c r="B226"/>
      <c r="D226"/>
      <c r="E226"/>
      <c r="F226"/>
      <c r="G226"/>
    </row>
    <row r="227" spans="1:7" s="18" customFormat="1">
      <c r="A227"/>
      <c r="B227"/>
      <c r="D227"/>
      <c r="E227"/>
      <c r="F227"/>
      <c r="G227"/>
    </row>
    <row r="228" spans="1:7" s="18" customFormat="1">
      <c r="A228"/>
      <c r="B228"/>
      <c r="D228"/>
      <c r="E228"/>
      <c r="F228"/>
      <c r="G228"/>
    </row>
    <row r="229" spans="1:7" s="18" customFormat="1">
      <c r="A229"/>
      <c r="B229"/>
      <c r="D229"/>
      <c r="E229"/>
      <c r="F229"/>
      <c r="G229"/>
    </row>
    <row r="230" spans="1:7" s="18" customFormat="1">
      <c r="A230"/>
      <c r="B230"/>
      <c r="D230"/>
      <c r="E230"/>
      <c r="F230"/>
      <c r="G230"/>
    </row>
    <row r="231" spans="1:7" s="18" customFormat="1">
      <c r="A231"/>
      <c r="B231"/>
      <c r="D231"/>
      <c r="E231"/>
      <c r="F231"/>
      <c r="G231"/>
    </row>
    <row r="232" spans="1:7" s="18" customFormat="1">
      <c r="A232"/>
      <c r="B232"/>
      <c r="D232"/>
      <c r="E232"/>
      <c r="F232"/>
      <c r="G232"/>
    </row>
    <row r="233" spans="1:7" s="18" customFormat="1">
      <c r="A233"/>
      <c r="B233"/>
      <c r="D233"/>
      <c r="E233"/>
      <c r="F233"/>
      <c r="G233"/>
    </row>
    <row r="234" spans="1:7" s="18" customFormat="1">
      <c r="A234"/>
      <c r="B234"/>
      <c r="D234"/>
      <c r="E234"/>
      <c r="F234"/>
      <c r="G234"/>
    </row>
    <row r="235" spans="1:7" s="18" customFormat="1">
      <c r="A235"/>
      <c r="B235"/>
      <c r="D235"/>
      <c r="E235"/>
      <c r="F235"/>
      <c r="G235"/>
    </row>
    <row r="236" spans="1:7" s="18" customFormat="1">
      <c r="A236"/>
      <c r="B236"/>
      <c r="D236"/>
      <c r="E236"/>
      <c r="F236"/>
      <c r="G236"/>
    </row>
    <row r="237" spans="1:7" s="18" customFormat="1">
      <c r="A237"/>
      <c r="B237"/>
      <c r="D237"/>
      <c r="E237"/>
      <c r="F237"/>
      <c r="G237"/>
    </row>
    <row r="238" spans="1:7" s="18" customFormat="1">
      <c r="A238"/>
      <c r="B238"/>
      <c r="D238"/>
      <c r="E238"/>
      <c r="F238"/>
      <c r="G238"/>
    </row>
    <row r="239" spans="1:7" s="18" customFormat="1">
      <c r="A239"/>
      <c r="B239"/>
      <c r="D239"/>
      <c r="E239"/>
      <c r="F239"/>
      <c r="G239"/>
    </row>
    <row r="240" spans="1:7" s="18" customFormat="1">
      <c r="A240"/>
      <c r="B240"/>
      <c r="D240"/>
      <c r="E240"/>
      <c r="F240"/>
      <c r="G240"/>
    </row>
    <row r="241" spans="1:7" s="18" customFormat="1">
      <c r="A241"/>
      <c r="B241"/>
      <c r="D241"/>
      <c r="E241"/>
      <c r="F241"/>
      <c r="G241"/>
    </row>
    <row r="242" spans="1:7" s="18" customFormat="1">
      <c r="A242"/>
      <c r="B242"/>
      <c r="D242"/>
      <c r="E242"/>
      <c r="F242"/>
      <c r="G242"/>
    </row>
    <row r="243" spans="1:7" s="18" customFormat="1">
      <c r="A243"/>
      <c r="B243"/>
      <c r="D243"/>
      <c r="E243"/>
      <c r="F243"/>
      <c r="G243"/>
    </row>
    <row r="244" spans="1:7" s="18" customFormat="1">
      <c r="A244"/>
      <c r="B244"/>
      <c r="D244"/>
      <c r="E244"/>
      <c r="F244"/>
      <c r="G244"/>
    </row>
    <row r="245" spans="1:7" s="18" customFormat="1">
      <c r="A245"/>
      <c r="B245"/>
      <c r="D245"/>
      <c r="E245"/>
      <c r="F245"/>
      <c r="G245"/>
    </row>
    <row r="246" spans="1:7" s="18" customFormat="1">
      <c r="A246"/>
      <c r="B246"/>
      <c r="D246"/>
      <c r="E246"/>
      <c r="F246"/>
      <c r="G246"/>
    </row>
    <row r="247" spans="1:7" s="18" customFormat="1">
      <c r="A247"/>
      <c r="B247"/>
      <c r="D247"/>
      <c r="E247"/>
      <c r="F247"/>
      <c r="G247"/>
    </row>
    <row r="248" spans="1:7" s="18" customFormat="1">
      <c r="A248"/>
      <c r="B248"/>
      <c r="D248"/>
      <c r="E248"/>
      <c r="F248"/>
      <c r="G248"/>
    </row>
    <row r="249" spans="1:7" s="18" customFormat="1">
      <c r="A249"/>
      <c r="B249"/>
      <c r="D249"/>
      <c r="E249"/>
      <c r="F249"/>
      <c r="G249"/>
    </row>
    <row r="250" spans="1:7" s="18" customFormat="1">
      <c r="A250"/>
      <c r="B250"/>
      <c r="D250"/>
      <c r="E250"/>
      <c r="F250"/>
      <c r="G250"/>
    </row>
    <row r="251" spans="1:7" s="18" customFormat="1">
      <c r="A251"/>
      <c r="B251"/>
      <c r="D251"/>
      <c r="E251"/>
      <c r="F251"/>
      <c r="G251"/>
    </row>
    <row r="252" spans="1:7" s="18" customFormat="1">
      <c r="A252"/>
      <c r="B252"/>
      <c r="D252"/>
      <c r="E252"/>
      <c r="F252"/>
      <c r="G252"/>
    </row>
    <row r="253" spans="1:7" s="18" customFormat="1">
      <c r="A253"/>
      <c r="B253"/>
      <c r="D253"/>
      <c r="E253"/>
      <c r="F253"/>
      <c r="G253"/>
    </row>
    <row r="254" spans="1:7" s="18" customFormat="1">
      <c r="A254"/>
      <c r="B254"/>
      <c r="D254"/>
      <c r="E254"/>
      <c r="F254"/>
      <c r="G254"/>
    </row>
    <row r="255" spans="1:7" s="18" customFormat="1">
      <c r="A255"/>
      <c r="B255"/>
      <c r="D255"/>
      <c r="E255"/>
      <c r="F255"/>
      <c r="G255"/>
    </row>
    <row r="256" spans="1:7" s="18" customFormat="1">
      <c r="A256"/>
      <c r="B256"/>
      <c r="D256"/>
      <c r="E256"/>
      <c r="F256"/>
      <c r="G256"/>
    </row>
    <row r="257" spans="1:7" s="18" customFormat="1">
      <c r="A257"/>
      <c r="B257"/>
      <c r="D257"/>
      <c r="E257"/>
      <c r="F257"/>
      <c r="G257"/>
    </row>
    <row r="258" spans="1:7" s="18" customFormat="1">
      <c r="A258"/>
      <c r="B258"/>
      <c r="D258"/>
      <c r="E258"/>
      <c r="F258"/>
      <c r="G258"/>
    </row>
    <row r="259" spans="1:7" s="18" customFormat="1">
      <c r="A259"/>
      <c r="B259"/>
      <c r="D259"/>
      <c r="E259"/>
      <c r="F259"/>
      <c r="G259"/>
    </row>
    <row r="260" spans="1:7" s="18" customFormat="1">
      <c r="A260"/>
      <c r="B260"/>
      <c r="D260"/>
      <c r="E260"/>
      <c r="F260"/>
      <c r="G260"/>
    </row>
    <row r="261" spans="1:7" s="18" customFormat="1">
      <c r="A261"/>
      <c r="B261"/>
      <c r="D261"/>
      <c r="E261"/>
      <c r="F261"/>
      <c r="G261"/>
    </row>
    <row r="262" spans="1:7" s="18" customFormat="1">
      <c r="A262"/>
      <c r="B262"/>
      <c r="D262"/>
      <c r="E262"/>
      <c r="F262"/>
      <c r="G262"/>
    </row>
    <row r="263" spans="1:7" s="18" customFormat="1">
      <c r="A263"/>
      <c r="B263"/>
      <c r="D263"/>
      <c r="E263"/>
      <c r="F263"/>
      <c r="G263"/>
    </row>
    <row r="264" spans="1:7" s="18" customFormat="1">
      <c r="A264"/>
      <c r="B264"/>
      <c r="D264"/>
      <c r="E264"/>
      <c r="F264"/>
      <c r="G264"/>
    </row>
    <row r="265" spans="1:7" s="18" customFormat="1">
      <c r="A265"/>
      <c r="B265"/>
      <c r="D265"/>
      <c r="E265"/>
      <c r="F265"/>
      <c r="G265"/>
    </row>
    <row r="266" spans="1:7" s="18" customFormat="1">
      <c r="A266"/>
      <c r="B266"/>
      <c r="D266"/>
      <c r="E266"/>
      <c r="F266"/>
      <c r="G266"/>
    </row>
    <row r="267" spans="1:7" s="18" customFormat="1">
      <c r="A267"/>
      <c r="B267"/>
      <c r="D267"/>
      <c r="E267"/>
      <c r="F267"/>
      <c r="G267"/>
    </row>
    <row r="268" spans="1:7" s="18" customFormat="1">
      <c r="A268"/>
      <c r="B268"/>
      <c r="D268"/>
      <c r="E268"/>
      <c r="F268"/>
      <c r="G268"/>
    </row>
    <row r="269" spans="1:7" s="18" customFormat="1">
      <c r="A269"/>
      <c r="B269"/>
      <c r="D269"/>
      <c r="E269"/>
      <c r="F269"/>
      <c r="G269"/>
    </row>
    <row r="270" spans="1:7" s="18" customFormat="1">
      <c r="A270"/>
      <c r="B270"/>
      <c r="D270"/>
      <c r="E270"/>
      <c r="F270"/>
      <c r="G270"/>
    </row>
    <row r="271" spans="1:7" s="18" customFormat="1">
      <c r="A271"/>
      <c r="B271"/>
      <c r="D271"/>
      <c r="E271"/>
      <c r="F271"/>
      <c r="G271"/>
    </row>
    <row r="272" spans="1:7" s="18" customFormat="1">
      <c r="A272"/>
      <c r="B272"/>
      <c r="D272"/>
      <c r="E272"/>
      <c r="F272"/>
      <c r="G272"/>
    </row>
    <row r="273" spans="1:7" s="18" customFormat="1">
      <c r="A273"/>
      <c r="B273"/>
      <c r="D273"/>
      <c r="E273"/>
      <c r="F273"/>
      <c r="G273"/>
    </row>
    <row r="274" spans="1:7" s="18" customFormat="1">
      <c r="A274"/>
      <c r="B274"/>
      <c r="D274"/>
      <c r="E274"/>
      <c r="F274"/>
      <c r="G274"/>
    </row>
    <row r="275" spans="1:7" s="18" customFormat="1">
      <c r="A275"/>
      <c r="B275"/>
      <c r="D275"/>
      <c r="E275"/>
      <c r="F275"/>
      <c r="G275"/>
    </row>
    <row r="276" spans="1:7" s="18" customFormat="1">
      <c r="A276"/>
      <c r="B276"/>
      <c r="D276"/>
      <c r="E276"/>
      <c r="F276"/>
      <c r="G276"/>
    </row>
    <row r="277" spans="1:7" s="18" customFormat="1">
      <c r="A277"/>
      <c r="B277"/>
      <c r="D277"/>
      <c r="E277"/>
      <c r="F277"/>
      <c r="G277"/>
    </row>
    <row r="278" spans="1:7" s="18" customFormat="1">
      <c r="A278"/>
      <c r="B278"/>
      <c r="D278"/>
      <c r="E278"/>
      <c r="F278"/>
      <c r="G278"/>
    </row>
    <row r="279" spans="1:7" s="18" customFormat="1">
      <c r="A279"/>
      <c r="B279"/>
      <c r="D279"/>
      <c r="E279"/>
      <c r="F279"/>
      <c r="G279"/>
    </row>
    <row r="280" spans="1:7" s="18" customFormat="1">
      <c r="A280"/>
      <c r="B280"/>
      <c r="D280"/>
      <c r="E280"/>
      <c r="F280"/>
      <c r="G280"/>
    </row>
    <row r="281" spans="1:7" s="18" customFormat="1">
      <c r="A281"/>
      <c r="B281"/>
      <c r="D281"/>
      <c r="E281"/>
      <c r="F281"/>
      <c r="G281"/>
    </row>
    <row r="282" spans="1:7" s="18" customFormat="1">
      <c r="A282"/>
      <c r="B282"/>
      <c r="D282"/>
      <c r="E282"/>
      <c r="F282"/>
      <c r="G282"/>
    </row>
    <row r="283" spans="1:7" s="18" customFormat="1">
      <c r="A283"/>
      <c r="B283"/>
      <c r="D283"/>
      <c r="E283"/>
      <c r="F283"/>
      <c r="G283"/>
    </row>
    <row r="284" spans="1:7" s="18" customFormat="1">
      <c r="A284"/>
      <c r="B284"/>
      <c r="D284"/>
      <c r="E284"/>
      <c r="F284"/>
      <c r="G284"/>
    </row>
    <row r="285" spans="1:7" s="18" customFormat="1">
      <c r="A285"/>
      <c r="B285"/>
      <c r="D285"/>
      <c r="E285"/>
      <c r="F285"/>
      <c r="G285"/>
    </row>
    <row r="286" spans="1:7" s="18" customFormat="1">
      <c r="A286"/>
      <c r="B286"/>
      <c r="D286"/>
      <c r="E286"/>
      <c r="F286"/>
      <c r="G286"/>
    </row>
    <row r="287" spans="1:7" s="18" customFormat="1">
      <c r="A287"/>
      <c r="B287"/>
      <c r="D287"/>
      <c r="E287"/>
      <c r="F287"/>
      <c r="G287"/>
    </row>
    <row r="288" spans="1:7" s="18" customFormat="1">
      <c r="A288"/>
      <c r="B288"/>
      <c r="D288"/>
      <c r="E288"/>
      <c r="F288"/>
      <c r="G288"/>
    </row>
    <row r="289" spans="1:7" s="18" customFormat="1">
      <c r="A289"/>
      <c r="B289"/>
      <c r="D289"/>
      <c r="E289"/>
      <c r="F289"/>
      <c r="G289"/>
    </row>
    <row r="290" spans="1:7" s="18" customFormat="1">
      <c r="A290"/>
      <c r="B290"/>
      <c r="D290"/>
      <c r="E290"/>
      <c r="F290"/>
      <c r="G290"/>
    </row>
    <row r="291" spans="1:7" s="18" customFormat="1">
      <c r="A291"/>
      <c r="B291"/>
      <c r="D291"/>
      <c r="E291"/>
      <c r="F291"/>
      <c r="G291"/>
    </row>
    <row r="292" spans="1:7" s="18" customFormat="1">
      <c r="A292"/>
      <c r="B292"/>
      <c r="D292"/>
      <c r="E292"/>
      <c r="F292"/>
      <c r="G292"/>
    </row>
    <row r="293" spans="1:7" s="18" customFormat="1">
      <c r="A293"/>
      <c r="B293"/>
      <c r="D293"/>
      <c r="E293"/>
      <c r="F293"/>
      <c r="G293"/>
    </row>
    <row r="294" spans="1:7" s="18" customFormat="1">
      <c r="A294"/>
      <c r="B294"/>
      <c r="D294"/>
      <c r="E294"/>
      <c r="F294"/>
      <c r="G294"/>
    </row>
    <row r="295" spans="1:7" s="18" customFormat="1">
      <c r="A295"/>
      <c r="B295"/>
      <c r="D295"/>
      <c r="E295"/>
      <c r="F295"/>
      <c r="G295"/>
    </row>
    <row r="296" spans="1:7" s="18" customFormat="1">
      <c r="A296"/>
      <c r="B296"/>
      <c r="D296"/>
      <c r="E296"/>
      <c r="F296"/>
      <c r="G296"/>
    </row>
    <row r="297" spans="1:7" s="18" customFormat="1">
      <c r="A297"/>
      <c r="B297"/>
      <c r="D297"/>
      <c r="E297"/>
      <c r="F297"/>
      <c r="G297"/>
    </row>
    <row r="298" spans="1:7" s="18" customFormat="1">
      <c r="A298"/>
      <c r="B298"/>
      <c r="D298"/>
      <c r="E298"/>
      <c r="F298"/>
      <c r="G298"/>
    </row>
    <row r="299" spans="1:7" s="18" customFormat="1">
      <c r="A299"/>
      <c r="B299"/>
      <c r="D299"/>
      <c r="E299"/>
      <c r="F299"/>
      <c r="G299"/>
    </row>
    <row r="300" spans="1:7" s="18" customFormat="1">
      <c r="A300"/>
      <c r="B300"/>
      <c r="D300"/>
      <c r="E300"/>
      <c r="F300"/>
      <c r="G300"/>
    </row>
    <row r="301" spans="1:7" s="18" customFormat="1">
      <c r="A301"/>
      <c r="B301"/>
      <c r="D301"/>
      <c r="E301"/>
      <c r="F301"/>
      <c r="G301"/>
    </row>
    <row r="302" spans="1:7" s="18" customFormat="1">
      <c r="A302"/>
      <c r="B302"/>
      <c r="D302"/>
      <c r="E302"/>
      <c r="F302"/>
      <c r="G302"/>
    </row>
    <row r="303" spans="1:7" s="18" customFormat="1">
      <c r="A303"/>
      <c r="B303"/>
      <c r="D303"/>
      <c r="E303"/>
      <c r="F303"/>
      <c r="G303"/>
    </row>
    <row r="304" spans="1:7" s="18" customFormat="1">
      <c r="A304"/>
      <c r="B304"/>
      <c r="D304"/>
      <c r="E304"/>
      <c r="F304"/>
      <c r="G304"/>
    </row>
    <row r="305" spans="1:7" s="18" customFormat="1">
      <c r="A305"/>
      <c r="B305"/>
      <c r="D305"/>
      <c r="E305"/>
      <c r="F305"/>
      <c r="G305"/>
    </row>
    <row r="306" spans="1:7" s="18" customFormat="1">
      <c r="A306"/>
      <c r="B306"/>
      <c r="D306"/>
      <c r="E306"/>
      <c r="F306"/>
      <c r="G306"/>
    </row>
    <row r="307" spans="1:7" s="18" customFormat="1">
      <c r="A307"/>
      <c r="B307"/>
      <c r="D307"/>
      <c r="E307"/>
      <c r="F307"/>
      <c r="G307"/>
    </row>
    <row r="308" spans="1:7" s="18" customFormat="1">
      <c r="A308"/>
      <c r="B308"/>
      <c r="D308"/>
      <c r="E308"/>
      <c r="F308"/>
      <c r="G308"/>
    </row>
    <row r="309" spans="1:7" s="18" customFormat="1">
      <c r="A309"/>
      <c r="B309"/>
      <c r="D309"/>
      <c r="E309"/>
      <c r="F309"/>
      <c r="G309"/>
    </row>
    <row r="310" spans="1:7" s="18" customFormat="1">
      <c r="A310"/>
      <c r="B310"/>
      <c r="D310"/>
      <c r="E310"/>
      <c r="F310"/>
      <c r="G310"/>
    </row>
    <row r="311" spans="1:7" s="18" customFormat="1">
      <c r="A311"/>
      <c r="B311"/>
      <c r="D311"/>
      <c r="E311"/>
      <c r="F311"/>
      <c r="G311"/>
    </row>
    <row r="312" spans="1:7" s="18" customFormat="1">
      <c r="A312"/>
      <c r="B312"/>
      <c r="D312"/>
      <c r="E312"/>
      <c r="F312"/>
      <c r="G312"/>
    </row>
    <row r="313" spans="1:7" s="18" customFormat="1">
      <c r="A313"/>
      <c r="B313"/>
      <c r="D313"/>
      <c r="E313"/>
      <c r="F313"/>
      <c r="G313"/>
    </row>
    <row r="314" spans="1:7" s="18" customFormat="1">
      <c r="A314"/>
      <c r="B314"/>
      <c r="D314"/>
      <c r="E314"/>
      <c r="F314"/>
      <c r="G314"/>
    </row>
    <row r="315" spans="1:7" s="18" customFormat="1">
      <c r="A315"/>
      <c r="B315"/>
      <c r="D315"/>
      <c r="E315"/>
      <c r="F315"/>
      <c r="G315"/>
    </row>
    <row r="316" spans="1:7" s="18" customFormat="1">
      <c r="A316"/>
      <c r="B316"/>
      <c r="D316"/>
      <c r="E316"/>
      <c r="F316"/>
      <c r="G316"/>
    </row>
    <row r="317" spans="1:7" s="18" customFormat="1">
      <c r="A317"/>
      <c r="B317"/>
      <c r="D317"/>
      <c r="E317"/>
      <c r="F317"/>
      <c r="G317"/>
    </row>
    <row r="318" spans="1:7" s="18" customFormat="1">
      <c r="A318"/>
      <c r="B318"/>
      <c r="D318"/>
      <c r="E318"/>
      <c r="F318"/>
      <c r="G318"/>
    </row>
    <row r="319" spans="1:7" s="18" customFormat="1">
      <c r="A319"/>
      <c r="B319"/>
      <c r="D319"/>
      <c r="E319"/>
      <c r="F319"/>
      <c r="G319"/>
    </row>
    <row r="320" spans="1:7" s="18" customFormat="1">
      <c r="A320"/>
      <c r="B320"/>
      <c r="D320"/>
      <c r="E320"/>
      <c r="F320"/>
      <c r="G320"/>
    </row>
    <row r="321" spans="1:7" s="18" customFormat="1">
      <c r="A321"/>
      <c r="B321"/>
      <c r="D321"/>
      <c r="E321"/>
      <c r="F321"/>
      <c r="G321"/>
    </row>
    <row r="322" spans="1:7" s="18" customFormat="1">
      <c r="A322"/>
      <c r="B322"/>
      <c r="D322"/>
      <c r="E322"/>
      <c r="F322"/>
      <c r="G322"/>
    </row>
    <row r="323" spans="1:7" s="18" customFormat="1">
      <c r="A323"/>
      <c r="B323"/>
      <c r="D323"/>
      <c r="E323"/>
      <c r="F323"/>
      <c r="G323"/>
    </row>
    <row r="324" spans="1:7" s="18" customFormat="1">
      <c r="A324"/>
      <c r="B324"/>
      <c r="D324"/>
      <c r="E324"/>
      <c r="F324"/>
      <c r="G324"/>
    </row>
    <row r="325" spans="1:7" s="18" customFormat="1">
      <c r="A325"/>
      <c r="B325"/>
      <c r="D325"/>
      <c r="E325"/>
      <c r="F325"/>
      <c r="G325"/>
    </row>
    <row r="326" spans="1:7" s="18" customFormat="1">
      <c r="A326"/>
      <c r="B326"/>
      <c r="D326"/>
      <c r="E326"/>
      <c r="F326"/>
      <c r="G326"/>
    </row>
    <row r="327" spans="1:7" s="18" customFormat="1">
      <c r="A327"/>
      <c r="B327"/>
      <c r="D327"/>
      <c r="E327"/>
      <c r="F327"/>
      <c r="G327"/>
    </row>
    <row r="328" spans="1:7" s="18" customFormat="1">
      <c r="A328"/>
      <c r="B328"/>
      <c r="D328"/>
      <c r="E328"/>
      <c r="F328"/>
      <c r="G328"/>
    </row>
    <row r="329" spans="1:7" s="18" customFormat="1">
      <c r="A329"/>
      <c r="B329"/>
      <c r="D329"/>
      <c r="E329"/>
      <c r="F329"/>
      <c r="G329"/>
    </row>
    <row r="330" spans="1:7" s="18" customFormat="1">
      <c r="A330"/>
      <c r="B330"/>
      <c r="D330"/>
      <c r="E330"/>
      <c r="F330"/>
      <c r="G330"/>
    </row>
    <row r="331" spans="1:7" s="18" customFormat="1">
      <c r="A331"/>
      <c r="B331"/>
      <c r="D331"/>
      <c r="E331"/>
      <c r="F331"/>
      <c r="G331"/>
    </row>
    <row r="332" spans="1:7" s="18" customFormat="1">
      <c r="A332"/>
      <c r="B332"/>
      <c r="D332"/>
      <c r="E332"/>
      <c r="F332"/>
      <c r="G332"/>
    </row>
    <row r="333" spans="1:7" s="18" customFormat="1">
      <c r="A333"/>
      <c r="B333"/>
      <c r="D333"/>
      <c r="E333"/>
      <c r="F333"/>
      <c r="G333"/>
    </row>
    <row r="334" spans="1:7" s="18" customFormat="1">
      <c r="A334"/>
      <c r="B334"/>
      <c r="D334"/>
      <c r="E334"/>
      <c r="F334"/>
      <c r="G334"/>
    </row>
    <row r="335" spans="1:7" s="18" customFormat="1">
      <c r="A335"/>
      <c r="B335"/>
      <c r="D335"/>
      <c r="E335"/>
      <c r="F335"/>
      <c r="G335"/>
    </row>
    <row r="336" spans="1:7" s="18" customFormat="1">
      <c r="A336"/>
      <c r="B336"/>
      <c r="D336"/>
      <c r="E336"/>
      <c r="F336"/>
      <c r="G336"/>
    </row>
    <row r="337" spans="1:7" s="18" customFormat="1">
      <c r="A337"/>
      <c r="B337"/>
      <c r="D337"/>
      <c r="E337"/>
      <c r="F337"/>
      <c r="G337"/>
    </row>
    <row r="338" spans="1:7" s="18" customFormat="1">
      <c r="A338"/>
      <c r="B338"/>
      <c r="D338"/>
      <c r="E338"/>
      <c r="F338"/>
      <c r="G338"/>
    </row>
    <row r="339" spans="1:7" s="18" customFormat="1">
      <c r="A339"/>
      <c r="B339"/>
      <c r="D339"/>
      <c r="E339"/>
      <c r="F339"/>
      <c r="G339"/>
    </row>
    <row r="340" spans="1:7" s="18" customFormat="1">
      <c r="A340"/>
      <c r="B340"/>
      <c r="D340"/>
      <c r="E340"/>
      <c r="F340"/>
      <c r="G340"/>
    </row>
    <row r="341" spans="1:7" s="18" customFormat="1">
      <c r="A341"/>
      <c r="B341"/>
      <c r="D341"/>
      <c r="E341"/>
      <c r="F341"/>
      <c r="G341"/>
    </row>
    <row r="342" spans="1:7" s="18" customFormat="1">
      <c r="A342"/>
      <c r="B342"/>
      <c r="D342"/>
      <c r="E342"/>
      <c r="F342"/>
      <c r="G342"/>
    </row>
    <row r="343" spans="1:7" s="18" customFormat="1">
      <c r="A343"/>
      <c r="B343"/>
      <c r="D343"/>
      <c r="E343"/>
      <c r="F343"/>
      <c r="G343"/>
    </row>
    <row r="344" spans="1:7" s="18" customFormat="1">
      <c r="A344"/>
      <c r="B344"/>
      <c r="D344"/>
      <c r="E344"/>
      <c r="F344"/>
      <c r="G344"/>
    </row>
    <row r="345" spans="1:7" s="18" customFormat="1">
      <c r="A345"/>
      <c r="B345"/>
      <c r="D345"/>
      <c r="E345"/>
      <c r="F345"/>
      <c r="G345"/>
    </row>
    <row r="346" spans="1:7" s="18" customFormat="1">
      <c r="A346"/>
      <c r="B346"/>
      <c r="D346"/>
      <c r="E346"/>
      <c r="F346"/>
      <c r="G346"/>
    </row>
    <row r="347" spans="1:7" s="18" customFormat="1">
      <c r="A347"/>
      <c r="B347"/>
      <c r="D347"/>
      <c r="E347"/>
      <c r="F347"/>
      <c r="G347"/>
    </row>
    <row r="348" spans="1:7" s="18" customFormat="1">
      <c r="A348"/>
      <c r="B348"/>
      <c r="D348"/>
      <c r="E348"/>
      <c r="F348"/>
      <c r="G348"/>
    </row>
    <row r="349" spans="1:7" s="18" customFormat="1">
      <c r="A349"/>
      <c r="B349"/>
      <c r="D349"/>
      <c r="E349"/>
      <c r="F349"/>
      <c r="G349"/>
    </row>
    <row r="350" spans="1:7" s="18" customFormat="1">
      <c r="A350"/>
      <c r="B350"/>
      <c r="D350"/>
      <c r="E350"/>
      <c r="F350"/>
      <c r="G350"/>
    </row>
    <row r="351" spans="1:7" s="18" customFormat="1">
      <c r="A351"/>
      <c r="B351"/>
      <c r="D351"/>
      <c r="E351"/>
      <c r="F351"/>
      <c r="G351"/>
    </row>
    <row r="352" spans="1:7" s="18" customFormat="1">
      <c r="A352"/>
      <c r="B352"/>
      <c r="D352"/>
      <c r="E352"/>
      <c r="F352"/>
      <c r="G352"/>
    </row>
    <row r="353" spans="1:7" s="18" customFormat="1">
      <c r="A353"/>
      <c r="B353"/>
      <c r="D353"/>
      <c r="E353"/>
      <c r="F353"/>
      <c r="G353"/>
    </row>
    <row r="354" spans="1:7" s="18" customFormat="1">
      <c r="A354"/>
      <c r="B354"/>
      <c r="D354"/>
      <c r="E354"/>
      <c r="F354"/>
      <c r="G354"/>
    </row>
    <row r="355" spans="1:7" s="18" customFormat="1">
      <c r="A355"/>
      <c r="B355"/>
      <c r="D355"/>
      <c r="E355"/>
      <c r="F355"/>
      <c r="G355"/>
    </row>
    <row r="356" spans="1:7" s="18" customFormat="1">
      <c r="A356"/>
      <c r="B356"/>
      <c r="D356"/>
      <c r="E356"/>
      <c r="F356"/>
      <c r="G356"/>
    </row>
    <row r="357" spans="1:7" s="18" customFormat="1">
      <c r="A357"/>
      <c r="B357"/>
      <c r="D357"/>
      <c r="E357"/>
      <c r="F357"/>
      <c r="G357"/>
    </row>
    <row r="358" spans="1:7" s="18" customFormat="1">
      <c r="A358"/>
      <c r="B358"/>
      <c r="D358"/>
      <c r="E358"/>
      <c r="F358"/>
      <c r="G358"/>
    </row>
    <row r="359" spans="1:7" s="18" customFormat="1">
      <c r="A359"/>
      <c r="B359"/>
      <c r="D359"/>
      <c r="E359"/>
      <c r="F359"/>
      <c r="G359"/>
    </row>
    <row r="360" spans="1:7" s="18" customFormat="1">
      <c r="A360"/>
      <c r="B360"/>
      <c r="D360"/>
      <c r="E360"/>
      <c r="F360"/>
      <c r="G360"/>
    </row>
    <row r="361" spans="1:7" s="18" customFormat="1">
      <c r="A361"/>
      <c r="B361"/>
      <c r="D361"/>
      <c r="E361"/>
      <c r="F361"/>
      <c r="G361"/>
    </row>
    <row r="362" spans="1:7" s="18" customFormat="1">
      <c r="A362"/>
      <c r="B362"/>
      <c r="D362"/>
      <c r="E362"/>
      <c r="F362"/>
      <c r="G362"/>
    </row>
    <row r="363" spans="1:7" s="18" customFormat="1">
      <c r="A363"/>
      <c r="B363"/>
      <c r="D363"/>
      <c r="E363"/>
      <c r="F363"/>
      <c r="G363"/>
    </row>
    <row r="364" spans="1:7" s="18" customFormat="1">
      <c r="A364"/>
      <c r="B364"/>
      <c r="D364"/>
      <c r="E364"/>
      <c r="F364"/>
      <c r="G364"/>
    </row>
    <row r="365" spans="1:7" s="18" customFormat="1">
      <c r="A365"/>
      <c r="B365"/>
      <c r="D365"/>
      <c r="E365"/>
      <c r="F365"/>
      <c r="G365"/>
    </row>
    <row r="366" spans="1:7" s="18" customFormat="1">
      <c r="A366"/>
      <c r="B366"/>
      <c r="D366"/>
      <c r="E366"/>
      <c r="F366"/>
      <c r="G366"/>
    </row>
    <row r="367" spans="1:7" s="18" customFormat="1">
      <c r="A367"/>
      <c r="B367"/>
      <c r="D367"/>
      <c r="E367"/>
      <c r="F367"/>
      <c r="G367"/>
    </row>
    <row r="368" spans="1:7" s="18" customFormat="1">
      <c r="A368"/>
      <c r="B368"/>
      <c r="D368"/>
      <c r="E368"/>
      <c r="F368"/>
      <c r="G368"/>
    </row>
    <row r="369" spans="1:7" s="18" customFormat="1">
      <c r="A369"/>
      <c r="B369"/>
      <c r="D369"/>
      <c r="E369"/>
      <c r="F369"/>
      <c r="G369"/>
    </row>
    <row r="370" spans="1:7" s="18" customFormat="1">
      <c r="A370"/>
      <c r="B370"/>
      <c r="D370"/>
      <c r="E370"/>
      <c r="F370"/>
      <c r="G370"/>
    </row>
    <row r="371" spans="1:7" s="18" customFormat="1">
      <c r="A371"/>
      <c r="B371"/>
      <c r="D371"/>
      <c r="E371"/>
      <c r="F371"/>
      <c r="G371"/>
    </row>
    <row r="372" spans="1:7" s="18" customFormat="1">
      <c r="A372"/>
      <c r="B372"/>
      <c r="D372"/>
      <c r="E372"/>
      <c r="F372"/>
      <c r="G372"/>
    </row>
    <row r="373" spans="1:7" s="18" customFormat="1">
      <c r="A373"/>
      <c r="B373"/>
      <c r="D373"/>
      <c r="E373"/>
      <c r="F373"/>
      <c r="G373"/>
    </row>
    <row r="374" spans="1:7" s="18" customFormat="1">
      <c r="A374"/>
      <c r="B374"/>
      <c r="D374"/>
      <c r="E374"/>
      <c r="F374"/>
      <c r="G374"/>
    </row>
    <row r="375" spans="1:7" s="18" customFormat="1">
      <c r="A375"/>
      <c r="B375"/>
      <c r="D375"/>
      <c r="E375"/>
      <c r="F375"/>
      <c r="G375"/>
    </row>
    <row r="376" spans="1:7" s="18" customFormat="1">
      <c r="A376"/>
      <c r="B376"/>
      <c r="D376"/>
      <c r="E376"/>
      <c r="F376"/>
      <c r="G376"/>
    </row>
    <row r="377" spans="1:7" s="18" customFormat="1">
      <c r="A377"/>
      <c r="B377"/>
      <c r="D377"/>
      <c r="E377"/>
      <c r="F377"/>
      <c r="G377"/>
    </row>
    <row r="378" spans="1:7" s="18" customFormat="1">
      <c r="A378"/>
      <c r="B378"/>
      <c r="D378"/>
      <c r="E378"/>
      <c r="F378"/>
      <c r="G378"/>
    </row>
    <row r="379" spans="1:7" s="18" customFormat="1">
      <c r="A379"/>
      <c r="B379"/>
      <c r="D379"/>
      <c r="E379"/>
      <c r="F379"/>
      <c r="G379"/>
    </row>
    <row r="380" spans="1:7" s="18" customFormat="1">
      <c r="A380"/>
      <c r="B380"/>
      <c r="D380"/>
      <c r="E380"/>
      <c r="F380"/>
      <c r="G380"/>
    </row>
    <row r="381" spans="1:7" s="18" customFormat="1">
      <c r="A381"/>
      <c r="B381"/>
      <c r="D381"/>
      <c r="E381"/>
      <c r="F381"/>
      <c r="G381"/>
    </row>
    <row r="382" spans="1:7" s="18" customFormat="1">
      <c r="A382"/>
      <c r="B382"/>
      <c r="D382"/>
      <c r="E382"/>
      <c r="F382"/>
      <c r="G382"/>
    </row>
    <row r="383" spans="1:7" s="18" customFormat="1">
      <c r="A383"/>
      <c r="B383"/>
      <c r="D383"/>
      <c r="E383"/>
      <c r="F383"/>
      <c r="G383"/>
    </row>
    <row r="384" spans="1:7" s="18" customFormat="1">
      <c r="A384"/>
      <c r="B384"/>
      <c r="D384"/>
      <c r="E384"/>
      <c r="F384"/>
      <c r="G384"/>
    </row>
    <row r="385" spans="1:7" s="18" customFormat="1">
      <c r="A385"/>
      <c r="B385"/>
      <c r="D385"/>
      <c r="E385"/>
      <c r="F385"/>
      <c r="G385"/>
    </row>
    <row r="386" spans="1:7" s="18" customFormat="1">
      <c r="A386"/>
      <c r="B386"/>
      <c r="D386"/>
      <c r="E386"/>
      <c r="F386"/>
      <c r="G386"/>
    </row>
    <row r="387" spans="1:7" s="18" customFormat="1">
      <c r="A387"/>
      <c r="B387"/>
      <c r="D387"/>
      <c r="E387"/>
      <c r="F387"/>
      <c r="G387"/>
    </row>
    <row r="388" spans="1:7" s="18" customFormat="1">
      <c r="A388"/>
      <c r="B388"/>
      <c r="D388"/>
      <c r="E388"/>
      <c r="F388"/>
      <c r="G388"/>
    </row>
    <row r="389" spans="1:7" s="18" customFormat="1">
      <c r="A389"/>
      <c r="B389"/>
      <c r="D389"/>
      <c r="E389"/>
      <c r="F389"/>
      <c r="G389"/>
    </row>
    <row r="390" spans="1:7" s="18" customFormat="1">
      <c r="A390"/>
      <c r="B390"/>
      <c r="D390"/>
      <c r="E390"/>
      <c r="F390"/>
      <c r="G390"/>
    </row>
    <row r="391" spans="1:7" s="18" customFormat="1">
      <c r="A391"/>
      <c r="B391"/>
      <c r="D391"/>
      <c r="E391"/>
      <c r="F391"/>
      <c r="G391"/>
    </row>
    <row r="392" spans="1:7" s="18" customFormat="1">
      <c r="A392"/>
      <c r="B392"/>
      <c r="D392"/>
      <c r="E392"/>
      <c r="F392"/>
      <c r="G392"/>
    </row>
    <row r="393" spans="1:7" s="18" customFormat="1">
      <c r="A393"/>
      <c r="B393"/>
      <c r="D393"/>
      <c r="E393"/>
      <c r="F393"/>
      <c r="G393"/>
    </row>
    <row r="394" spans="1:7" s="18" customFormat="1">
      <c r="A394"/>
      <c r="B394"/>
      <c r="D394"/>
      <c r="E394"/>
      <c r="F394"/>
      <c r="G394"/>
    </row>
    <row r="395" spans="1:7" s="18" customFormat="1">
      <c r="A395"/>
      <c r="B395"/>
      <c r="D395"/>
      <c r="E395"/>
      <c r="F395"/>
      <c r="G395"/>
    </row>
    <row r="396" spans="1:7" s="18" customFormat="1">
      <c r="A396"/>
      <c r="B396"/>
      <c r="D396"/>
      <c r="E396"/>
      <c r="F396"/>
      <c r="G396"/>
    </row>
    <row r="397" spans="1:7" s="18" customFormat="1">
      <c r="A397"/>
      <c r="B397"/>
      <c r="D397"/>
      <c r="E397"/>
      <c r="F397"/>
      <c r="G397"/>
    </row>
    <row r="398" spans="1:7" s="18" customFormat="1">
      <c r="A398"/>
      <c r="B398"/>
      <c r="D398"/>
      <c r="E398"/>
      <c r="F398"/>
      <c r="G398"/>
    </row>
    <row r="399" spans="1:7" s="18" customFormat="1">
      <c r="A399"/>
      <c r="B399"/>
      <c r="D399"/>
      <c r="E399"/>
      <c r="F399"/>
      <c r="G399"/>
    </row>
    <row r="400" spans="1:7" s="18" customFormat="1">
      <c r="A400"/>
      <c r="B400"/>
      <c r="D400"/>
      <c r="E400"/>
      <c r="F400"/>
      <c r="G400"/>
    </row>
    <row r="401" spans="1:7" s="18" customFormat="1">
      <c r="A401"/>
      <c r="B401"/>
      <c r="D401"/>
      <c r="E401"/>
      <c r="F401"/>
      <c r="G401"/>
    </row>
    <row r="402" spans="1:7" s="18" customFormat="1">
      <c r="A402"/>
      <c r="B402"/>
      <c r="D402"/>
      <c r="E402"/>
      <c r="F402"/>
      <c r="G402"/>
    </row>
    <row r="403" spans="1:7" s="18" customFormat="1">
      <c r="A403"/>
      <c r="B403"/>
      <c r="D403"/>
      <c r="E403"/>
      <c r="F403"/>
      <c r="G403"/>
    </row>
    <row r="404" spans="1:7" s="18" customFormat="1">
      <c r="A404"/>
      <c r="B404"/>
      <c r="D404"/>
      <c r="E404"/>
      <c r="F404"/>
      <c r="G404"/>
    </row>
    <row r="405" spans="1:7" s="18" customFormat="1">
      <c r="A405"/>
      <c r="B405"/>
      <c r="D405"/>
      <c r="E405"/>
      <c r="F405"/>
      <c r="G405"/>
    </row>
    <row r="406" spans="1:7" s="18" customFormat="1">
      <c r="A406"/>
      <c r="B406"/>
      <c r="D406"/>
      <c r="E406"/>
      <c r="F406"/>
      <c r="G406"/>
    </row>
    <row r="407" spans="1:7" s="18" customFormat="1">
      <c r="A407"/>
      <c r="B407"/>
      <c r="D407"/>
      <c r="E407"/>
      <c r="F407"/>
      <c r="G407"/>
    </row>
    <row r="408" spans="1:7" s="18" customFormat="1">
      <c r="A408"/>
      <c r="B408"/>
      <c r="D408"/>
      <c r="E408"/>
      <c r="F408"/>
      <c r="G408"/>
    </row>
    <row r="409" spans="1:7" s="18" customFormat="1">
      <c r="A409"/>
      <c r="B409"/>
      <c r="D409"/>
      <c r="E409"/>
      <c r="F409"/>
      <c r="G409"/>
    </row>
    <row r="410" spans="1:7" s="18" customFormat="1">
      <c r="A410"/>
      <c r="B410"/>
      <c r="D410"/>
      <c r="E410"/>
      <c r="F410"/>
      <c r="G410"/>
    </row>
    <row r="411" spans="1:7" s="18" customFormat="1">
      <c r="A411"/>
      <c r="B411"/>
      <c r="D411"/>
      <c r="E411"/>
      <c r="F411"/>
      <c r="G411"/>
    </row>
    <row r="412" spans="1:7" s="18" customFormat="1">
      <c r="A412"/>
      <c r="B412"/>
      <c r="D412"/>
      <c r="E412"/>
      <c r="F412"/>
      <c r="G412"/>
    </row>
    <row r="413" spans="1:7" s="18" customFormat="1">
      <c r="A413"/>
      <c r="B413"/>
      <c r="D413"/>
      <c r="E413"/>
      <c r="F413"/>
      <c r="G413"/>
    </row>
    <row r="414" spans="1:7" s="18" customFormat="1">
      <c r="A414"/>
      <c r="B414"/>
      <c r="D414"/>
      <c r="E414"/>
      <c r="F414"/>
      <c r="G414"/>
    </row>
    <row r="415" spans="1:7" s="18" customFormat="1">
      <c r="A415"/>
      <c r="B415"/>
      <c r="D415"/>
      <c r="E415"/>
      <c r="F415"/>
      <c r="G415"/>
    </row>
    <row r="416" spans="1:7" s="18" customFormat="1">
      <c r="A416"/>
      <c r="B416"/>
      <c r="D416"/>
      <c r="E416"/>
      <c r="F416"/>
      <c r="G416"/>
    </row>
    <row r="417" spans="1:7" s="18" customFormat="1">
      <c r="A417"/>
      <c r="B417"/>
      <c r="D417"/>
      <c r="E417"/>
      <c r="F417"/>
      <c r="G417"/>
    </row>
    <row r="418" spans="1:7" s="18" customFormat="1">
      <c r="A418"/>
      <c r="B418"/>
      <c r="D418"/>
      <c r="E418"/>
      <c r="F418"/>
      <c r="G418"/>
    </row>
    <row r="419" spans="1:7" s="18" customFormat="1">
      <c r="A419"/>
      <c r="B419"/>
      <c r="D419"/>
      <c r="E419"/>
      <c r="F419"/>
      <c r="G419"/>
    </row>
    <row r="420" spans="1:7" s="18" customFormat="1">
      <c r="A420"/>
      <c r="B420"/>
      <c r="D420"/>
      <c r="E420"/>
      <c r="F420"/>
      <c r="G420"/>
    </row>
    <row r="421" spans="1:7" s="18" customFormat="1">
      <c r="A421"/>
      <c r="B421"/>
      <c r="D421"/>
      <c r="E421"/>
      <c r="F421"/>
      <c r="G421"/>
    </row>
    <row r="422" spans="1:7" s="18" customFormat="1">
      <c r="A422"/>
      <c r="B422"/>
      <c r="D422"/>
      <c r="E422"/>
      <c r="F422"/>
      <c r="G422"/>
    </row>
    <row r="423" spans="1:7" s="18" customFormat="1">
      <c r="A423"/>
      <c r="B423"/>
      <c r="D423"/>
      <c r="E423"/>
      <c r="F423"/>
      <c r="G423"/>
    </row>
    <row r="424" spans="1:7" s="18" customFormat="1">
      <c r="A424"/>
      <c r="B424"/>
      <c r="D424"/>
      <c r="E424"/>
      <c r="F424"/>
      <c r="G424"/>
    </row>
    <row r="425" spans="1:7" s="18" customFormat="1">
      <c r="A425"/>
      <c r="B425"/>
      <c r="D425"/>
      <c r="E425"/>
      <c r="F425"/>
      <c r="G425"/>
    </row>
    <row r="426" spans="1:7" s="18" customFormat="1">
      <c r="A426"/>
      <c r="B426"/>
      <c r="D426"/>
      <c r="E426"/>
      <c r="F426"/>
      <c r="G426"/>
    </row>
    <row r="427" spans="1:7" s="18" customFormat="1">
      <c r="A427"/>
      <c r="B427"/>
      <c r="D427"/>
      <c r="E427"/>
      <c r="F427"/>
      <c r="G427"/>
    </row>
    <row r="428" spans="1:7" s="18" customFormat="1">
      <c r="A428"/>
      <c r="B428"/>
      <c r="D428"/>
      <c r="E428"/>
      <c r="F428"/>
      <c r="G428"/>
    </row>
    <row r="429" spans="1:7" s="18" customFormat="1">
      <c r="A429"/>
      <c r="B429"/>
      <c r="D429"/>
      <c r="E429"/>
      <c r="F429"/>
      <c r="G429"/>
    </row>
    <row r="430" spans="1:7" s="18" customFormat="1">
      <c r="A430"/>
      <c r="B430"/>
      <c r="D430"/>
      <c r="E430"/>
      <c r="F430"/>
      <c r="G430"/>
    </row>
    <row r="431" spans="1:7" s="18" customFormat="1">
      <c r="A431"/>
      <c r="B431"/>
      <c r="D431"/>
      <c r="E431"/>
      <c r="F431"/>
      <c r="G431"/>
    </row>
    <row r="432" spans="1:7" s="18" customFormat="1">
      <c r="A432"/>
      <c r="B432"/>
      <c r="D432"/>
      <c r="E432"/>
      <c r="F432"/>
      <c r="G432"/>
    </row>
    <row r="433" spans="1:7" s="18" customFormat="1">
      <c r="A433"/>
      <c r="B433"/>
      <c r="D433"/>
      <c r="E433"/>
      <c r="F433"/>
      <c r="G433"/>
    </row>
    <row r="434" spans="1:7" s="18" customFormat="1">
      <c r="A434"/>
      <c r="B434"/>
      <c r="D434"/>
      <c r="E434"/>
      <c r="F434"/>
      <c r="G434"/>
    </row>
    <row r="435" spans="1:7" s="18" customFormat="1">
      <c r="A435"/>
      <c r="B435"/>
      <c r="D435"/>
      <c r="E435"/>
      <c r="F435"/>
      <c r="G435"/>
    </row>
    <row r="436" spans="1:7" s="18" customFormat="1">
      <c r="A436"/>
      <c r="B436"/>
      <c r="D436"/>
      <c r="E436"/>
      <c r="F436"/>
      <c r="G436"/>
    </row>
    <row r="437" spans="1:7" s="18" customFormat="1">
      <c r="A437"/>
      <c r="B437"/>
      <c r="D437"/>
      <c r="E437"/>
      <c r="F437"/>
      <c r="G437"/>
    </row>
    <row r="438" spans="1:7" s="18" customFormat="1">
      <c r="A438"/>
      <c r="B438"/>
      <c r="D438"/>
      <c r="E438"/>
      <c r="F438"/>
      <c r="G438"/>
    </row>
    <row r="439" spans="1:7" s="18" customFormat="1">
      <c r="A439"/>
      <c r="B439"/>
      <c r="D439"/>
      <c r="E439"/>
      <c r="F439"/>
      <c r="G439"/>
    </row>
    <row r="440" spans="1:7" s="18" customFormat="1">
      <c r="A440"/>
      <c r="B440"/>
      <c r="D440"/>
      <c r="E440"/>
      <c r="F440"/>
      <c r="G440"/>
    </row>
    <row r="441" spans="1:7" s="18" customFormat="1">
      <c r="A441"/>
      <c r="B441"/>
      <c r="D441"/>
      <c r="E441"/>
      <c r="F441"/>
      <c r="G441"/>
    </row>
    <row r="442" spans="1:7" s="18" customFormat="1">
      <c r="A442"/>
      <c r="B442"/>
      <c r="D442"/>
      <c r="E442"/>
      <c r="F442"/>
      <c r="G442"/>
    </row>
    <row r="443" spans="1:7" s="18" customFormat="1">
      <c r="A443"/>
      <c r="B443"/>
      <c r="D443"/>
      <c r="E443"/>
      <c r="F443"/>
      <c r="G443"/>
    </row>
    <row r="444" spans="1:7" s="18" customFormat="1">
      <c r="A444"/>
      <c r="B444"/>
      <c r="D444"/>
      <c r="E444"/>
      <c r="F444"/>
      <c r="G444"/>
    </row>
    <row r="445" spans="1:7" s="18" customFormat="1">
      <c r="A445"/>
      <c r="B445"/>
      <c r="D445"/>
      <c r="E445"/>
      <c r="F445"/>
      <c r="G445"/>
    </row>
    <row r="446" spans="1:7" s="18" customFormat="1">
      <c r="A446"/>
      <c r="B446"/>
      <c r="D446"/>
      <c r="E446"/>
      <c r="F446"/>
      <c r="G446"/>
    </row>
    <row r="447" spans="1:7" s="18" customFormat="1">
      <c r="A447"/>
      <c r="B447"/>
      <c r="D447"/>
      <c r="E447"/>
      <c r="F447"/>
      <c r="G447"/>
    </row>
    <row r="448" spans="1:7" s="18" customFormat="1">
      <c r="A448"/>
      <c r="B448"/>
      <c r="D448"/>
      <c r="E448"/>
      <c r="F448"/>
      <c r="G448"/>
    </row>
    <row r="449" spans="1:7" s="18" customFormat="1">
      <c r="A449"/>
      <c r="B449"/>
      <c r="D449"/>
      <c r="E449"/>
      <c r="F449"/>
      <c r="G449"/>
    </row>
    <row r="450" spans="1:7" s="18" customFormat="1">
      <c r="A450"/>
      <c r="B450"/>
      <c r="D450"/>
      <c r="E450"/>
      <c r="F450"/>
      <c r="G450"/>
    </row>
    <row r="451" spans="1:7" s="18" customFormat="1">
      <c r="A451"/>
      <c r="B451"/>
      <c r="D451"/>
      <c r="E451"/>
      <c r="F451"/>
      <c r="G451"/>
    </row>
    <row r="452" spans="1:7" s="18" customFormat="1">
      <c r="A452"/>
      <c r="B452"/>
      <c r="D452"/>
      <c r="E452"/>
      <c r="F452"/>
      <c r="G452"/>
    </row>
    <row r="453" spans="1:7" s="18" customFormat="1">
      <c r="A453"/>
      <c r="B453"/>
      <c r="D453"/>
      <c r="E453"/>
      <c r="F453"/>
      <c r="G453"/>
    </row>
    <row r="454" spans="1:7" s="18" customFormat="1">
      <c r="A454"/>
      <c r="B454"/>
      <c r="D454"/>
      <c r="E454"/>
      <c r="F454"/>
      <c r="G454"/>
    </row>
    <row r="455" spans="1:7" s="18" customFormat="1">
      <c r="A455"/>
      <c r="B455"/>
      <c r="D455"/>
      <c r="E455"/>
      <c r="F455"/>
      <c r="G455"/>
    </row>
    <row r="456" spans="1:7" s="18" customFormat="1">
      <c r="A456"/>
      <c r="B456"/>
      <c r="D456"/>
      <c r="E456"/>
      <c r="F456"/>
      <c r="G456"/>
    </row>
    <row r="457" spans="1:7" s="18" customFormat="1">
      <c r="A457"/>
      <c r="B457"/>
      <c r="D457"/>
      <c r="E457"/>
      <c r="F457"/>
      <c r="G457"/>
    </row>
    <row r="458" spans="1:7" s="18" customFormat="1">
      <c r="A458"/>
      <c r="B458"/>
      <c r="D458"/>
      <c r="E458"/>
      <c r="F458"/>
      <c r="G458"/>
    </row>
    <row r="459" spans="1:7" s="18" customFormat="1">
      <c r="A459"/>
      <c r="B459"/>
      <c r="D459"/>
      <c r="E459"/>
      <c r="F459"/>
      <c r="G459"/>
    </row>
    <row r="460" spans="1:7" s="18" customFormat="1">
      <c r="A460"/>
      <c r="B460"/>
      <c r="D460"/>
      <c r="E460"/>
      <c r="F460"/>
      <c r="G460"/>
    </row>
    <row r="461" spans="1:7" s="18" customFormat="1">
      <c r="A461"/>
      <c r="B461"/>
      <c r="D461"/>
      <c r="E461"/>
      <c r="F461"/>
      <c r="G461"/>
    </row>
    <row r="462" spans="1:7" s="18" customFormat="1">
      <c r="A462"/>
      <c r="B462"/>
      <c r="D462"/>
      <c r="E462"/>
      <c r="F462"/>
      <c r="G462"/>
    </row>
    <row r="463" spans="1:7" s="18" customFormat="1">
      <c r="A463"/>
      <c r="B463"/>
      <c r="D463"/>
      <c r="E463"/>
      <c r="F463"/>
      <c r="G463"/>
    </row>
    <row r="464" spans="1:7" s="18" customFormat="1">
      <c r="A464"/>
      <c r="B464"/>
      <c r="D464"/>
      <c r="E464"/>
      <c r="F464"/>
      <c r="G464"/>
    </row>
    <row r="465" spans="1:7" s="18" customFormat="1">
      <c r="A465"/>
      <c r="B465"/>
      <c r="D465"/>
      <c r="E465"/>
      <c r="F465"/>
      <c r="G465"/>
    </row>
    <row r="466" spans="1:7" s="18" customFormat="1">
      <c r="A466"/>
      <c r="B466"/>
      <c r="D466"/>
      <c r="E466"/>
      <c r="F466"/>
      <c r="G466"/>
    </row>
    <row r="467" spans="1:7" s="18" customFormat="1">
      <c r="A467"/>
      <c r="B467"/>
      <c r="D467"/>
      <c r="E467"/>
      <c r="F467"/>
      <c r="G467"/>
    </row>
    <row r="468" spans="1:7" s="18" customFormat="1">
      <c r="A468"/>
      <c r="B468"/>
      <c r="D468"/>
      <c r="E468"/>
      <c r="F468"/>
      <c r="G468"/>
    </row>
    <row r="469" spans="1:7" s="18" customFormat="1">
      <c r="A469"/>
      <c r="B469"/>
      <c r="D469"/>
      <c r="E469"/>
      <c r="F469"/>
      <c r="G469"/>
    </row>
    <row r="470" spans="1:7" s="18" customFormat="1">
      <c r="A470"/>
      <c r="B470"/>
      <c r="D470"/>
      <c r="E470"/>
      <c r="F470"/>
      <c r="G470"/>
    </row>
    <row r="471" spans="1:7" s="18" customFormat="1">
      <c r="A471"/>
      <c r="B471"/>
      <c r="D471"/>
      <c r="E471"/>
      <c r="F471"/>
      <c r="G471"/>
    </row>
    <row r="472" spans="1:7" s="18" customFormat="1">
      <c r="A472"/>
      <c r="B472"/>
      <c r="D472"/>
      <c r="E472"/>
      <c r="F472"/>
      <c r="G472"/>
    </row>
    <row r="473" spans="1:7" s="18" customFormat="1">
      <c r="A473"/>
      <c r="B473"/>
      <c r="D473"/>
      <c r="E473"/>
      <c r="F473"/>
      <c r="G473"/>
    </row>
    <row r="474" spans="1:7" s="18" customFormat="1">
      <c r="A474"/>
      <c r="B474"/>
      <c r="D474"/>
      <c r="E474"/>
      <c r="F474"/>
      <c r="G474"/>
    </row>
    <row r="475" spans="1:7" s="18" customFormat="1">
      <c r="A475"/>
      <c r="B475"/>
      <c r="D475"/>
      <c r="E475"/>
      <c r="F475"/>
      <c r="G475"/>
    </row>
    <row r="476" spans="1:7" s="18" customFormat="1">
      <c r="A476"/>
      <c r="B476"/>
      <c r="D476"/>
      <c r="E476"/>
      <c r="F476"/>
      <c r="G476"/>
    </row>
    <row r="477" spans="1:7" s="18" customFormat="1">
      <c r="A477"/>
      <c r="B477"/>
      <c r="D477"/>
      <c r="E477"/>
      <c r="F477"/>
      <c r="G477"/>
    </row>
    <row r="478" spans="1:7" s="18" customFormat="1">
      <c r="A478"/>
      <c r="B478"/>
      <c r="D478"/>
      <c r="E478"/>
      <c r="F478"/>
      <c r="G478"/>
    </row>
    <row r="479" spans="1:7" s="18" customFormat="1">
      <c r="A479"/>
      <c r="B479"/>
      <c r="D479"/>
      <c r="E479"/>
      <c r="F479"/>
      <c r="G479"/>
    </row>
    <row r="480" spans="1:7" s="18" customFormat="1">
      <c r="A480"/>
      <c r="B480"/>
      <c r="D480"/>
      <c r="E480"/>
      <c r="F480"/>
      <c r="G480"/>
    </row>
    <row r="481" spans="1:7" s="18" customFormat="1">
      <c r="A481"/>
      <c r="B481"/>
      <c r="D481"/>
      <c r="E481"/>
      <c r="F481"/>
      <c r="G481"/>
    </row>
    <row r="482" spans="1:7" s="18" customFormat="1">
      <c r="A482"/>
      <c r="B482"/>
      <c r="D482"/>
      <c r="E482"/>
      <c r="F482"/>
      <c r="G482"/>
    </row>
    <row r="483" spans="1:7" s="18" customFormat="1">
      <c r="A483"/>
      <c r="B483"/>
      <c r="D483"/>
      <c r="E483"/>
      <c r="F483"/>
      <c r="G483"/>
    </row>
    <row r="484" spans="1:7" s="18" customFormat="1">
      <c r="A484"/>
      <c r="B484"/>
      <c r="D484"/>
      <c r="E484"/>
      <c r="F484"/>
      <c r="G484"/>
    </row>
    <row r="485" spans="1:7" s="18" customFormat="1">
      <c r="A485"/>
      <c r="B485"/>
      <c r="D485"/>
      <c r="E485"/>
      <c r="F485"/>
      <c r="G485"/>
    </row>
    <row r="486" spans="1:7" s="18" customFormat="1">
      <c r="A486"/>
      <c r="B486"/>
      <c r="D486"/>
      <c r="E486"/>
      <c r="F486"/>
      <c r="G486"/>
    </row>
    <row r="487" spans="1:7" s="18" customFormat="1">
      <c r="A487"/>
      <c r="B487"/>
      <c r="D487"/>
      <c r="E487"/>
      <c r="F487"/>
      <c r="G487"/>
    </row>
    <row r="488" spans="1:7" s="18" customFormat="1">
      <c r="A488"/>
      <c r="B488"/>
      <c r="D488"/>
      <c r="E488"/>
      <c r="F488"/>
      <c r="G488"/>
    </row>
    <row r="489" spans="1:7" s="18" customFormat="1">
      <c r="A489"/>
      <c r="B489"/>
      <c r="D489"/>
      <c r="E489"/>
      <c r="F489"/>
      <c r="G489"/>
    </row>
    <row r="490" spans="1:7" s="18" customFormat="1">
      <c r="A490"/>
      <c r="B490"/>
      <c r="D490"/>
      <c r="E490"/>
      <c r="F490"/>
      <c r="G490"/>
    </row>
    <row r="491" spans="1:7" s="18" customFormat="1">
      <c r="A491"/>
      <c r="B491"/>
      <c r="D491"/>
      <c r="E491"/>
      <c r="F491"/>
      <c r="G491"/>
    </row>
    <row r="492" spans="1:7" s="18" customFormat="1">
      <c r="A492"/>
      <c r="B492"/>
      <c r="D492"/>
      <c r="E492"/>
      <c r="F492"/>
      <c r="G492"/>
    </row>
    <row r="493" spans="1:7" s="18" customFormat="1">
      <c r="A493"/>
      <c r="B493"/>
      <c r="D493"/>
      <c r="E493"/>
      <c r="F493"/>
      <c r="G493"/>
    </row>
    <row r="494" spans="1:7" s="18" customFormat="1">
      <c r="A494"/>
      <c r="B494"/>
      <c r="D494"/>
      <c r="E494"/>
      <c r="F494"/>
      <c r="G494"/>
    </row>
    <row r="495" spans="1:7" s="18" customFormat="1">
      <c r="A495"/>
      <c r="B495"/>
      <c r="D495"/>
      <c r="E495"/>
      <c r="F495"/>
      <c r="G495"/>
    </row>
    <row r="496" spans="1:7" s="18" customFormat="1">
      <c r="A496"/>
      <c r="B496"/>
      <c r="D496"/>
      <c r="E496"/>
      <c r="F496"/>
      <c r="G496"/>
    </row>
    <row r="497" spans="1:7" s="18" customFormat="1">
      <c r="A497"/>
      <c r="B497"/>
      <c r="D497"/>
      <c r="E497"/>
      <c r="F497"/>
      <c r="G497"/>
    </row>
    <row r="498" spans="1:7" s="18" customFormat="1">
      <c r="A498"/>
      <c r="B498"/>
      <c r="D498"/>
      <c r="E498"/>
      <c r="F498"/>
      <c r="G498"/>
    </row>
    <row r="499" spans="1:7" s="18" customFormat="1">
      <c r="A499"/>
      <c r="B499"/>
      <c r="D499"/>
      <c r="E499"/>
      <c r="F499"/>
      <c r="G499"/>
    </row>
    <row r="500" spans="1:7" s="18" customFormat="1">
      <c r="A500"/>
      <c r="B500"/>
      <c r="D500"/>
      <c r="E500"/>
      <c r="F500"/>
      <c r="G500"/>
    </row>
    <row r="501" spans="1:7" s="18" customFormat="1">
      <c r="A501"/>
      <c r="B501"/>
      <c r="D501"/>
      <c r="E501"/>
      <c r="F501"/>
      <c r="G501"/>
    </row>
    <row r="502" spans="1:7" s="18" customFormat="1">
      <c r="A502"/>
      <c r="B502"/>
      <c r="D502"/>
      <c r="E502"/>
      <c r="F502"/>
      <c r="G502"/>
    </row>
    <row r="503" spans="1:7" s="18" customFormat="1">
      <c r="A503"/>
      <c r="B503"/>
      <c r="D503"/>
      <c r="E503"/>
      <c r="F503"/>
      <c r="G503"/>
    </row>
    <row r="504" spans="1:7" s="18" customFormat="1">
      <c r="A504"/>
      <c r="B504"/>
      <c r="D504"/>
      <c r="E504"/>
      <c r="F504"/>
      <c r="G504"/>
    </row>
    <row r="505" spans="1:7" s="18" customFormat="1">
      <c r="A505"/>
      <c r="B505"/>
      <c r="D505"/>
      <c r="E505"/>
      <c r="F505"/>
      <c r="G505"/>
    </row>
    <row r="506" spans="1:7" s="18" customFormat="1">
      <c r="A506"/>
      <c r="B506"/>
      <c r="D506"/>
      <c r="E506"/>
      <c r="F506"/>
      <c r="G506"/>
    </row>
    <row r="507" spans="1:7" s="18" customFormat="1">
      <c r="A507"/>
      <c r="B507"/>
      <c r="D507"/>
      <c r="E507"/>
      <c r="F507"/>
      <c r="G507"/>
    </row>
    <row r="508" spans="1:7" s="18" customFormat="1">
      <c r="A508"/>
      <c r="B508"/>
      <c r="D508"/>
      <c r="E508"/>
      <c r="F508"/>
      <c r="G508"/>
    </row>
    <row r="509" spans="1:7" s="18" customFormat="1">
      <c r="A509"/>
      <c r="B509"/>
      <c r="D509"/>
      <c r="E509"/>
      <c r="F509"/>
      <c r="G509"/>
    </row>
    <row r="510" spans="1:7" s="18" customFormat="1">
      <c r="A510"/>
      <c r="B510"/>
      <c r="D510"/>
      <c r="E510"/>
      <c r="F510"/>
      <c r="G510"/>
    </row>
    <row r="511" spans="1:7" s="18" customFormat="1">
      <c r="A511"/>
      <c r="B511"/>
      <c r="D511"/>
      <c r="E511"/>
      <c r="F511"/>
      <c r="G511"/>
    </row>
    <row r="512" spans="1:7" s="18" customFormat="1">
      <c r="A512"/>
      <c r="B512"/>
      <c r="D512"/>
      <c r="E512"/>
      <c r="F512"/>
      <c r="G512"/>
    </row>
    <row r="513" spans="1:7" s="18" customFormat="1">
      <c r="A513"/>
      <c r="B513"/>
      <c r="D513"/>
      <c r="E513"/>
      <c r="F513"/>
      <c r="G513"/>
    </row>
    <row r="514" spans="1:7" s="18" customFormat="1">
      <c r="A514"/>
      <c r="B514"/>
      <c r="D514"/>
      <c r="E514"/>
      <c r="F514"/>
      <c r="G514"/>
    </row>
    <row r="515" spans="1:7" s="18" customFormat="1">
      <c r="A515"/>
      <c r="B515"/>
      <c r="D515"/>
      <c r="E515"/>
      <c r="F515"/>
      <c r="G515"/>
    </row>
    <row r="516" spans="1:7" s="18" customFormat="1">
      <c r="A516"/>
      <c r="B516"/>
      <c r="D516"/>
      <c r="E516"/>
      <c r="F516"/>
      <c r="G516"/>
    </row>
    <row r="517" spans="1:7" s="18" customFormat="1">
      <c r="A517"/>
      <c r="B517"/>
      <c r="D517"/>
      <c r="E517"/>
      <c r="F517"/>
      <c r="G517"/>
    </row>
    <row r="518" spans="1:7" s="18" customFormat="1">
      <c r="A518"/>
      <c r="B518"/>
      <c r="D518"/>
      <c r="E518"/>
      <c r="F518"/>
      <c r="G518"/>
    </row>
    <row r="519" spans="1:7" s="18" customFormat="1">
      <c r="A519"/>
      <c r="B519"/>
      <c r="D519"/>
      <c r="E519"/>
      <c r="F519"/>
      <c r="G519"/>
    </row>
    <row r="520" spans="1:7" s="18" customFormat="1">
      <c r="A520"/>
      <c r="B520"/>
      <c r="D520"/>
      <c r="E520"/>
      <c r="F520"/>
      <c r="G520"/>
    </row>
    <row r="521" spans="1:7" s="18" customFormat="1">
      <c r="A521"/>
      <c r="B521"/>
      <c r="D521"/>
      <c r="E521"/>
      <c r="F521"/>
      <c r="G521"/>
    </row>
    <row r="522" spans="1:7" s="18" customFormat="1">
      <c r="A522"/>
      <c r="B522"/>
      <c r="D522"/>
      <c r="E522"/>
      <c r="F522"/>
      <c r="G522"/>
    </row>
    <row r="523" spans="1:7" s="18" customFormat="1">
      <c r="A523"/>
      <c r="B523"/>
      <c r="D523"/>
      <c r="E523"/>
      <c r="F523"/>
      <c r="G523"/>
    </row>
    <row r="524" spans="1:7" s="18" customFormat="1">
      <c r="A524"/>
      <c r="B524"/>
      <c r="D524"/>
      <c r="E524"/>
      <c r="F524"/>
      <c r="G524"/>
    </row>
    <row r="525" spans="1:7" s="18" customFormat="1">
      <c r="A525"/>
      <c r="B525"/>
      <c r="D525"/>
      <c r="E525"/>
      <c r="F525"/>
      <c r="G525"/>
    </row>
    <row r="526" spans="1:7" s="18" customFormat="1">
      <c r="A526"/>
      <c r="B526"/>
      <c r="D526"/>
      <c r="E526"/>
      <c r="F526"/>
      <c r="G526"/>
    </row>
    <row r="527" spans="1:7" s="18" customFormat="1">
      <c r="A527"/>
      <c r="B527"/>
      <c r="D527"/>
      <c r="E527"/>
      <c r="F527"/>
      <c r="G527"/>
    </row>
    <row r="528" spans="1:7" s="18" customFormat="1">
      <c r="A528"/>
      <c r="B528"/>
      <c r="D528"/>
      <c r="E528"/>
      <c r="F528"/>
      <c r="G528"/>
    </row>
    <row r="529" spans="1:7" s="18" customFormat="1">
      <c r="A529"/>
      <c r="B529"/>
      <c r="D529"/>
      <c r="E529"/>
      <c r="F529"/>
      <c r="G529"/>
    </row>
    <row r="530" spans="1:7" s="18" customFormat="1">
      <c r="A530"/>
      <c r="B530"/>
      <c r="D530"/>
      <c r="E530"/>
      <c r="F530"/>
      <c r="G530"/>
    </row>
    <row r="531" spans="1:7" s="18" customFormat="1">
      <c r="A531"/>
      <c r="B531"/>
      <c r="D531"/>
      <c r="E531"/>
      <c r="F531"/>
      <c r="G531"/>
    </row>
    <row r="532" spans="1:7" s="18" customFormat="1">
      <c r="A532"/>
      <c r="B532"/>
      <c r="D532"/>
      <c r="E532"/>
      <c r="F532"/>
      <c r="G532"/>
    </row>
    <row r="533" spans="1:7" s="18" customFormat="1">
      <c r="A533"/>
      <c r="B533"/>
      <c r="D533"/>
      <c r="E533"/>
      <c r="F533"/>
      <c r="G533"/>
    </row>
    <row r="534" spans="1:7" s="18" customFormat="1">
      <c r="A534"/>
      <c r="B534"/>
      <c r="D534"/>
      <c r="E534"/>
      <c r="F534"/>
      <c r="G534"/>
    </row>
    <row r="535" spans="1:7" s="18" customFormat="1">
      <c r="A535"/>
      <c r="B535"/>
      <c r="D535"/>
      <c r="E535"/>
      <c r="F535"/>
      <c r="G535"/>
    </row>
    <row r="536" spans="1:7" s="18" customFormat="1">
      <c r="A536"/>
      <c r="B536"/>
      <c r="D536"/>
      <c r="E536"/>
      <c r="F536"/>
      <c r="G536"/>
    </row>
    <row r="537" spans="1:7" s="18" customFormat="1">
      <c r="A537"/>
      <c r="B537"/>
      <c r="D537"/>
      <c r="E537"/>
      <c r="F537"/>
      <c r="G537"/>
    </row>
    <row r="538" spans="1:7" s="18" customFormat="1">
      <c r="A538"/>
      <c r="B538"/>
      <c r="D538"/>
      <c r="E538"/>
      <c r="F538"/>
      <c r="G538"/>
    </row>
    <row r="539" spans="1:7" s="18" customFormat="1">
      <c r="A539"/>
      <c r="B539"/>
      <c r="D539"/>
      <c r="E539"/>
      <c r="F539"/>
      <c r="G539"/>
    </row>
    <row r="540" spans="1:7" s="18" customFormat="1">
      <c r="A540"/>
      <c r="B540"/>
      <c r="D540"/>
      <c r="E540"/>
      <c r="F540"/>
      <c r="G540"/>
    </row>
    <row r="541" spans="1:7" s="18" customFormat="1">
      <c r="A541"/>
      <c r="B541"/>
      <c r="D541"/>
      <c r="E541"/>
      <c r="F541"/>
      <c r="G541"/>
    </row>
    <row r="542" spans="1:7" s="18" customFormat="1">
      <c r="A542"/>
      <c r="B542"/>
      <c r="D542"/>
      <c r="E542"/>
      <c r="F542"/>
      <c r="G542"/>
    </row>
    <row r="543" spans="1:7" s="18" customFormat="1">
      <c r="A543"/>
      <c r="B543"/>
      <c r="D543"/>
      <c r="E543"/>
      <c r="F543"/>
      <c r="G543"/>
    </row>
    <row r="544" spans="1:7" s="18" customFormat="1">
      <c r="A544"/>
      <c r="B544"/>
      <c r="D544"/>
      <c r="E544"/>
      <c r="F544"/>
      <c r="G544"/>
    </row>
    <row r="545" spans="1:7" s="18" customFormat="1">
      <c r="A545"/>
      <c r="B545"/>
      <c r="D545"/>
      <c r="E545"/>
      <c r="F545"/>
      <c r="G545"/>
    </row>
    <row r="546" spans="1:7" s="18" customFormat="1">
      <c r="A546"/>
      <c r="B546"/>
      <c r="D546"/>
      <c r="E546"/>
      <c r="F546"/>
      <c r="G546"/>
    </row>
    <row r="547" spans="1:7" s="18" customFormat="1">
      <c r="A547"/>
      <c r="B547"/>
      <c r="D547"/>
      <c r="E547"/>
      <c r="F547"/>
      <c r="G547"/>
    </row>
    <row r="548" spans="1:7" s="18" customFormat="1">
      <c r="A548"/>
      <c r="B548"/>
      <c r="D548"/>
      <c r="E548"/>
      <c r="F548"/>
      <c r="G548"/>
    </row>
    <row r="549" spans="1:7" s="18" customFormat="1">
      <c r="A549"/>
      <c r="B549"/>
      <c r="D549"/>
      <c r="E549"/>
      <c r="F549"/>
      <c r="G549"/>
    </row>
    <row r="550" spans="1:7" s="18" customFormat="1">
      <c r="A550"/>
      <c r="B550"/>
      <c r="D550"/>
      <c r="E550"/>
      <c r="F550"/>
      <c r="G550"/>
    </row>
    <row r="551" spans="1:7" s="18" customFormat="1">
      <c r="A551"/>
      <c r="B551"/>
      <c r="D551"/>
      <c r="E551"/>
      <c r="F551"/>
      <c r="G551"/>
    </row>
    <row r="552" spans="1:7" s="18" customFormat="1">
      <c r="A552"/>
      <c r="B552"/>
      <c r="D552"/>
      <c r="E552"/>
      <c r="F552"/>
      <c r="G552"/>
    </row>
    <row r="553" spans="1:7" s="18" customFormat="1">
      <c r="A553"/>
      <c r="B553"/>
      <c r="D553"/>
      <c r="E553"/>
      <c r="F553"/>
      <c r="G553"/>
    </row>
    <row r="554" spans="1:7" s="18" customFormat="1">
      <c r="A554"/>
      <c r="B554"/>
      <c r="D554"/>
      <c r="E554"/>
      <c r="F554"/>
      <c r="G554"/>
    </row>
    <row r="555" spans="1:7" s="18" customFormat="1">
      <c r="A555"/>
      <c r="B555"/>
      <c r="D555"/>
      <c r="E555"/>
      <c r="F555"/>
      <c r="G555"/>
    </row>
    <row r="556" spans="1:7" s="18" customFormat="1">
      <c r="A556"/>
      <c r="B556"/>
      <c r="D556"/>
      <c r="E556"/>
      <c r="F556"/>
      <c r="G556"/>
    </row>
    <row r="557" spans="1:7" s="18" customFormat="1">
      <c r="A557"/>
      <c r="B557"/>
      <c r="D557"/>
      <c r="E557"/>
      <c r="F557"/>
      <c r="G557"/>
    </row>
    <row r="558" spans="1:7" s="18" customFormat="1">
      <c r="A558"/>
      <c r="B558"/>
      <c r="D558"/>
      <c r="E558"/>
      <c r="F558"/>
      <c r="G558"/>
    </row>
    <row r="559" spans="1:7" s="18" customFormat="1">
      <c r="A559"/>
      <c r="B559"/>
      <c r="D559"/>
      <c r="E559"/>
      <c r="F559"/>
      <c r="G559"/>
    </row>
    <row r="560" spans="1:7" s="18" customFormat="1">
      <c r="A560"/>
      <c r="B560"/>
      <c r="D560"/>
      <c r="E560"/>
      <c r="F560"/>
      <c r="G560"/>
    </row>
    <row r="561" spans="1:7" s="18" customFormat="1">
      <c r="A561"/>
      <c r="B561"/>
      <c r="D561"/>
      <c r="E561"/>
      <c r="F561"/>
      <c r="G561"/>
    </row>
    <row r="562" spans="1:7" s="18" customFormat="1">
      <c r="A562"/>
      <c r="B562"/>
      <c r="D562"/>
      <c r="E562"/>
      <c r="F562"/>
      <c r="G562"/>
    </row>
    <row r="563" spans="1:7" s="18" customFormat="1">
      <c r="A563"/>
      <c r="B563"/>
      <c r="D563"/>
      <c r="E563"/>
      <c r="F563"/>
      <c r="G563"/>
    </row>
    <row r="564" spans="1:7" s="18" customFormat="1">
      <c r="A564"/>
      <c r="B564"/>
      <c r="D564"/>
      <c r="E564"/>
      <c r="F564"/>
      <c r="G564"/>
    </row>
    <row r="565" spans="1:7" s="18" customFormat="1">
      <c r="A565"/>
      <c r="B565"/>
      <c r="D565"/>
      <c r="E565"/>
      <c r="F565"/>
      <c r="G565"/>
    </row>
    <row r="566" spans="1:7" s="18" customFormat="1">
      <c r="A566"/>
      <c r="B566"/>
      <c r="D566"/>
      <c r="E566"/>
      <c r="F566"/>
      <c r="G566"/>
    </row>
    <row r="567" spans="1:7" s="18" customFormat="1">
      <c r="A567"/>
      <c r="B567"/>
      <c r="D567"/>
      <c r="E567"/>
      <c r="F567"/>
      <c r="G567"/>
    </row>
    <row r="568" spans="1:7" s="18" customFormat="1">
      <c r="A568"/>
      <c r="B568"/>
      <c r="D568"/>
      <c r="E568"/>
      <c r="F568"/>
      <c r="G568"/>
    </row>
    <row r="569" spans="1:7" s="18" customFormat="1">
      <c r="A569"/>
      <c r="B569"/>
      <c r="D569"/>
      <c r="E569"/>
      <c r="F569"/>
      <c r="G569"/>
    </row>
    <row r="570" spans="1:7" s="18" customFormat="1">
      <c r="A570"/>
      <c r="B570"/>
      <c r="D570"/>
      <c r="E570"/>
      <c r="F570"/>
      <c r="G570"/>
    </row>
    <row r="571" spans="1:7" s="18" customFormat="1">
      <c r="A571"/>
      <c r="B571"/>
      <c r="D571"/>
      <c r="E571"/>
      <c r="F571"/>
      <c r="G571"/>
    </row>
    <row r="572" spans="1:7" s="18" customFormat="1">
      <c r="A572"/>
      <c r="B572"/>
      <c r="D572"/>
      <c r="E572"/>
      <c r="F572"/>
      <c r="G572"/>
    </row>
    <row r="573" spans="1:7" s="18" customFormat="1">
      <c r="A573"/>
      <c r="B573"/>
      <c r="D573"/>
      <c r="E573"/>
      <c r="F573"/>
      <c r="G573"/>
    </row>
    <row r="574" spans="1:7" s="18" customFormat="1">
      <c r="A574"/>
      <c r="B574"/>
      <c r="D574"/>
      <c r="E574"/>
      <c r="F574"/>
      <c r="G574"/>
    </row>
    <row r="575" spans="1:7" s="18" customFormat="1">
      <c r="A575"/>
      <c r="B575"/>
      <c r="D575"/>
      <c r="E575"/>
      <c r="F575"/>
      <c r="G575"/>
    </row>
    <row r="576" spans="1:7" s="18" customFormat="1">
      <c r="A576"/>
      <c r="B576"/>
      <c r="D576"/>
      <c r="E576"/>
      <c r="F576"/>
      <c r="G576"/>
    </row>
    <row r="577" spans="1:7" s="18" customFormat="1">
      <c r="A577"/>
      <c r="B577"/>
      <c r="D577"/>
      <c r="E577"/>
      <c r="F577"/>
      <c r="G577"/>
    </row>
    <row r="578" spans="1:7" s="18" customFormat="1">
      <c r="A578"/>
      <c r="B578"/>
      <c r="D578"/>
      <c r="E578"/>
      <c r="F578"/>
      <c r="G578"/>
    </row>
    <row r="579" spans="1:7" s="18" customFormat="1">
      <c r="A579"/>
      <c r="B579"/>
      <c r="D579"/>
      <c r="E579"/>
      <c r="F579"/>
      <c r="G579"/>
    </row>
    <row r="580" spans="1:7" s="18" customFormat="1">
      <c r="A580"/>
      <c r="B580"/>
      <c r="D580"/>
      <c r="E580"/>
      <c r="F580"/>
      <c r="G580"/>
    </row>
    <row r="581" spans="1:7" s="18" customFormat="1">
      <c r="A581"/>
      <c r="B581"/>
      <c r="D581"/>
      <c r="E581"/>
      <c r="F581"/>
      <c r="G581"/>
    </row>
    <row r="582" spans="1:7" s="18" customFormat="1">
      <c r="A582"/>
      <c r="B582"/>
      <c r="D582"/>
      <c r="E582"/>
      <c r="F582"/>
      <c r="G582"/>
    </row>
    <row r="583" spans="1:7" s="18" customFormat="1">
      <c r="A583"/>
      <c r="B583"/>
      <c r="D583"/>
      <c r="E583"/>
      <c r="F583"/>
      <c r="G583"/>
    </row>
    <row r="584" spans="1:7" s="18" customFormat="1">
      <c r="A584"/>
      <c r="B584"/>
      <c r="D584"/>
      <c r="E584"/>
      <c r="F584"/>
      <c r="G584"/>
    </row>
    <row r="585" spans="1:7" s="18" customFormat="1">
      <c r="A585"/>
      <c r="B585"/>
      <c r="D585"/>
      <c r="E585"/>
      <c r="F585"/>
      <c r="G585"/>
    </row>
    <row r="586" spans="1:7" s="18" customFormat="1">
      <c r="A586"/>
      <c r="B586"/>
      <c r="D586"/>
      <c r="E586"/>
      <c r="F586"/>
      <c r="G586"/>
    </row>
    <row r="587" spans="1:7" s="18" customFormat="1">
      <c r="A587"/>
      <c r="B587"/>
      <c r="D587"/>
      <c r="E587"/>
      <c r="F587"/>
      <c r="G587"/>
    </row>
    <row r="588" spans="1:7" s="18" customFormat="1">
      <c r="A588"/>
      <c r="B588"/>
      <c r="D588"/>
      <c r="E588"/>
      <c r="F588"/>
      <c r="G588"/>
    </row>
    <row r="589" spans="1:7" s="18" customFormat="1">
      <c r="A589"/>
      <c r="B589"/>
      <c r="D589"/>
      <c r="E589"/>
      <c r="F589"/>
      <c r="G589"/>
    </row>
    <row r="590" spans="1:7" s="18" customFormat="1">
      <c r="A590"/>
      <c r="B590"/>
      <c r="D590"/>
      <c r="E590"/>
      <c r="F590"/>
      <c r="G590"/>
    </row>
    <row r="591" spans="1:7" s="18" customFormat="1">
      <c r="A591"/>
      <c r="B591"/>
      <c r="D591"/>
      <c r="E591"/>
      <c r="F591"/>
      <c r="G591"/>
    </row>
    <row r="592" spans="1:7" s="18" customFormat="1">
      <c r="A592"/>
      <c r="B592"/>
      <c r="D592"/>
      <c r="E592"/>
      <c r="F592"/>
      <c r="G592"/>
    </row>
    <row r="593" spans="1:7" s="18" customFormat="1">
      <c r="A593"/>
      <c r="B593"/>
      <c r="D593"/>
      <c r="E593"/>
      <c r="F593"/>
      <c r="G593"/>
    </row>
    <row r="594" spans="1:7" s="18" customFormat="1">
      <c r="A594"/>
      <c r="B594"/>
      <c r="D594"/>
      <c r="E594"/>
      <c r="F594"/>
      <c r="G594"/>
    </row>
    <row r="595" spans="1:7" s="18" customFormat="1">
      <c r="A595"/>
      <c r="B595"/>
      <c r="D595"/>
      <c r="E595"/>
      <c r="F595"/>
      <c r="G595"/>
    </row>
    <row r="596" spans="1:7" s="18" customFormat="1">
      <c r="A596"/>
      <c r="B596"/>
      <c r="D596"/>
      <c r="E596"/>
      <c r="F596"/>
      <c r="G596"/>
    </row>
    <row r="597" spans="1:7" s="18" customFormat="1">
      <c r="A597"/>
      <c r="B597"/>
      <c r="D597"/>
      <c r="E597"/>
      <c r="F597"/>
      <c r="G597"/>
    </row>
    <row r="598" spans="1:7" s="18" customFormat="1">
      <c r="A598"/>
      <c r="B598"/>
      <c r="D598"/>
      <c r="E598"/>
      <c r="F598"/>
      <c r="G598"/>
    </row>
    <row r="599" spans="1:7" s="18" customFormat="1">
      <c r="A599"/>
      <c r="B599"/>
      <c r="D599"/>
      <c r="E599"/>
      <c r="F599"/>
      <c r="G599"/>
    </row>
    <row r="600" spans="1:7" s="18" customFormat="1">
      <c r="A600"/>
      <c r="B600"/>
      <c r="D600"/>
      <c r="E600"/>
      <c r="F600"/>
      <c r="G600"/>
    </row>
    <row r="601" spans="1:7" s="18" customFormat="1">
      <c r="A601"/>
      <c r="B601"/>
      <c r="D601"/>
      <c r="E601"/>
      <c r="F601"/>
      <c r="G601"/>
    </row>
    <row r="602" spans="1:7" s="18" customFormat="1">
      <c r="A602"/>
      <c r="B602"/>
      <c r="D602"/>
      <c r="E602"/>
      <c r="F602"/>
      <c r="G602"/>
    </row>
    <row r="603" spans="1:7" s="18" customFormat="1">
      <c r="A603"/>
      <c r="B603"/>
      <c r="D603"/>
      <c r="E603"/>
      <c r="F603"/>
      <c r="G603"/>
    </row>
    <row r="604" spans="1:7" s="18" customFormat="1">
      <c r="A604"/>
      <c r="B604"/>
      <c r="D604"/>
      <c r="E604"/>
      <c r="F604"/>
      <c r="G604"/>
    </row>
    <row r="605" spans="1:7" s="18" customFormat="1">
      <c r="A605"/>
      <c r="B605"/>
      <c r="D605"/>
      <c r="E605"/>
      <c r="F605"/>
      <c r="G605"/>
    </row>
    <row r="606" spans="1:7" s="18" customFormat="1">
      <c r="A606"/>
      <c r="B606"/>
      <c r="D606"/>
      <c r="E606"/>
      <c r="F606"/>
      <c r="G606"/>
    </row>
    <row r="607" spans="1:7" s="18" customFormat="1">
      <c r="A607"/>
      <c r="B607"/>
      <c r="D607"/>
      <c r="E607"/>
      <c r="F607"/>
      <c r="G607"/>
    </row>
    <row r="608" spans="1:7" s="18" customFormat="1">
      <c r="A608"/>
      <c r="B608"/>
      <c r="D608"/>
      <c r="E608"/>
      <c r="F608"/>
      <c r="G608"/>
    </row>
    <row r="609" spans="1:7" s="18" customFormat="1">
      <c r="A609"/>
      <c r="B609"/>
      <c r="D609"/>
      <c r="E609"/>
      <c r="F609"/>
      <c r="G609"/>
    </row>
    <row r="610" spans="1:7" s="18" customFormat="1">
      <c r="A610"/>
      <c r="B610"/>
      <c r="D610"/>
      <c r="E610"/>
      <c r="F610"/>
      <c r="G610"/>
    </row>
    <row r="611" spans="1:7" s="18" customFormat="1">
      <c r="A611"/>
      <c r="B611"/>
      <c r="D611"/>
      <c r="E611"/>
      <c r="F611"/>
      <c r="G611"/>
    </row>
    <row r="612" spans="1:7" s="18" customFormat="1">
      <c r="A612"/>
      <c r="B612"/>
      <c r="D612"/>
      <c r="E612"/>
      <c r="F612"/>
      <c r="G612"/>
    </row>
    <row r="613" spans="1:7" s="18" customFormat="1">
      <c r="A613"/>
      <c r="B613"/>
      <c r="D613"/>
      <c r="E613"/>
      <c r="F613"/>
      <c r="G613"/>
    </row>
    <row r="614" spans="1:7" s="18" customFormat="1">
      <c r="A614"/>
      <c r="B614"/>
      <c r="D614"/>
      <c r="E614"/>
      <c r="F614"/>
      <c r="G614"/>
    </row>
    <row r="615" spans="1:7" s="18" customFormat="1">
      <c r="A615"/>
      <c r="B615"/>
      <c r="D615"/>
      <c r="E615"/>
      <c r="F615"/>
      <c r="G615"/>
    </row>
    <row r="616" spans="1:7" s="18" customFormat="1">
      <c r="A616"/>
      <c r="B616"/>
      <c r="D616"/>
      <c r="E616"/>
      <c r="F616"/>
      <c r="G616"/>
    </row>
    <row r="617" spans="1:7" s="18" customFormat="1">
      <c r="A617"/>
      <c r="B617"/>
      <c r="D617"/>
      <c r="E617"/>
      <c r="F617"/>
      <c r="G617"/>
    </row>
    <row r="618" spans="1:7" s="18" customFormat="1">
      <c r="A618"/>
      <c r="B618"/>
      <c r="D618"/>
      <c r="E618"/>
      <c r="F618"/>
      <c r="G618"/>
    </row>
    <row r="619" spans="1:7" s="18" customFormat="1">
      <c r="A619"/>
      <c r="B619"/>
      <c r="D619"/>
      <c r="E619"/>
      <c r="F619"/>
      <c r="G619"/>
    </row>
    <row r="620" spans="1:7" s="18" customFormat="1">
      <c r="A620"/>
      <c r="B620"/>
      <c r="D620"/>
      <c r="E620"/>
      <c r="F620"/>
      <c r="G620"/>
    </row>
    <row r="621" spans="1:7" s="18" customFormat="1">
      <c r="A621"/>
      <c r="B621"/>
      <c r="D621"/>
      <c r="E621"/>
      <c r="F621"/>
      <c r="G621"/>
    </row>
    <row r="622" spans="1:7" s="18" customFormat="1">
      <c r="A622"/>
      <c r="B622"/>
      <c r="D622"/>
      <c r="E622"/>
      <c r="F622"/>
      <c r="G622"/>
    </row>
    <row r="623" spans="1:7" s="18" customFormat="1">
      <c r="A623"/>
      <c r="B623"/>
      <c r="D623"/>
      <c r="E623"/>
      <c r="F623"/>
      <c r="G623"/>
    </row>
    <row r="624" spans="1:7" s="18" customFormat="1">
      <c r="A624"/>
      <c r="B624"/>
      <c r="D624"/>
      <c r="E624"/>
      <c r="F624"/>
      <c r="G624"/>
    </row>
    <row r="625" spans="1:7" s="18" customFormat="1">
      <c r="A625"/>
      <c r="B625"/>
      <c r="D625"/>
      <c r="E625"/>
      <c r="F625"/>
      <c r="G625"/>
    </row>
    <row r="626" spans="1:7" s="18" customFormat="1">
      <c r="A626"/>
      <c r="B626"/>
      <c r="D626"/>
      <c r="E626"/>
      <c r="F626"/>
      <c r="G626"/>
    </row>
    <row r="627" spans="1:7" s="18" customFormat="1">
      <c r="A627"/>
      <c r="B627"/>
      <c r="D627"/>
      <c r="E627"/>
      <c r="F627"/>
      <c r="G627"/>
    </row>
    <row r="628" spans="1:7" s="18" customFormat="1">
      <c r="A628"/>
      <c r="B628"/>
      <c r="D628"/>
      <c r="E628"/>
      <c r="F628"/>
      <c r="G628"/>
    </row>
    <row r="629" spans="1:7" s="18" customFormat="1">
      <c r="A629"/>
      <c r="B629"/>
      <c r="D629"/>
      <c r="E629"/>
      <c r="F629"/>
      <c r="G629"/>
    </row>
    <row r="630" spans="1:7" s="18" customFormat="1">
      <c r="A630"/>
      <c r="B630"/>
      <c r="D630"/>
      <c r="E630"/>
      <c r="F630"/>
      <c r="G630"/>
    </row>
    <row r="631" spans="1:7" s="18" customFormat="1">
      <c r="A631"/>
      <c r="B631"/>
      <c r="D631"/>
      <c r="E631"/>
      <c r="F631"/>
      <c r="G631"/>
    </row>
    <row r="632" spans="1:7" s="18" customFormat="1">
      <c r="A632"/>
      <c r="B632"/>
      <c r="D632"/>
      <c r="E632"/>
      <c r="F632"/>
      <c r="G632"/>
    </row>
    <row r="633" spans="1:7" s="18" customFormat="1">
      <c r="A633"/>
      <c r="B633"/>
      <c r="D633"/>
      <c r="E633"/>
      <c r="F633"/>
      <c r="G633"/>
    </row>
    <row r="634" spans="1:7" s="18" customFormat="1">
      <c r="A634"/>
      <c r="B634"/>
      <c r="D634"/>
      <c r="E634"/>
      <c r="F634"/>
      <c r="G634"/>
    </row>
    <row r="635" spans="1:7" s="18" customFormat="1">
      <c r="A635"/>
      <c r="B635"/>
      <c r="D635"/>
      <c r="E635"/>
      <c r="F635"/>
      <c r="G635"/>
    </row>
    <row r="636" spans="1:7" s="18" customFormat="1">
      <c r="A636"/>
      <c r="B636"/>
      <c r="D636"/>
      <c r="E636"/>
      <c r="F636"/>
      <c r="G636"/>
    </row>
    <row r="637" spans="1:7" s="18" customFormat="1">
      <c r="A637"/>
      <c r="B637"/>
      <c r="D637"/>
      <c r="E637"/>
      <c r="F637"/>
      <c r="G637"/>
    </row>
    <row r="638" spans="1:7" s="18" customFormat="1">
      <c r="A638"/>
      <c r="B638"/>
      <c r="D638"/>
      <c r="E638"/>
      <c r="F638"/>
      <c r="G638"/>
    </row>
    <row r="639" spans="1:7" s="18" customFormat="1">
      <c r="A639"/>
      <c r="B639"/>
      <c r="D639"/>
      <c r="E639"/>
      <c r="F639"/>
      <c r="G639"/>
    </row>
    <row r="640" spans="1:7" s="18" customFormat="1">
      <c r="A640"/>
      <c r="B640"/>
      <c r="D640"/>
      <c r="E640"/>
      <c r="F640"/>
      <c r="G640"/>
    </row>
    <row r="641" spans="1:7" s="18" customFormat="1">
      <c r="A641"/>
      <c r="B641"/>
      <c r="D641"/>
      <c r="E641"/>
      <c r="F641"/>
      <c r="G641"/>
    </row>
    <row r="642" spans="1:7" s="18" customFormat="1">
      <c r="A642"/>
      <c r="B642"/>
      <c r="D642"/>
      <c r="E642"/>
      <c r="F642"/>
      <c r="G642"/>
    </row>
    <row r="643" spans="1:7" s="18" customFormat="1">
      <c r="A643"/>
      <c r="B643"/>
      <c r="D643"/>
      <c r="E643"/>
      <c r="F643"/>
      <c r="G643"/>
    </row>
    <row r="644" spans="1:7" s="18" customFormat="1">
      <c r="A644"/>
      <c r="B644"/>
      <c r="D644"/>
      <c r="E644"/>
      <c r="F644"/>
      <c r="G644"/>
    </row>
    <row r="645" spans="1:7" s="18" customFormat="1">
      <c r="A645"/>
      <c r="B645"/>
      <c r="D645"/>
      <c r="E645"/>
      <c r="F645"/>
      <c r="G645"/>
    </row>
    <row r="646" spans="1:7" s="18" customFormat="1">
      <c r="A646"/>
      <c r="B646"/>
      <c r="D646"/>
      <c r="E646"/>
      <c r="F646"/>
      <c r="G646"/>
    </row>
    <row r="647" spans="1:7" s="18" customFormat="1">
      <c r="A647"/>
      <c r="B647"/>
      <c r="D647"/>
      <c r="E647"/>
      <c r="F647"/>
      <c r="G647"/>
    </row>
    <row r="648" spans="1:7" s="18" customFormat="1">
      <c r="A648"/>
      <c r="B648"/>
      <c r="D648"/>
      <c r="E648"/>
      <c r="F648"/>
      <c r="G648"/>
    </row>
    <row r="649" spans="1:7" s="18" customFormat="1">
      <c r="A649"/>
      <c r="B649"/>
      <c r="D649"/>
      <c r="E649"/>
      <c r="F649"/>
      <c r="G649"/>
    </row>
    <row r="650" spans="1:7" s="18" customFormat="1">
      <c r="A650"/>
      <c r="B650"/>
      <c r="D650"/>
      <c r="E650"/>
      <c r="F650"/>
      <c r="G650"/>
    </row>
    <row r="651" spans="1:7" s="18" customFormat="1">
      <c r="A651"/>
      <c r="B651"/>
      <c r="D651"/>
      <c r="E651"/>
      <c r="F651"/>
      <c r="G651"/>
    </row>
    <row r="652" spans="1:7" s="18" customFormat="1">
      <c r="A652"/>
      <c r="B652"/>
      <c r="D652"/>
      <c r="E652"/>
      <c r="F652"/>
      <c r="G652"/>
    </row>
    <row r="653" spans="1:7" s="18" customFormat="1">
      <c r="A653"/>
      <c r="B653"/>
      <c r="D653"/>
      <c r="E653"/>
      <c r="F653"/>
      <c r="G653"/>
    </row>
    <row r="654" spans="1:7" s="18" customFormat="1">
      <c r="A654"/>
      <c r="B654"/>
      <c r="D654"/>
      <c r="E654"/>
      <c r="F654"/>
      <c r="G654"/>
    </row>
    <row r="655" spans="1:7" s="18" customFormat="1">
      <c r="A655"/>
      <c r="B655"/>
      <c r="D655"/>
      <c r="E655"/>
      <c r="F655"/>
      <c r="G655"/>
    </row>
    <row r="656" spans="1:7" s="18" customFormat="1">
      <c r="A656"/>
      <c r="B656"/>
      <c r="D656"/>
      <c r="E656"/>
      <c r="F656"/>
      <c r="G656"/>
    </row>
    <row r="657" spans="1:7" s="18" customFormat="1">
      <c r="A657"/>
      <c r="B657"/>
      <c r="D657"/>
      <c r="E657"/>
      <c r="F657"/>
      <c r="G657"/>
    </row>
    <row r="658" spans="1:7" s="18" customFormat="1">
      <c r="A658"/>
      <c r="B658"/>
      <c r="D658"/>
      <c r="E658"/>
      <c r="F658"/>
      <c r="G658"/>
    </row>
    <row r="659" spans="1:7" s="18" customFormat="1">
      <c r="A659"/>
      <c r="B659"/>
      <c r="D659"/>
      <c r="E659"/>
      <c r="F659"/>
      <c r="G659"/>
    </row>
    <row r="660" spans="1:7" s="18" customFormat="1">
      <c r="A660"/>
      <c r="B660"/>
      <c r="D660"/>
      <c r="E660"/>
      <c r="F660"/>
      <c r="G660"/>
    </row>
    <row r="661" spans="1:7" s="18" customFormat="1">
      <c r="A661"/>
      <c r="B661"/>
      <c r="D661"/>
      <c r="E661"/>
      <c r="F661"/>
      <c r="G661"/>
    </row>
    <row r="662" spans="1:7" s="18" customFormat="1">
      <c r="A662"/>
      <c r="B662"/>
      <c r="D662"/>
      <c r="E662"/>
      <c r="F662"/>
      <c r="G662"/>
    </row>
    <row r="663" spans="1:7" s="18" customFormat="1">
      <c r="A663"/>
      <c r="B663"/>
      <c r="D663"/>
      <c r="E663"/>
      <c r="F663"/>
      <c r="G663"/>
    </row>
    <row r="664" spans="1:7" s="18" customFormat="1">
      <c r="A664"/>
      <c r="B664"/>
      <c r="D664"/>
      <c r="E664"/>
      <c r="F664"/>
      <c r="G664"/>
    </row>
    <row r="665" spans="1:7" s="18" customFormat="1">
      <c r="A665"/>
      <c r="B665"/>
      <c r="D665"/>
      <c r="E665"/>
      <c r="F665"/>
      <c r="G665"/>
    </row>
    <row r="666" spans="1:7" s="18" customFormat="1">
      <c r="A666"/>
      <c r="B666"/>
      <c r="D666"/>
      <c r="E666"/>
      <c r="F666"/>
      <c r="G666"/>
    </row>
    <row r="667" spans="1:7" s="18" customFormat="1">
      <c r="A667"/>
      <c r="B667"/>
      <c r="D667"/>
      <c r="E667"/>
      <c r="F667"/>
      <c r="G667"/>
    </row>
    <row r="668" spans="1:7" s="18" customFormat="1">
      <c r="A668"/>
      <c r="B668"/>
      <c r="D668"/>
      <c r="E668"/>
      <c r="F668"/>
      <c r="G668"/>
    </row>
    <row r="669" spans="1:7" s="18" customFormat="1">
      <c r="A669"/>
      <c r="B669"/>
      <c r="D669"/>
      <c r="E669"/>
      <c r="F669"/>
      <c r="G669"/>
    </row>
    <row r="670" spans="1:7" s="18" customFormat="1">
      <c r="A670"/>
      <c r="B670"/>
      <c r="D670"/>
      <c r="E670"/>
      <c r="F670"/>
      <c r="G670"/>
    </row>
    <row r="671" spans="1:7" s="18" customFormat="1">
      <c r="A671"/>
      <c r="B671"/>
      <c r="D671"/>
      <c r="E671"/>
      <c r="F671"/>
      <c r="G671"/>
    </row>
    <row r="672" spans="1:7" s="18" customFormat="1">
      <c r="A672"/>
      <c r="B672"/>
      <c r="D672"/>
      <c r="E672"/>
      <c r="F672"/>
      <c r="G672"/>
    </row>
    <row r="673" spans="1:7" s="18" customFormat="1">
      <c r="A673"/>
      <c r="B673"/>
      <c r="D673"/>
      <c r="E673"/>
      <c r="F673"/>
      <c r="G673"/>
    </row>
    <row r="674" spans="1:7" s="18" customFormat="1">
      <c r="A674"/>
      <c r="B674"/>
      <c r="D674"/>
      <c r="E674"/>
      <c r="F674"/>
      <c r="G674"/>
    </row>
    <row r="675" spans="1:7" s="18" customFormat="1">
      <c r="A675"/>
      <c r="B675"/>
      <c r="D675"/>
      <c r="E675"/>
      <c r="F675"/>
      <c r="G675"/>
    </row>
    <row r="676" spans="1:7" s="18" customFormat="1">
      <c r="A676"/>
      <c r="B676"/>
      <c r="D676"/>
      <c r="E676"/>
      <c r="F676"/>
      <c r="G676"/>
    </row>
    <row r="677" spans="1:7" s="18" customFormat="1">
      <c r="A677"/>
      <c r="B677"/>
      <c r="D677"/>
      <c r="E677"/>
      <c r="F677"/>
      <c r="G677"/>
    </row>
    <row r="678" spans="1:7" s="18" customFormat="1">
      <c r="A678"/>
      <c r="B678"/>
      <c r="D678"/>
      <c r="E678"/>
      <c r="F678"/>
      <c r="G678"/>
    </row>
    <row r="679" spans="1:7" s="18" customFormat="1">
      <c r="A679"/>
      <c r="B679"/>
      <c r="D679"/>
      <c r="E679"/>
      <c r="F679"/>
      <c r="G679"/>
    </row>
    <row r="680" spans="1:7" s="18" customFormat="1">
      <c r="A680"/>
      <c r="B680"/>
      <c r="D680"/>
      <c r="E680"/>
      <c r="F680"/>
      <c r="G680"/>
    </row>
    <row r="681" spans="1:7" s="18" customFormat="1">
      <c r="A681"/>
      <c r="B681"/>
      <c r="D681"/>
      <c r="E681"/>
      <c r="F681"/>
      <c r="G681"/>
    </row>
    <row r="682" spans="1:7" s="18" customFormat="1">
      <c r="A682"/>
      <c r="B682"/>
      <c r="D682"/>
      <c r="E682"/>
      <c r="F682"/>
      <c r="G682"/>
    </row>
    <row r="683" spans="1:7" s="18" customFormat="1">
      <c r="A683"/>
      <c r="B683"/>
      <c r="D683"/>
      <c r="E683"/>
      <c r="F683"/>
      <c r="G683"/>
    </row>
    <row r="684" spans="1:7" s="18" customFormat="1">
      <c r="A684"/>
      <c r="B684"/>
      <c r="D684"/>
      <c r="E684"/>
      <c r="F684"/>
      <c r="G684"/>
    </row>
    <row r="685" spans="1:7" s="18" customFormat="1">
      <c r="A685"/>
      <c r="B685"/>
      <c r="D685"/>
      <c r="E685"/>
      <c r="F685"/>
      <c r="G685"/>
    </row>
    <row r="686" spans="1:7" s="18" customFormat="1">
      <c r="A686"/>
      <c r="B686"/>
      <c r="D686"/>
      <c r="E686"/>
      <c r="F686"/>
      <c r="G686"/>
    </row>
    <row r="687" spans="1:7" s="18" customFormat="1">
      <c r="A687"/>
      <c r="B687"/>
      <c r="D687"/>
      <c r="E687"/>
      <c r="F687"/>
      <c r="G687"/>
    </row>
    <row r="688" spans="1:7" s="18" customFormat="1">
      <c r="A688"/>
      <c r="B688"/>
      <c r="D688"/>
      <c r="E688"/>
      <c r="F688"/>
      <c r="G688"/>
    </row>
    <row r="689" spans="1:7" s="18" customFormat="1">
      <c r="A689"/>
      <c r="B689"/>
      <c r="D689"/>
      <c r="E689"/>
      <c r="F689"/>
      <c r="G689"/>
    </row>
    <row r="690" spans="1:7" s="18" customFormat="1">
      <c r="A690"/>
      <c r="B690"/>
      <c r="D690"/>
      <c r="E690"/>
      <c r="F690"/>
      <c r="G690"/>
    </row>
    <row r="691" spans="1:7" s="18" customFormat="1">
      <c r="A691"/>
      <c r="B691"/>
      <c r="D691"/>
      <c r="E691"/>
      <c r="F691"/>
      <c r="G691"/>
    </row>
    <row r="692" spans="1:7" s="18" customFormat="1">
      <c r="A692"/>
      <c r="B692"/>
      <c r="D692"/>
      <c r="E692"/>
      <c r="F692"/>
      <c r="G692"/>
    </row>
    <row r="693" spans="1:7" s="18" customFormat="1">
      <c r="A693"/>
      <c r="B693"/>
      <c r="D693"/>
      <c r="E693"/>
      <c r="F693"/>
      <c r="G693"/>
    </row>
    <row r="694" spans="1:7" s="18" customFormat="1">
      <c r="A694"/>
      <c r="B694"/>
      <c r="D694"/>
      <c r="E694"/>
      <c r="F694"/>
      <c r="G694"/>
    </row>
    <row r="695" spans="1:7" s="18" customFormat="1">
      <c r="A695"/>
      <c r="B695"/>
      <c r="D695"/>
      <c r="E695"/>
      <c r="F695"/>
      <c r="G695"/>
    </row>
    <row r="696" spans="1:7" s="18" customFormat="1">
      <c r="A696"/>
      <c r="B696"/>
      <c r="D696"/>
      <c r="E696"/>
      <c r="F696"/>
      <c r="G696"/>
    </row>
    <row r="697" spans="1:7" s="18" customFormat="1">
      <c r="A697"/>
      <c r="B697"/>
      <c r="D697"/>
      <c r="E697"/>
      <c r="F697"/>
      <c r="G697"/>
    </row>
    <row r="698" spans="1:7" s="18" customFormat="1">
      <c r="A698"/>
      <c r="B698"/>
      <c r="D698"/>
      <c r="E698"/>
      <c r="F698"/>
      <c r="G698"/>
    </row>
    <row r="699" spans="1:7" s="18" customFormat="1">
      <c r="A699"/>
      <c r="B699"/>
      <c r="D699"/>
      <c r="E699"/>
      <c r="F699"/>
      <c r="G699"/>
    </row>
    <row r="700" spans="1:7" s="18" customFormat="1">
      <c r="A700"/>
      <c r="B700"/>
      <c r="D700"/>
      <c r="E700"/>
      <c r="F700"/>
      <c r="G700"/>
    </row>
    <row r="701" spans="1:7" s="18" customFormat="1">
      <c r="A701"/>
      <c r="B701"/>
      <c r="D701"/>
      <c r="E701"/>
      <c r="F701"/>
      <c r="G701"/>
    </row>
    <row r="702" spans="1:7" s="18" customFormat="1">
      <c r="A702"/>
      <c r="B702"/>
      <c r="D702"/>
      <c r="E702"/>
      <c r="F702"/>
      <c r="G702"/>
    </row>
    <row r="703" spans="1:7" s="18" customFormat="1">
      <c r="A703"/>
      <c r="B703"/>
      <c r="D703"/>
      <c r="E703"/>
      <c r="F703"/>
      <c r="G703"/>
    </row>
    <row r="704" spans="1:7" s="18" customFormat="1">
      <c r="A704"/>
      <c r="B704"/>
      <c r="D704"/>
      <c r="E704"/>
      <c r="F704"/>
      <c r="G704"/>
    </row>
    <row r="705" spans="1:7" s="18" customFormat="1">
      <c r="A705"/>
      <c r="B705"/>
      <c r="D705"/>
      <c r="E705"/>
      <c r="F705"/>
      <c r="G705"/>
    </row>
    <row r="706" spans="1:7" s="18" customFormat="1">
      <c r="A706"/>
      <c r="B706"/>
      <c r="D706"/>
      <c r="E706"/>
      <c r="F706"/>
      <c r="G706"/>
    </row>
    <row r="707" spans="1:7" s="18" customFormat="1">
      <c r="A707"/>
      <c r="B707"/>
      <c r="D707"/>
      <c r="E707"/>
      <c r="F707"/>
      <c r="G707"/>
    </row>
    <row r="708" spans="1:7" s="18" customFormat="1">
      <c r="A708"/>
      <c r="B708"/>
      <c r="D708"/>
      <c r="E708"/>
      <c r="F708"/>
      <c r="G708"/>
    </row>
    <row r="709" spans="1:7" s="18" customFormat="1">
      <c r="A709"/>
      <c r="B709"/>
      <c r="D709"/>
      <c r="E709"/>
      <c r="F709"/>
      <c r="G709"/>
    </row>
    <row r="710" spans="1:7" s="18" customFormat="1">
      <c r="A710"/>
      <c r="B710"/>
      <c r="D710"/>
      <c r="E710"/>
      <c r="F710"/>
      <c r="G710"/>
    </row>
    <row r="711" spans="1:7" s="18" customFormat="1">
      <c r="A711"/>
      <c r="B711"/>
      <c r="D711"/>
      <c r="E711"/>
      <c r="F711"/>
      <c r="G711"/>
    </row>
    <row r="712" spans="1:7" s="18" customFormat="1">
      <c r="A712"/>
      <c r="B712"/>
      <c r="D712"/>
      <c r="E712"/>
      <c r="F712"/>
      <c r="G712"/>
    </row>
    <row r="713" spans="1:7" s="18" customFormat="1">
      <c r="A713"/>
      <c r="B713"/>
      <c r="D713"/>
      <c r="E713"/>
      <c r="F713"/>
      <c r="G713"/>
    </row>
    <row r="714" spans="1:7" s="18" customFormat="1">
      <c r="A714"/>
      <c r="B714"/>
      <c r="D714"/>
      <c r="E714"/>
      <c r="F714"/>
      <c r="G714"/>
    </row>
    <row r="715" spans="1:7" s="18" customFormat="1">
      <c r="A715"/>
      <c r="B715"/>
      <c r="D715"/>
      <c r="E715"/>
      <c r="F715"/>
      <c r="G715"/>
    </row>
    <row r="716" spans="1:7" s="18" customFormat="1">
      <c r="A716"/>
      <c r="B716"/>
      <c r="D716"/>
      <c r="E716"/>
      <c r="F716"/>
      <c r="G716"/>
    </row>
    <row r="717" spans="1:7" s="18" customFormat="1">
      <c r="A717"/>
      <c r="B717"/>
      <c r="D717"/>
      <c r="E717"/>
      <c r="F717"/>
      <c r="G717"/>
    </row>
    <row r="718" spans="1:7" s="18" customFormat="1">
      <c r="A718"/>
      <c r="B718"/>
      <c r="D718"/>
      <c r="E718"/>
      <c r="F718"/>
      <c r="G718"/>
    </row>
    <row r="719" spans="1:7" s="18" customFormat="1">
      <c r="A719"/>
      <c r="B719"/>
      <c r="D719"/>
      <c r="E719"/>
      <c r="F719"/>
      <c r="G719"/>
    </row>
    <row r="720" spans="1:7" s="18" customFormat="1">
      <c r="A720"/>
      <c r="B720"/>
      <c r="D720"/>
      <c r="E720"/>
      <c r="F720"/>
      <c r="G720"/>
    </row>
    <row r="721" spans="1:7" s="18" customFormat="1">
      <c r="A721"/>
      <c r="B721"/>
      <c r="D721"/>
      <c r="E721"/>
      <c r="F721"/>
      <c r="G721"/>
    </row>
    <row r="722" spans="1:7" s="18" customFormat="1">
      <c r="A722"/>
      <c r="B722"/>
      <c r="D722"/>
      <c r="E722"/>
      <c r="F722"/>
      <c r="G722"/>
    </row>
    <row r="723" spans="1:7" s="18" customFormat="1">
      <c r="A723"/>
      <c r="B723"/>
      <c r="D723"/>
      <c r="E723"/>
      <c r="F723"/>
      <c r="G723"/>
    </row>
    <row r="724" spans="1:7" s="18" customFormat="1">
      <c r="A724"/>
      <c r="B724"/>
      <c r="D724"/>
      <c r="E724"/>
      <c r="F724"/>
      <c r="G724"/>
    </row>
    <row r="725" spans="1:7" s="18" customFormat="1">
      <c r="A725"/>
      <c r="B725"/>
      <c r="D725"/>
      <c r="E725"/>
      <c r="F725"/>
      <c r="G725"/>
    </row>
    <row r="726" spans="1:7" s="18" customFormat="1">
      <c r="A726"/>
      <c r="B726"/>
      <c r="D726"/>
      <c r="E726"/>
      <c r="F726"/>
      <c r="G726"/>
    </row>
    <row r="727" spans="1:7" s="18" customFormat="1">
      <c r="A727"/>
      <c r="B727"/>
      <c r="D727"/>
      <c r="E727"/>
      <c r="F727"/>
      <c r="G727"/>
    </row>
    <row r="728" spans="1:7" s="18" customFormat="1">
      <c r="A728"/>
      <c r="B728"/>
      <c r="D728"/>
      <c r="E728"/>
      <c r="F728"/>
      <c r="G728"/>
    </row>
    <row r="729" spans="1:7" s="18" customFormat="1">
      <c r="A729"/>
      <c r="B729"/>
      <c r="D729"/>
      <c r="E729"/>
      <c r="F729"/>
      <c r="G729"/>
    </row>
    <row r="730" spans="1:7" s="18" customFormat="1">
      <c r="A730"/>
      <c r="B730"/>
      <c r="D730"/>
      <c r="E730"/>
      <c r="F730"/>
      <c r="G730"/>
    </row>
    <row r="731" spans="1:7" s="18" customFormat="1">
      <c r="A731"/>
      <c r="B731"/>
      <c r="D731"/>
      <c r="E731"/>
      <c r="F731"/>
      <c r="G731"/>
    </row>
    <row r="732" spans="1:7" s="18" customFormat="1">
      <c r="A732"/>
      <c r="B732"/>
      <c r="D732"/>
      <c r="E732"/>
      <c r="F732"/>
      <c r="G732"/>
    </row>
    <row r="733" spans="1:7" s="18" customFormat="1">
      <c r="A733"/>
      <c r="B733"/>
      <c r="D733"/>
      <c r="E733"/>
      <c r="F733"/>
      <c r="G733"/>
    </row>
    <row r="734" spans="1:7" s="18" customFormat="1">
      <c r="A734"/>
      <c r="B734"/>
      <c r="D734"/>
      <c r="E734"/>
      <c r="F734"/>
      <c r="G734"/>
    </row>
    <row r="735" spans="1:7" s="18" customFormat="1">
      <c r="A735"/>
      <c r="B735"/>
      <c r="D735"/>
      <c r="E735"/>
      <c r="F735"/>
      <c r="G735"/>
    </row>
    <row r="736" spans="1:7" s="18" customFormat="1">
      <c r="A736"/>
      <c r="B736"/>
      <c r="D736"/>
      <c r="E736"/>
      <c r="F736"/>
      <c r="G736"/>
    </row>
    <row r="737" spans="1:7" s="18" customFormat="1">
      <c r="A737"/>
      <c r="B737"/>
      <c r="D737"/>
      <c r="E737"/>
      <c r="F737"/>
      <c r="G737"/>
    </row>
    <row r="738" spans="1:7" s="18" customFormat="1">
      <c r="A738"/>
      <c r="B738"/>
      <c r="D738"/>
      <c r="E738"/>
      <c r="F738"/>
      <c r="G738"/>
    </row>
    <row r="739" spans="1:7" s="18" customFormat="1">
      <c r="A739"/>
      <c r="B739"/>
      <c r="D739"/>
      <c r="E739"/>
      <c r="F739"/>
      <c r="G739"/>
    </row>
    <row r="740" spans="1:7" s="18" customFormat="1">
      <c r="A740"/>
      <c r="B740"/>
      <c r="D740"/>
      <c r="E740"/>
      <c r="F740"/>
      <c r="G740"/>
    </row>
    <row r="741" spans="1:7" s="18" customFormat="1">
      <c r="A741"/>
      <c r="B741"/>
      <c r="D741"/>
      <c r="E741"/>
      <c r="F741"/>
      <c r="G741"/>
    </row>
    <row r="742" spans="1:7" s="18" customFormat="1">
      <c r="A742"/>
      <c r="B742"/>
      <c r="D742"/>
      <c r="E742"/>
      <c r="F742"/>
      <c r="G742"/>
    </row>
    <row r="743" spans="1:7" s="18" customFormat="1">
      <c r="A743"/>
      <c r="B743"/>
      <c r="D743"/>
      <c r="E743"/>
      <c r="F743"/>
      <c r="G743"/>
    </row>
    <row r="744" spans="1:7" s="18" customFormat="1">
      <c r="A744"/>
      <c r="B744"/>
      <c r="D744"/>
      <c r="E744"/>
      <c r="F744"/>
      <c r="G744"/>
    </row>
    <row r="745" spans="1:7" s="18" customFormat="1">
      <c r="A745"/>
      <c r="B745"/>
      <c r="D745"/>
      <c r="E745"/>
      <c r="F745"/>
      <c r="G745"/>
    </row>
    <row r="746" spans="1:7" s="18" customFormat="1">
      <c r="A746"/>
      <c r="B746"/>
      <c r="D746"/>
      <c r="E746"/>
      <c r="F746"/>
      <c r="G746"/>
    </row>
    <row r="747" spans="1:7" s="18" customFormat="1">
      <c r="A747"/>
      <c r="B747"/>
      <c r="D747"/>
      <c r="E747"/>
      <c r="F747"/>
      <c r="G747"/>
    </row>
    <row r="748" spans="1:7" s="18" customFormat="1">
      <c r="A748"/>
      <c r="B748"/>
      <c r="D748"/>
      <c r="E748"/>
      <c r="F748"/>
      <c r="G748"/>
    </row>
    <row r="749" spans="1:7" s="18" customFormat="1">
      <c r="A749"/>
      <c r="B749"/>
      <c r="D749"/>
      <c r="E749"/>
      <c r="F749"/>
      <c r="G749"/>
    </row>
    <row r="750" spans="1:7" s="18" customFormat="1">
      <c r="A750"/>
      <c r="B750"/>
      <c r="D750"/>
      <c r="E750"/>
      <c r="F750"/>
      <c r="G750"/>
    </row>
    <row r="751" spans="1:7" s="18" customFormat="1">
      <c r="A751"/>
      <c r="B751"/>
      <c r="D751"/>
      <c r="E751"/>
      <c r="F751"/>
      <c r="G751"/>
    </row>
    <row r="752" spans="1:7" s="18" customFormat="1">
      <c r="A752"/>
      <c r="B752"/>
      <c r="D752"/>
      <c r="E752"/>
      <c r="F752"/>
      <c r="G752"/>
    </row>
    <row r="753" spans="1:7" s="18" customFormat="1">
      <c r="A753"/>
      <c r="B753"/>
      <c r="D753"/>
      <c r="E753"/>
      <c r="F753"/>
      <c r="G753"/>
    </row>
    <row r="754" spans="1:7" s="18" customFormat="1">
      <c r="A754"/>
      <c r="B754"/>
      <c r="D754"/>
      <c r="E754"/>
      <c r="F754"/>
      <c r="G754"/>
    </row>
    <row r="755" spans="1:7" s="18" customFormat="1">
      <c r="A755"/>
      <c r="B755"/>
      <c r="D755"/>
      <c r="E755"/>
      <c r="F755"/>
      <c r="G755"/>
    </row>
    <row r="756" spans="1:7" s="18" customFormat="1">
      <c r="A756"/>
      <c r="B756"/>
      <c r="D756"/>
      <c r="E756"/>
      <c r="F756"/>
      <c r="G756"/>
    </row>
    <row r="757" spans="1:7" s="18" customFormat="1">
      <c r="A757"/>
      <c r="B757"/>
      <c r="D757"/>
      <c r="E757"/>
      <c r="F757"/>
      <c r="G757"/>
    </row>
    <row r="758" spans="1:7" s="18" customFormat="1">
      <c r="A758"/>
      <c r="B758"/>
      <c r="D758"/>
      <c r="E758"/>
      <c r="F758"/>
      <c r="G758"/>
    </row>
    <row r="759" spans="1:7" s="18" customFormat="1">
      <c r="A759"/>
      <c r="B759"/>
      <c r="D759"/>
      <c r="E759"/>
      <c r="F759"/>
      <c r="G759"/>
    </row>
    <row r="760" spans="1:7" s="18" customFormat="1">
      <c r="A760"/>
      <c r="B760"/>
      <c r="D760"/>
      <c r="E760"/>
      <c r="F760"/>
      <c r="G760"/>
    </row>
    <row r="761" spans="1:7" s="18" customFormat="1">
      <c r="A761"/>
      <c r="B761"/>
      <c r="D761"/>
      <c r="E761"/>
      <c r="F761"/>
      <c r="G761"/>
    </row>
    <row r="762" spans="1:7" s="18" customFormat="1">
      <c r="A762"/>
      <c r="B762"/>
      <c r="D762"/>
      <c r="E762"/>
      <c r="F762"/>
      <c r="G762"/>
    </row>
    <row r="763" spans="1:7" s="18" customFormat="1">
      <c r="A763"/>
      <c r="B763"/>
      <c r="D763"/>
      <c r="E763"/>
      <c r="F763"/>
      <c r="G763"/>
    </row>
    <row r="764" spans="1:7" s="18" customFormat="1">
      <c r="A764"/>
      <c r="B764"/>
      <c r="D764"/>
      <c r="E764"/>
      <c r="F764"/>
      <c r="G764"/>
    </row>
    <row r="765" spans="1:7" s="18" customFormat="1">
      <c r="A765"/>
      <c r="B765"/>
      <c r="D765"/>
      <c r="E765"/>
      <c r="F765"/>
      <c r="G765"/>
    </row>
    <row r="766" spans="1:7" s="18" customFormat="1">
      <c r="A766"/>
      <c r="B766"/>
      <c r="D766"/>
      <c r="E766"/>
      <c r="F766"/>
      <c r="G766"/>
    </row>
    <row r="767" spans="1:7" s="18" customFormat="1">
      <c r="A767"/>
      <c r="B767"/>
      <c r="D767"/>
      <c r="E767"/>
      <c r="F767"/>
      <c r="G767"/>
    </row>
    <row r="768" spans="1:7" s="18" customFormat="1">
      <c r="A768"/>
      <c r="B768"/>
      <c r="D768"/>
      <c r="E768"/>
      <c r="F768"/>
      <c r="G768"/>
    </row>
    <row r="769" spans="1:7" s="18" customFormat="1">
      <c r="A769"/>
      <c r="B769"/>
      <c r="D769"/>
      <c r="E769"/>
      <c r="F769"/>
      <c r="G769"/>
    </row>
    <row r="770" spans="1:7" s="18" customFormat="1">
      <c r="A770"/>
      <c r="B770"/>
      <c r="D770"/>
      <c r="E770"/>
      <c r="F770"/>
      <c r="G770"/>
    </row>
    <row r="771" spans="1:7" s="18" customFormat="1">
      <c r="A771"/>
      <c r="B771"/>
      <c r="D771"/>
      <c r="E771"/>
      <c r="F771"/>
      <c r="G771"/>
    </row>
    <row r="772" spans="1:7" s="18" customFormat="1">
      <c r="A772"/>
      <c r="B772"/>
      <c r="D772"/>
      <c r="E772"/>
      <c r="F772"/>
      <c r="G772"/>
    </row>
    <row r="773" spans="1:7" s="18" customFormat="1">
      <c r="A773"/>
      <c r="B773"/>
      <c r="D773"/>
      <c r="E773"/>
      <c r="F773"/>
      <c r="G773"/>
    </row>
    <row r="774" spans="1:7" s="18" customFormat="1">
      <c r="A774"/>
      <c r="B774"/>
      <c r="D774"/>
      <c r="E774"/>
      <c r="F774"/>
      <c r="G774"/>
    </row>
    <row r="775" spans="1:7" s="18" customFormat="1">
      <c r="A775"/>
      <c r="B775"/>
      <c r="D775"/>
      <c r="E775"/>
      <c r="F775"/>
      <c r="G775"/>
    </row>
    <row r="776" spans="1:7" s="18" customFormat="1">
      <c r="A776"/>
      <c r="B776"/>
      <c r="D776"/>
      <c r="E776"/>
      <c r="F776"/>
      <c r="G776"/>
    </row>
    <row r="777" spans="1:7" s="18" customFormat="1">
      <c r="A777"/>
      <c r="B777"/>
      <c r="D777"/>
      <c r="E777"/>
      <c r="F777"/>
      <c r="G777"/>
    </row>
    <row r="778" spans="1:7" s="18" customFormat="1">
      <c r="A778"/>
      <c r="B778"/>
      <c r="D778"/>
      <c r="E778"/>
      <c r="F778"/>
      <c r="G778"/>
    </row>
    <row r="779" spans="1:7" s="18" customFormat="1">
      <c r="A779"/>
      <c r="B779"/>
      <c r="D779"/>
      <c r="E779"/>
      <c r="F779"/>
      <c r="G779"/>
    </row>
    <row r="780" spans="1:7" s="18" customFormat="1">
      <c r="A780"/>
      <c r="B780"/>
      <c r="D780"/>
      <c r="E780"/>
      <c r="F780"/>
      <c r="G780"/>
    </row>
    <row r="781" spans="1:7" s="18" customFormat="1">
      <c r="A781"/>
      <c r="B781"/>
      <c r="D781"/>
      <c r="E781"/>
      <c r="F781"/>
      <c r="G781"/>
    </row>
    <row r="782" spans="1:7" s="18" customFormat="1">
      <c r="A782"/>
      <c r="B782"/>
      <c r="D782"/>
      <c r="E782"/>
      <c r="F782"/>
      <c r="G782"/>
    </row>
    <row r="783" spans="1:7" s="18" customFormat="1">
      <c r="A783"/>
      <c r="B783"/>
      <c r="D783"/>
      <c r="E783"/>
      <c r="F783"/>
      <c r="G783"/>
    </row>
    <row r="784" spans="1:7" s="18" customFormat="1">
      <c r="A784"/>
      <c r="B784"/>
      <c r="D784"/>
      <c r="E784"/>
      <c r="F784"/>
      <c r="G784"/>
    </row>
    <row r="785" spans="1:7" s="18" customFormat="1">
      <c r="A785"/>
      <c r="B785"/>
      <c r="D785"/>
      <c r="E785"/>
      <c r="F785"/>
      <c r="G785"/>
    </row>
    <row r="786" spans="1:7" s="18" customFormat="1">
      <c r="A786"/>
      <c r="B786"/>
      <c r="D786"/>
      <c r="E786"/>
      <c r="F786"/>
      <c r="G786"/>
    </row>
    <row r="787" spans="1:7" s="18" customFormat="1">
      <c r="A787"/>
      <c r="B787"/>
      <c r="D787"/>
      <c r="E787"/>
      <c r="F787"/>
      <c r="G787"/>
    </row>
    <row r="788" spans="1:7" s="18" customFormat="1">
      <c r="A788"/>
      <c r="B788"/>
      <c r="D788"/>
      <c r="E788"/>
      <c r="F788"/>
      <c r="G788"/>
    </row>
    <row r="789" spans="1:7" s="18" customFormat="1">
      <c r="A789"/>
      <c r="B789"/>
      <c r="D789"/>
      <c r="E789"/>
      <c r="F789"/>
      <c r="G789"/>
    </row>
    <row r="790" spans="1:7" s="18" customFormat="1">
      <c r="A790"/>
      <c r="B790"/>
      <c r="D790"/>
      <c r="E790"/>
      <c r="F790"/>
      <c r="G790"/>
    </row>
    <row r="791" spans="1:7" s="18" customFormat="1">
      <c r="A791"/>
      <c r="B791"/>
      <c r="D791"/>
      <c r="E791"/>
      <c r="F791"/>
      <c r="G791"/>
    </row>
    <row r="792" spans="1:7" s="18" customFormat="1">
      <c r="A792"/>
      <c r="B792"/>
      <c r="D792"/>
      <c r="E792"/>
      <c r="F792"/>
      <c r="G792"/>
    </row>
    <row r="793" spans="1:7" s="18" customFormat="1">
      <c r="A793"/>
      <c r="B793"/>
      <c r="D793"/>
      <c r="E793"/>
      <c r="F793"/>
      <c r="G793"/>
    </row>
    <row r="794" spans="1:7" s="18" customFormat="1">
      <c r="A794"/>
      <c r="B794"/>
      <c r="D794"/>
      <c r="E794"/>
      <c r="F794"/>
      <c r="G794"/>
    </row>
    <row r="795" spans="1:7" s="18" customFormat="1">
      <c r="A795"/>
      <c r="B795"/>
      <c r="D795"/>
      <c r="E795"/>
      <c r="F795"/>
      <c r="G795"/>
    </row>
    <row r="796" spans="1:7" s="18" customFormat="1">
      <c r="A796"/>
      <c r="B796"/>
      <c r="D796"/>
      <c r="E796"/>
      <c r="F796"/>
      <c r="G796"/>
    </row>
    <row r="797" spans="1:7" s="18" customFormat="1">
      <c r="A797"/>
      <c r="B797"/>
      <c r="D797"/>
      <c r="E797"/>
      <c r="F797"/>
      <c r="G797"/>
    </row>
    <row r="798" spans="1:7" s="18" customFormat="1">
      <c r="A798"/>
      <c r="B798"/>
      <c r="D798"/>
      <c r="E798"/>
      <c r="F798"/>
      <c r="G798"/>
    </row>
    <row r="799" spans="1:7" s="18" customFormat="1">
      <c r="A799"/>
      <c r="B799"/>
      <c r="D799"/>
      <c r="E799"/>
      <c r="F799"/>
      <c r="G799"/>
    </row>
    <row r="800" spans="1:7" s="18" customFormat="1">
      <c r="A800"/>
      <c r="B800"/>
      <c r="D800"/>
      <c r="E800"/>
      <c r="F800"/>
      <c r="G800"/>
    </row>
    <row r="801" spans="1:7" s="18" customFormat="1">
      <c r="A801"/>
      <c r="B801"/>
      <c r="D801"/>
      <c r="E801"/>
      <c r="F801"/>
      <c r="G801"/>
    </row>
    <row r="802" spans="1:7" s="18" customFormat="1">
      <c r="A802"/>
      <c r="B802"/>
      <c r="D802"/>
      <c r="E802"/>
      <c r="F802"/>
      <c r="G802"/>
    </row>
    <row r="803" spans="1:7" s="18" customFormat="1">
      <c r="A803"/>
      <c r="B803"/>
      <c r="D803"/>
      <c r="E803"/>
      <c r="F803"/>
      <c r="G803"/>
    </row>
    <row r="804" spans="1:7" s="18" customFormat="1">
      <c r="A804"/>
      <c r="B804"/>
      <c r="D804"/>
      <c r="E804"/>
      <c r="F804"/>
      <c r="G804"/>
    </row>
    <row r="805" spans="1:7" s="18" customFormat="1">
      <c r="A805"/>
      <c r="B805"/>
      <c r="D805"/>
      <c r="E805"/>
      <c r="F805"/>
      <c r="G805"/>
    </row>
    <row r="806" spans="1:7" s="18" customFormat="1">
      <c r="A806"/>
      <c r="B806"/>
      <c r="D806"/>
      <c r="E806"/>
      <c r="F806"/>
      <c r="G806"/>
    </row>
    <row r="807" spans="1:7" s="18" customFormat="1">
      <c r="A807"/>
      <c r="B807"/>
      <c r="D807"/>
      <c r="E807"/>
      <c r="F807"/>
      <c r="G807"/>
    </row>
    <row r="808" spans="1:7" s="18" customFormat="1">
      <c r="A808"/>
      <c r="B808"/>
      <c r="D808"/>
      <c r="E808"/>
      <c r="F808"/>
      <c r="G808"/>
    </row>
    <row r="809" spans="1:7" s="18" customFormat="1">
      <c r="A809"/>
      <c r="B809"/>
      <c r="D809"/>
      <c r="E809"/>
      <c r="F809"/>
      <c r="G809"/>
    </row>
    <row r="810" spans="1:7" s="18" customFormat="1">
      <c r="A810"/>
      <c r="B810"/>
      <c r="D810"/>
      <c r="E810"/>
      <c r="F810"/>
      <c r="G810"/>
    </row>
    <row r="811" spans="1:7" s="18" customFormat="1">
      <c r="A811"/>
      <c r="B811"/>
      <c r="D811"/>
      <c r="E811"/>
      <c r="F811"/>
      <c r="G811"/>
    </row>
    <row r="812" spans="1:7" s="18" customFormat="1">
      <c r="A812"/>
      <c r="B812"/>
      <c r="D812"/>
      <c r="E812"/>
      <c r="F812"/>
      <c r="G812"/>
    </row>
    <row r="813" spans="1:7" s="18" customFormat="1">
      <c r="A813"/>
      <c r="B813"/>
      <c r="D813"/>
      <c r="E813"/>
      <c r="F813"/>
      <c r="G813"/>
    </row>
    <row r="814" spans="1:7" s="18" customFormat="1">
      <c r="A814"/>
      <c r="B814"/>
      <c r="D814"/>
      <c r="E814"/>
      <c r="F814"/>
      <c r="G814"/>
    </row>
    <row r="815" spans="1:7" s="18" customFormat="1">
      <c r="A815"/>
      <c r="B815"/>
      <c r="D815"/>
      <c r="E815"/>
      <c r="F815"/>
      <c r="G815"/>
    </row>
    <row r="816" spans="1:7" s="18" customFormat="1">
      <c r="A816"/>
      <c r="B816"/>
      <c r="D816"/>
      <c r="E816"/>
      <c r="F816"/>
      <c r="G816"/>
    </row>
    <row r="817" spans="1:7" s="18" customFormat="1">
      <c r="A817"/>
      <c r="B817"/>
      <c r="D817"/>
      <c r="E817"/>
      <c r="F817"/>
      <c r="G817"/>
    </row>
    <row r="818" spans="1:7" s="18" customFormat="1">
      <c r="A818"/>
      <c r="B818"/>
      <c r="D818"/>
      <c r="E818"/>
      <c r="F818"/>
      <c r="G818"/>
    </row>
    <row r="819" spans="1:7" s="18" customFormat="1">
      <c r="A819"/>
      <c r="B819"/>
      <c r="D819"/>
      <c r="E819"/>
      <c r="F819"/>
      <c r="G819"/>
    </row>
    <row r="820" spans="1:7" s="18" customFormat="1">
      <c r="A820"/>
      <c r="B820"/>
      <c r="D820"/>
      <c r="E820"/>
      <c r="F820"/>
      <c r="G820"/>
    </row>
    <row r="821" spans="1:7" s="18" customFormat="1">
      <c r="A821"/>
      <c r="B821"/>
      <c r="D821"/>
      <c r="E821"/>
      <c r="F821"/>
      <c r="G821"/>
    </row>
    <row r="822" spans="1:7" s="18" customFormat="1">
      <c r="A822"/>
      <c r="B822"/>
      <c r="D822"/>
      <c r="E822"/>
      <c r="F822"/>
      <c r="G822"/>
    </row>
    <row r="823" spans="1:7" s="18" customFormat="1">
      <c r="A823"/>
      <c r="B823"/>
      <c r="D823"/>
      <c r="E823"/>
      <c r="F823"/>
      <c r="G823"/>
    </row>
    <row r="824" spans="1:7" s="18" customFormat="1">
      <c r="A824"/>
      <c r="B824"/>
      <c r="D824"/>
      <c r="E824"/>
      <c r="F824"/>
      <c r="G824"/>
    </row>
    <row r="825" spans="1:7" s="18" customFormat="1">
      <c r="A825"/>
      <c r="B825"/>
      <c r="D825"/>
      <c r="E825"/>
      <c r="F825"/>
      <c r="G825"/>
    </row>
    <row r="826" spans="1:7" s="18" customFormat="1">
      <c r="A826"/>
      <c r="B826"/>
      <c r="D826"/>
      <c r="E826"/>
      <c r="F826"/>
      <c r="G826"/>
    </row>
    <row r="827" spans="1:7" s="18" customFormat="1">
      <c r="A827"/>
      <c r="B827"/>
      <c r="D827"/>
      <c r="E827"/>
      <c r="F827"/>
      <c r="G827"/>
    </row>
    <row r="828" spans="1:7" s="18" customFormat="1">
      <c r="A828"/>
      <c r="B828"/>
      <c r="D828"/>
      <c r="E828"/>
      <c r="F828"/>
      <c r="G828"/>
    </row>
    <row r="829" spans="1:7" s="18" customFormat="1">
      <c r="A829"/>
      <c r="B829"/>
      <c r="D829"/>
      <c r="E829"/>
      <c r="F829"/>
      <c r="G829"/>
    </row>
    <row r="830" spans="1:7" s="18" customFormat="1">
      <c r="A830"/>
      <c r="B830"/>
      <c r="D830"/>
      <c r="E830"/>
      <c r="F830"/>
      <c r="G830"/>
    </row>
    <row r="831" spans="1:7" s="18" customFormat="1">
      <c r="A831"/>
      <c r="B831"/>
      <c r="D831"/>
      <c r="E831"/>
      <c r="F831"/>
      <c r="G831"/>
    </row>
    <row r="832" spans="1:7" s="18" customFormat="1">
      <c r="A832"/>
      <c r="B832"/>
      <c r="D832"/>
      <c r="E832"/>
      <c r="F832"/>
      <c r="G832"/>
    </row>
    <row r="833" spans="1:7" s="18" customFormat="1">
      <c r="A833"/>
      <c r="B833"/>
      <c r="D833"/>
      <c r="E833"/>
      <c r="F833"/>
      <c r="G833"/>
    </row>
    <row r="834" spans="1:7" s="18" customFormat="1">
      <c r="A834"/>
      <c r="B834"/>
      <c r="D834"/>
      <c r="E834"/>
      <c r="F834"/>
      <c r="G834"/>
    </row>
    <row r="835" spans="1:7" s="18" customFormat="1">
      <c r="A835"/>
      <c r="B835"/>
      <c r="D835"/>
      <c r="E835"/>
      <c r="F835"/>
      <c r="G835"/>
    </row>
    <row r="836" spans="1:7" s="18" customFormat="1">
      <c r="A836"/>
      <c r="B836"/>
      <c r="D836"/>
      <c r="E836"/>
      <c r="F836"/>
      <c r="G836"/>
    </row>
    <row r="837" spans="1:7" s="18" customFormat="1">
      <c r="A837"/>
      <c r="B837"/>
      <c r="D837"/>
      <c r="E837"/>
      <c r="F837"/>
      <c r="G837"/>
    </row>
    <row r="838" spans="1:7" s="18" customFormat="1">
      <c r="A838"/>
      <c r="B838"/>
      <c r="D838"/>
      <c r="E838"/>
      <c r="F838"/>
      <c r="G838"/>
    </row>
    <row r="839" spans="1:7" s="18" customFormat="1">
      <c r="A839"/>
      <c r="B839"/>
      <c r="D839"/>
      <c r="E839"/>
      <c r="F839"/>
      <c r="G839"/>
    </row>
    <row r="840" spans="1:7" s="18" customFormat="1">
      <c r="A840"/>
      <c r="B840"/>
      <c r="D840"/>
      <c r="E840"/>
      <c r="F840"/>
      <c r="G840"/>
    </row>
    <row r="841" spans="1:7" s="18" customFormat="1">
      <c r="A841"/>
      <c r="B841"/>
      <c r="D841"/>
      <c r="E841"/>
      <c r="F841"/>
      <c r="G841"/>
    </row>
    <row r="842" spans="1:7" s="18" customFormat="1">
      <c r="A842"/>
      <c r="B842"/>
      <c r="D842"/>
      <c r="E842"/>
      <c r="F842"/>
      <c r="G842"/>
    </row>
    <row r="843" spans="1:7" s="18" customFormat="1">
      <c r="A843"/>
      <c r="B843"/>
      <c r="D843"/>
      <c r="E843"/>
      <c r="F843"/>
      <c r="G843"/>
    </row>
    <row r="844" spans="1:7" s="18" customFormat="1">
      <c r="A844"/>
      <c r="B844"/>
      <c r="D844"/>
      <c r="E844"/>
      <c r="F844"/>
      <c r="G844"/>
    </row>
    <row r="845" spans="1:7" s="18" customFormat="1">
      <c r="A845"/>
      <c r="B845"/>
      <c r="D845"/>
      <c r="E845"/>
      <c r="F845"/>
      <c r="G845"/>
    </row>
    <row r="846" spans="1:7" s="18" customFormat="1">
      <c r="A846"/>
      <c r="B846"/>
      <c r="D846"/>
      <c r="E846"/>
      <c r="F846"/>
      <c r="G846"/>
    </row>
    <row r="847" spans="1:7" s="18" customFormat="1">
      <c r="A847"/>
      <c r="B847"/>
      <c r="D847"/>
      <c r="E847"/>
      <c r="F847"/>
      <c r="G847"/>
    </row>
    <row r="848" spans="1:7" s="18" customFormat="1">
      <c r="A848"/>
      <c r="B848"/>
      <c r="D848"/>
      <c r="E848"/>
      <c r="F848"/>
      <c r="G848"/>
    </row>
    <row r="849" spans="1:7" s="18" customFormat="1">
      <c r="A849"/>
      <c r="B849"/>
      <c r="D849"/>
      <c r="E849"/>
      <c r="F849"/>
      <c r="G849"/>
    </row>
    <row r="850" spans="1:7" s="18" customFormat="1">
      <c r="A850"/>
      <c r="B850"/>
      <c r="D850"/>
      <c r="E850"/>
      <c r="F850"/>
      <c r="G850"/>
    </row>
    <row r="851" spans="1:7" s="18" customFormat="1">
      <c r="A851"/>
      <c r="B851"/>
      <c r="D851"/>
      <c r="E851"/>
      <c r="F851"/>
      <c r="G851"/>
    </row>
    <row r="852" spans="1:7" s="18" customFormat="1">
      <c r="A852"/>
      <c r="B852"/>
      <c r="D852"/>
      <c r="E852"/>
      <c r="F852"/>
      <c r="G852"/>
    </row>
    <row r="853" spans="1:7" s="18" customFormat="1">
      <c r="A853"/>
      <c r="B853"/>
      <c r="D853"/>
      <c r="E853"/>
      <c r="F853"/>
      <c r="G853"/>
    </row>
    <row r="854" spans="1:7" s="18" customFormat="1">
      <c r="A854"/>
      <c r="B854"/>
      <c r="D854"/>
      <c r="E854"/>
      <c r="F854"/>
      <c r="G854"/>
    </row>
    <row r="855" spans="1:7" s="18" customFormat="1">
      <c r="A855"/>
      <c r="B855"/>
      <c r="D855"/>
      <c r="E855"/>
      <c r="F855"/>
      <c r="G855"/>
    </row>
    <row r="856" spans="1:7" s="18" customFormat="1">
      <c r="A856"/>
      <c r="B856"/>
      <c r="D856"/>
      <c r="E856"/>
      <c r="F856"/>
      <c r="G856"/>
    </row>
    <row r="857" spans="1:7" s="18" customFormat="1">
      <c r="A857"/>
      <c r="B857"/>
      <c r="D857"/>
      <c r="E857"/>
      <c r="F857"/>
      <c r="G857"/>
    </row>
    <row r="858" spans="1:7" s="18" customFormat="1">
      <c r="A858"/>
      <c r="B858"/>
      <c r="D858"/>
      <c r="E858"/>
      <c r="F858"/>
      <c r="G858"/>
    </row>
    <row r="859" spans="1:7" s="18" customFormat="1">
      <c r="A859"/>
      <c r="B859"/>
      <c r="D859"/>
      <c r="E859"/>
      <c r="F859"/>
      <c r="G859"/>
    </row>
    <row r="860" spans="1:7" s="18" customFormat="1">
      <c r="A860"/>
      <c r="B860"/>
      <c r="D860"/>
      <c r="E860"/>
      <c r="F860"/>
      <c r="G860"/>
    </row>
    <row r="861" spans="1:7" s="18" customFormat="1">
      <c r="A861"/>
      <c r="B861"/>
      <c r="D861"/>
      <c r="E861"/>
      <c r="F861"/>
      <c r="G861"/>
    </row>
    <row r="862" spans="1:7" s="18" customFormat="1">
      <c r="A862"/>
      <c r="B862"/>
      <c r="D862"/>
      <c r="E862"/>
      <c r="F862"/>
      <c r="G862"/>
    </row>
    <row r="863" spans="1:7" s="18" customFormat="1">
      <c r="A863"/>
      <c r="B863"/>
      <c r="D863"/>
      <c r="E863"/>
      <c r="F863"/>
      <c r="G863"/>
    </row>
    <row r="864" spans="1:7" s="18" customFormat="1">
      <c r="A864"/>
      <c r="B864"/>
      <c r="D864"/>
      <c r="E864"/>
      <c r="F864"/>
      <c r="G864"/>
    </row>
    <row r="865" spans="1:7" s="18" customFormat="1">
      <c r="A865"/>
      <c r="B865"/>
      <c r="D865"/>
      <c r="E865"/>
      <c r="F865"/>
      <c r="G865"/>
    </row>
    <row r="866" spans="1:7" s="18" customFormat="1">
      <c r="A866"/>
      <c r="B866"/>
      <c r="D866"/>
      <c r="E866"/>
      <c r="F866"/>
      <c r="G866"/>
    </row>
    <row r="867" spans="1:7" s="18" customFormat="1">
      <c r="A867"/>
      <c r="B867"/>
      <c r="D867"/>
      <c r="E867"/>
      <c r="F867"/>
      <c r="G867"/>
    </row>
    <row r="868" spans="1:7" s="18" customFormat="1">
      <c r="A868"/>
      <c r="B868"/>
      <c r="D868"/>
      <c r="E868"/>
      <c r="F868"/>
      <c r="G868"/>
    </row>
    <row r="869" spans="1:7" s="18" customFormat="1">
      <c r="A869"/>
      <c r="B869"/>
      <c r="D869"/>
      <c r="E869"/>
      <c r="F869"/>
      <c r="G869"/>
    </row>
    <row r="870" spans="1:7" s="18" customFormat="1">
      <c r="A870"/>
      <c r="B870"/>
      <c r="D870"/>
      <c r="E870"/>
      <c r="F870"/>
      <c r="G870"/>
    </row>
    <row r="871" spans="1:7" s="18" customFormat="1">
      <c r="A871"/>
      <c r="B871"/>
      <c r="D871"/>
      <c r="E871"/>
      <c r="F871"/>
      <c r="G871"/>
    </row>
    <row r="872" spans="1:7" s="18" customFormat="1">
      <c r="A872"/>
      <c r="B872"/>
      <c r="D872"/>
      <c r="E872"/>
      <c r="F872"/>
      <c r="G872"/>
    </row>
    <row r="873" spans="1:7" s="18" customFormat="1">
      <c r="A873"/>
      <c r="B873"/>
      <c r="D873"/>
      <c r="E873"/>
      <c r="F873"/>
      <c r="G873"/>
    </row>
    <row r="874" spans="1:7" s="18" customFormat="1">
      <c r="A874"/>
      <c r="B874"/>
      <c r="D874"/>
      <c r="E874"/>
      <c r="F874"/>
      <c r="G874"/>
    </row>
    <row r="875" spans="1:7" s="18" customFormat="1">
      <c r="A875"/>
      <c r="B875"/>
      <c r="D875"/>
      <c r="E875"/>
      <c r="F875"/>
      <c r="G875"/>
    </row>
    <row r="876" spans="1:7" s="18" customFormat="1">
      <c r="A876"/>
      <c r="B876"/>
      <c r="D876"/>
      <c r="E876"/>
      <c r="F876"/>
      <c r="G876"/>
    </row>
    <row r="877" spans="1:7" s="18" customFormat="1">
      <c r="A877"/>
      <c r="B877"/>
      <c r="D877"/>
      <c r="E877"/>
      <c r="F877"/>
      <c r="G877"/>
    </row>
    <row r="878" spans="1:7" s="18" customFormat="1">
      <c r="A878"/>
      <c r="B878"/>
      <c r="D878"/>
      <c r="E878"/>
      <c r="F878"/>
      <c r="G878"/>
    </row>
    <row r="879" spans="1:7" s="18" customFormat="1">
      <c r="A879"/>
      <c r="B879"/>
      <c r="D879"/>
      <c r="E879"/>
      <c r="F879"/>
      <c r="G879"/>
    </row>
    <row r="880" spans="1:7" s="18" customFormat="1">
      <c r="A880"/>
      <c r="B880"/>
      <c r="D880"/>
      <c r="E880"/>
      <c r="F880"/>
      <c r="G880"/>
    </row>
    <row r="881" spans="1:7" s="18" customFormat="1">
      <c r="A881"/>
      <c r="B881"/>
      <c r="D881"/>
      <c r="E881"/>
      <c r="F881"/>
      <c r="G881"/>
    </row>
    <row r="882" spans="1:7" s="18" customFormat="1">
      <c r="A882"/>
      <c r="B882"/>
      <c r="D882"/>
      <c r="E882"/>
      <c r="F882"/>
      <c r="G882"/>
    </row>
    <row r="883" spans="1:7" s="18" customFormat="1">
      <c r="A883"/>
      <c r="B883"/>
      <c r="D883"/>
      <c r="E883"/>
      <c r="F883"/>
      <c r="G883"/>
    </row>
    <row r="884" spans="1:7" s="18" customFormat="1">
      <c r="A884"/>
      <c r="B884"/>
      <c r="D884"/>
      <c r="E884"/>
      <c r="F884"/>
      <c r="G884"/>
    </row>
    <row r="885" spans="1:7" s="18" customFormat="1">
      <c r="A885"/>
      <c r="B885"/>
      <c r="D885"/>
      <c r="E885"/>
      <c r="F885"/>
      <c r="G885"/>
    </row>
    <row r="886" spans="1:7" s="18" customFormat="1">
      <c r="A886"/>
      <c r="B886"/>
      <c r="D886"/>
      <c r="E886"/>
      <c r="F886"/>
      <c r="G886"/>
    </row>
    <row r="887" spans="1:7" s="18" customFormat="1">
      <c r="A887"/>
      <c r="B887"/>
      <c r="D887"/>
      <c r="E887"/>
      <c r="F887"/>
      <c r="G887"/>
    </row>
    <row r="888" spans="1:7" s="18" customFormat="1">
      <c r="A888"/>
      <c r="B888"/>
      <c r="D888"/>
      <c r="E888"/>
      <c r="F888"/>
      <c r="G888"/>
    </row>
    <row r="889" spans="1:7" s="18" customFormat="1">
      <c r="A889"/>
      <c r="B889"/>
      <c r="D889"/>
      <c r="E889"/>
      <c r="F889"/>
      <c r="G889"/>
    </row>
    <row r="890" spans="1:7" s="18" customFormat="1">
      <c r="A890"/>
      <c r="B890"/>
      <c r="D890"/>
      <c r="E890"/>
      <c r="F890"/>
      <c r="G890"/>
    </row>
    <row r="891" spans="1:7" s="18" customFormat="1">
      <c r="A891"/>
      <c r="B891"/>
      <c r="D891"/>
      <c r="E891"/>
      <c r="F891"/>
      <c r="G891"/>
    </row>
    <row r="892" spans="1:7" s="18" customFormat="1">
      <c r="A892"/>
      <c r="B892"/>
      <c r="D892"/>
      <c r="E892"/>
      <c r="F892"/>
      <c r="G892"/>
    </row>
    <row r="893" spans="1:7" s="18" customFormat="1">
      <c r="A893"/>
      <c r="B893"/>
      <c r="D893"/>
      <c r="E893"/>
      <c r="F893"/>
      <c r="G893"/>
    </row>
    <row r="894" spans="1:7" s="18" customFormat="1">
      <c r="A894"/>
      <c r="B894"/>
      <c r="D894"/>
      <c r="E894"/>
      <c r="F894"/>
      <c r="G894"/>
    </row>
    <row r="895" spans="1:7" s="18" customFormat="1">
      <c r="A895"/>
      <c r="B895"/>
      <c r="D895"/>
      <c r="E895"/>
      <c r="F895"/>
      <c r="G895"/>
    </row>
    <row r="896" spans="1:7" s="18" customFormat="1">
      <c r="A896"/>
      <c r="B896"/>
      <c r="D896"/>
      <c r="E896"/>
      <c r="F896"/>
      <c r="G896"/>
    </row>
    <row r="897" spans="1:7" s="18" customFormat="1">
      <c r="A897"/>
      <c r="B897"/>
      <c r="D897"/>
      <c r="E897"/>
      <c r="F897"/>
      <c r="G897"/>
    </row>
    <row r="898" spans="1:7" s="18" customFormat="1">
      <c r="A898"/>
      <c r="B898"/>
      <c r="D898"/>
      <c r="E898"/>
      <c r="F898"/>
      <c r="G898"/>
    </row>
    <row r="899" spans="1:7" s="18" customFormat="1">
      <c r="A899"/>
      <c r="B899"/>
      <c r="D899"/>
      <c r="E899"/>
      <c r="F899"/>
      <c r="G899"/>
    </row>
    <row r="900" spans="1:7" s="18" customFormat="1">
      <c r="A900"/>
      <c r="B900"/>
      <c r="D900"/>
      <c r="E900"/>
      <c r="F900"/>
      <c r="G900"/>
    </row>
    <row r="901" spans="1:7" s="18" customFormat="1">
      <c r="A901"/>
      <c r="B901"/>
      <c r="D901"/>
      <c r="E901"/>
      <c r="F901"/>
      <c r="G901"/>
    </row>
    <row r="902" spans="1:7" s="18" customFormat="1">
      <c r="A902"/>
      <c r="B902"/>
      <c r="D902"/>
      <c r="E902"/>
      <c r="F902"/>
      <c r="G902"/>
    </row>
    <row r="903" spans="1:7" s="18" customFormat="1">
      <c r="A903"/>
      <c r="B903"/>
      <c r="D903"/>
      <c r="E903"/>
      <c r="F903"/>
      <c r="G903"/>
    </row>
    <row r="904" spans="1:7" s="18" customFormat="1">
      <c r="A904"/>
      <c r="B904"/>
      <c r="D904"/>
      <c r="E904"/>
      <c r="F904"/>
      <c r="G904"/>
    </row>
    <row r="905" spans="1:7" s="18" customFormat="1">
      <c r="A905"/>
      <c r="B905"/>
      <c r="D905"/>
      <c r="E905"/>
      <c r="F905"/>
      <c r="G905"/>
    </row>
    <row r="906" spans="1:7" s="18" customFormat="1">
      <c r="A906"/>
      <c r="B906"/>
      <c r="D906"/>
      <c r="E906"/>
      <c r="F906"/>
      <c r="G906"/>
    </row>
    <row r="907" spans="1:7" s="18" customFormat="1">
      <c r="A907"/>
      <c r="B907"/>
      <c r="D907"/>
      <c r="E907"/>
      <c r="F907"/>
      <c r="G907"/>
    </row>
    <row r="908" spans="1:7" s="18" customFormat="1">
      <c r="A908"/>
      <c r="B908"/>
      <c r="D908"/>
      <c r="E908"/>
      <c r="F908"/>
      <c r="G908"/>
    </row>
    <row r="909" spans="1:7" s="18" customFormat="1">
      <c r="A909"/>
      <c r="B909"/>
      <c r="D909"/>
      <c r="E909"/>
      <c r="F909"/>
      <c r="G909"/>
    </row>
    <row r="910" spans="1:7" s="18" customFormat="1">
      <c r="A910"/>
      <c r="B910"/>
      <c r="D910"/>
      <c r="E910"/>
      <c r="F910"/>
      <c r="G910"/>
    </row>
    <row r="911" spans="1:7" s="18" customFormat="1">
      <c r="A911"/>
      <c r="B911"/>
      <c r="D911"/>
      <c r="E911"/>
      <c r="F911"/>
      <c r="G911"/>
    </row>
  </sheetData>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19"/>
  <sheetViews>
    <sheetView topLeftCell="A91" workbookViewId="0">
      <selection activeCell="C120" sqref="C120"/>
    </sheetView>
  </sheetViews>
  <sheetFormatPr defaultRowHeight="12.75"/>
  <cols>
    <col min="1" max="1" width="10.7109375" style="114" customWidth="1"/>
    <col min="2" max="256" width="11.42578125" customWidth="1"/>
  </cols>
  <sheetData>
    <row r="1" spans="1:3">
      <c r="A1" s="114" t="s">
        <v>77</v>
      </c>
    </row>
    <row r="2" spans="1:3">
      <c r="A2" s="114" t="s">
        <v>78</v>
      </c>
    </row>
    <row r="3" spans="1:3">
      <c r="A3" s="114" t="s">
        <v>79</v>
      </c>
    </row>
    <row r="4" spans="1:3">
      <c r="A4" s="114" t="s">
        <v>80</v>
      </c>
    </row>
    <row r="5" spans="1:3">
      <c r="A5" s="114" t="s">
        <v>81</v>
      </c>
    </row>
    <row r="6" spans="1:3">
      <c r="A6" s="114" t="s">
        <v>82</v>
      </c>
    </row>
    <row r="8" spans="1:3">
      <c r="A8" s="114" t="s">
        <v>96</v>
      </c>
      <c r="B8" t="s">
        <v>97</v>
      </c>
    </row>
    <row r="10" spans="1:3">
      <c r="A10" s="114" t="s">
        <v>85</v>
      </c>
    </row>
    <row r="11" spans="1:3">
      <c r="A11" s="114" t="s">
        <v>86</v>
      </c>
      <c r="B11" t="s">
        <v>96</v>
      </c>
    </row>
    <row r="12" spans="1:3">
      <c r="A12" s="131">
        <v>1914</v>
      </c>
      <c r="B12" s="97">
        <v>1</v>
      </c>
      <c r="C12" s="74">
        <f t="shared" ref="C12:C24" si="0">B12/100</f>
        <v>0.01</v>
      </c>
    </row>
    <row r="13" spans="1:3">
      <c r="A13" s="131">
        <v>1915</v>
      </c>
      <c r="B13" s="97">
        <v>1.9802</v>
      </c>
      <c r="C13" s="74">
        <f t="shared" si="0"/>
        <v>1.9802E-2</v>
      </c>
    </row>
    <row r="14" spans="1:3">
      <c r="A14" s="131">
        <f>A13+1</f>
        <v>1916</v>
      </c>
      <c r="B14" s="97">
        <v>12.621359999999999</v>
      </c>
      <c r="C14" s="74">
        <f t="shared" si="0"/>
        <v>0.12621359999999998</v>
      </c>
    </row>
    <row r="15" spans="1:3">
      <c r="A15" s="131">
        <f t="shared" ref="A15:A78" si="1">A14+1</f>
        <v>1917</v>
      </c>
      <c r="B15" s="97">
        <v>18.103449999999999</v>
      </c>
      <c r="C15" s="74">
        <f t="shared" si="0"/>
        <v>0.18103449999999999</v>
      </c>
    </row>
    <row r="16" spans="1:3">
      <c r="A16" s="131">
        <f t="shared" si="1"/>
        <v>1918</v>
      </c>
      <c r="B16" s="97">
        <v>20.43796</v>
      </c>
      <c r="C16" s="74">
        <f t="shared" si="0"/>
        <v>0.20437959999999999</v>
      </c>
    </row>
    <row r="17" spans="1:3">
      <c r="A17" s="131">
        <f t="shared" si="1"/>
        <v>1919</v>
      </c>
      <c r="B17" s="97">
        <v>14.545450000000001</v>
      </c>
      <c r="C17" s="74">
        <f t="shared" si="0"/>
        <v>0.14545450000000001</v>
      </c>
    </row>
    <row r="18" spans="1:3">
      <c r="A18" s="131">
        <f t="shared" si="1"/>
        <v>1920</v>
      </c>
      <c r="B18" s="97">
        <v>2.6455000000000002</v>
      </c>
      <c r="C18" s="74">
        <f t="shared" si="0"/>
        <v>2.6455000000000003E-2</v>
      </c>
    </row>
    <row r="19" spans="1:3">
      <c r="A19" s="131">
        <f t="shared" si="1"/>
        <v>1921</v>
      </c>
      <c r="B19" s="97">
        <v>-10.82474</v>
      </c>
      <c r="C19" s="74">
        <f t="shared" si="0"/>
        <v>-0.10824740000000001</v>
      </c>
    </row>
    <row r="20" spans="1:3">
      <c r="A20" s="131">
        <f t="shared" si="1"/>
        <v>1922</v>
      </c>
      <c r="B20" s="97">
        <v>-2.3121399999999999</v>
      </c>
      <c r="C20" s="74">
        <f t="shared" si="0"/>
        <v>-2.31214E-2</v>
      </c>
    </row>
    <row r="21" spans="1:3">
      <c r="A21" s="131">
        <f t="shared" si="1"/>
        <v>1923</v>
      </c>
      <c r="B21" s="97">
        <v>2.36686</v>
      </c>
      <c r="C21" s="74">
        <f t="shared" si="0"/>
        <v>2.3668599999999998E-2</v>
      </c>
    </row>
    <row r="22" spans="1:3">
      <c r="A22" s="131">
        <f t="shared" si="1"/>
        <v>1924</v>
      </c>
      <c r="B22" s="97">
        <v>0</v>
      </c>
      <c r="C22" s="74">
        <f t="shared" si="0"/>
        <v>0</v>
      </c>
    </row>
    <row r="23" spans="1:3">
      <c r="A23" s="131">
        <f t="shared" si="1"/>
        <v>1925</v>
      </c>
      <c r="B23" s="97">
        <v>3.46821</v>
      </c>
      <c r="C23" s="74">
        <f t="shared" si="0"/>
        <v>3.46821E-2</v>
      </c>
    </row>
    <row r="24" spans="1:3">
      <c r="A24" s="131">
        <f t="shared" si="1"/>
        <v>1926</v>
      </c>
      <c r="B24" s="97">
        <v>-1.1173200000000001</v>
      </c>
      <c r="C24" s="74">
        <f t="shared" si="0"/>
        <v>-1.1173200000000001E-2</v>
      </c>
    </row>
    <row r="25" spans="1:3">
      <c r="A25" s="131">
        <f t="shared" si="1"/>
        <v>1927</v>
      </c>
      <c r="B25" s="97">
        <v>-2.25989</v>
      </c>
      <c r="C25" s="74">
        <f>B25/100</f>
        <v>-2.2598899999999998E-2</v>
      </c>
    </row>
    <row r="26" spans="1:3">
      <c r="A26" s="131">
        <f t="shared" si="1"/>
        <v>1928</v>
      </c>
      <c r="B26" s="97">
        <v>-1.1560699999999999</v>
      </c>
      <c r="C26" s="74">
        <f t="shared" ref="C26:C89" si="2">B26/100</f>
        <v>-1.15607E-2</v>
      </c>
    </row>
    <row r="27" spans="1:3">
      <c r="A27" s="131">
        <f t="shared" si="1"/>
        <v>1929</v>
      </c>
      <c r="B27" s="97">
        <v>0.58479999999999999</v>
      </c>
      <c r="C27" s="74">
        <f t="shared" si="2"/>
        <v>5.8479999999999999E-3</v>
      </c>
    </row>
    <row r="28" spans="1:3">
      <c r="A28" s="131">
        <f t="shared" si="1"/>
        <v>1930</v>
      </c>
      <c r="B28" s="97">
        <v>-6.3953499999999996</v>
      </c>
      <c r="C28" s="74">
        <f t="shared" si="2"/>
        <v>-6.3953499999999996E-2</v>
      </c>
    </row>
    <row r="29" spans="1:3">
      <c r="A29" s="131">
        <f t="shared" si="1"/>
        <v>1931</v>
      </c>
      <c r="B29" s="97">
        <v>-9.31677</v>
      </c>
      <c r="C29" s="74">
        <f t="shared" si="2"/>
        <v>-9.3167700000000006E-2</v>
      </c>
    </row>
    <row r="30" spans="1:3">
      <c r="A30" s="131">
        <f t="shared" si="1"/>
        <v>1932</v>
      </c>
      <c r="B30" s="97">
        <v>-10.27397</v>
      </c>
      <c r="C30" s="74">
        <f t="shared" si="2"/>
        <v>-0.1027397</v>
      </c>
    </row>
    <row r="31" spans="1:3">
      <c r="A31" s="131">
        <f t="shared" si="1"/>
        <v>1933</v>
      </c>
      <c r="B31" s="97">
        <v>0.76336000000000004</v>
      </c>
      <c r="C31" s="74">
        <f t="shared" si="2"/>
        <v>7.6336000000000008E-3</v>
      </c>
    </row>
    <row r="32" spans="1:3">
      <c r="A32" s="131">
        <f t="shared" si="1"/>
        <v>1934</v>
      </c>
      <c r="B32" s="97">
        <v>1.51515</v>
      </c>
      <c r="C32" s="74">
        <f t="shared" si="2"/>
        <v>1.51515E-2</v>
      </c>
    </row>
    <row r="33" spans="1:3">
      <c r="A33" s="131">
        <f t="shared" si="1"/>
        <v>1935</v>
      </c>
      <c r="B33" s="97">
        <v>2.9850699999999999</v>
      </c>
      <c r="C33" s="74">
        <f t="shared" si="2"/>
        <v>2.9850699999999997E-2</v>
      </c>
    </row>
    <row r="34" spans="1:3">
      <c r="A34" s="131">
        <f t="shared" si="1"/>
        <v>1936</v>
      </c>
      <c r="B34" s="97">
        <v>1.4492799999999999</v>
      </c>
      <c r="C34" s="74">
        <f t="shared" si="2"/>
        <v>1.4492799999999998E-2</v>
      </c>
    </row>
    <row r="35" spans="1:3">
      <c r="A35" s="131">
        <f t="shared" si="1"/>
        <v>1937</v>
      </c>
      <c r="B35" s="97">
        <v>2.8571399999999998</v>
      </c>
      <c r="C35" s="74">
        <f t="shared" si="2"/>
        <v>2.8571399999999997E-2</v>
      </c>
    </row>
    <row r="36" spans="1:3">
      <c r="A36" s="131">
        <f t="shared" si="1"/>
        <v>1938</v>
      </c>
      <c r="B36" s="97">
        <v>-2.7777799999999999</v>
      </c>
      <c r="C36" s="74">
        <f t="shared" si="2"/>
        <v>-2.7777799999999998E-2</v>
      </c>
    </row>
    <row r="37" spans="1:3">
      <c r="A37" s="131">
        <f t="shared" si="1"/>
        <v>1939</v>
      </c>
      <c r="B37" s="97">
        <v>0</v>
      </c>
      <c r="C37" s="74">
        <f t="shared" si="2"/>
        <v>0</v>
      </c>
    </row>
    <row r="38" spans="1:3">
      <c r="A38" s="131">
        <f t="shared" si="1"/>
        <v>1940</v>
      </c>
      <c r="B38" s="97">
        <v>0.71428999999999998</v>
      </c>
      <c r="C38" s="74">
        <f t="shared" si="2"/>
        <v>7.1428999999999998E-3</v>
      </c>
    </row>
    <row r="39" spans="1:3">
      <c r="A39" s="131">
        <f t="shared" si="1"/>
        <v>1941</v>
      </c>
      <c r="B39" s="97">
        <v>9.9290800000000008</v>
      </c>
      <c r="C39" s="74">
        <f t="shared" si="2"/>
        <v>9.9290800000000012E-2</v>
      </c>
    </row>
    <row r="40" spans="1:3">
      <c r="A40" s="131">
        <f t="shared" si="1"/>
        <v>1942</v>
      </c>
      <c r="B40" s="97">
        <v>9.0322600000000008</v>
      </c>
      <c r="C40" s="74">
        <f t="shared" si="2"/>
        <v>9.0322600000000003E-2</v>
      </c>
    </row>
    <row r="41" spans="1:3">
      <c r="A41" s="131">
        <f t="shared" si="1"/>
        <v>1943</v>
      </c>
      <c r="B41" s="97">
        <v>2.95858</v>
      </c>
      <c r="C41" s="74">
        <f t="shared" si="2"/>
        <v>2.9585799999999999E-2</v>
      </c>
    </row>
    <row r="42" spans="1:3">
      <c r="A42" s="131">
        <f t="shared" si="1"/>
        <v>1944</v>
      </c>
      <c r="B42" s="97">
        <v>2.2988499999999998</v>
      </c>
      <c r="C42" s="74">
        <f t="shared" si="2"/>
        <v>2.2988499999999999E-2</v>
      </c>
    </row>
    <row r="43" spans="1:3">
      <c r="A43" s="131">
        <f t="shared" si="1"/>
        <v>1945</v>
      </c>
      <c r="B43" s="97">
        <v>2.2471899999999998</v>
      </c>
      <c r="C43" s="74">
        <f t="shared" si="2"/>
        <v>2.24719E-2</v>
      </c>
    </row>
    <row r="44" spans="1:3">
      <c r="A44" s="131">
        <f t="shared" si="1"/>
        <v>1946</v>
      </c>
      <c r="B44" s="97">
        <v>18.131869999999999</v>
      </c>
      <c r="C44" s="74">
        <f t="shared" si="2"/>
        <v>0.1813187</v>
      </c>
    </row>
    <row r="45" spans="1:3">
      <c r="A45" s="131">
        <f t="shared" si="1"/>
        <v>1947</v>
      </c>
      <c r="B45" s="97">
        <v>8.8372100000000007</v>
      </c>
      <c r="C45" s="74">
        <f t="shared" si="2"/>
        <v>8.8372100000000009E-2</v>
      </c>
    </row>
    <row r="46" spans="1:3">
      <c r="A46" s="131">
        <f t="shared" si="1"/>
        <v>1948</v>
      </c>
      <c r="B46" s="97">
        <v>2.9914499999999999</v>
      </c>
      <c r="C46" s="74">
        <f t="shared" si="2"/>
        <v>2.99145E-2</v>
      </c>
    </row>
    <row r="47" spans="1:3">
      <c r="A47" s="131">
        <f t="shared" si="1"/>
        <v>1949</v>
      </c>
      <c r="B47" s="97">
        <v>-2.0746899999999999</v>
      </c>
      <c r="C47" s="74">
        <f t="shared" si="2"/>
        <v>-2.0746899999999999E-2</v>
      </c>
    </row>
    <row r="48" spans="1:3">
      <c r="A48" s="131">
        <f t="shared" si="1"/>
        <v>1950</v>
      </c>
      <c r="B48" s="97">
        <v>5.9321999999999999</v>
      </c>
      <c r="C48" s="74">
        <f t="shared" si="2"/>
        <v>5.9322E-2</v>
      </c>
    </row>
    <row r="49" spans="1:3">
      <c r="A49" s="131">
        <f t="shared" si="1"/>
        <v>1951</v>
      </c>
      <c r="B49" s="97">
        <v>6</v>
      </c>
      <c r="C49" s="74">
        <f t="shared" si="2"/>
        <v>0.06</v>
      </c>
    </row>
    <row r="50" spans="1:3">
      <c r="A50" s="131">
        <f t="shared" si="1"/>
        <v>1952</v>
      </c>
      <c r="B50" s="97">
        <v>0.75471999999999995</v>
      </c>
      <c r="C50" s="74">
        <f t="shared" si="2"/>
        <v>7.5471999999999996E-3</v>
      </c>
    </row>
    <row r="51" spans="1:3">
      <c r="A51" s="131">
        <f t="shared" si="1"/>
        <v>1953</v>
      </c>
      <c r="B51" s="97">
        <v>0.74905999999999995</v>
      </c>
      <c r="C51" s="74">
        <f t="shared" si="2"/>
        <v>7.4905999999999992E-3</v>
      </c>
    </row>
    <row r="52" spans="1:3">
      <c r="A52" s="131">
        <f t="shared" si="1"/>
        <v>1954</v>
      </c>
      <c r="B52" s="97">
        <v>-0.74348999999999998</v>
      </c>
      <c r="C52" s="74">
        <f t="shared" si="2"/>
        <v>-7.4348999999999995E-3</v>
      </c>
    </row>
    <row r="53" spans="1:3">
      <c r="A53" s="131">
        <f t="shared" si="1"/>
        <v>1955</v>
      </c>
      <c r="B53" s="97">
        <v>0.37452999999999997</v>
      </c>
      <c r="C53" s="74">
        <f t="shared" si="2"/>
        <v>3.7452999999999996E-3</v>
      </c>
    </row>
    <row r="54" spans="1:3">
      <c r="A54" s="131">
        <f t="shared" si="1"/>
        <v>1956</v>
      </c>
      <c r="B54" s="97">
        <v>2.9850699999999999</v>
      </c>
      <c r="C54" s="74">
        <f t="shared" si="2"/>
        <v>2.9850699999999997E-2</v>
      </c>
    </row>
    <row r="55" spans="1:3">
      <c r="A55" s="131">
        <f t="shared" si="1"/>
        <v>1957</v>
      </c>
      <c r="B55" s="97">
        <v>2.8985500000000002</v>
      </c>
      <c r="C55" s="74">
        <f t="shared" si="2"/>
        <v>2.8985500000000001E-2</v>
      </c>
    </row>
    <row r="56" spans="1:3">
      <c r="A56" s="131">
        <f t="shared" si="1"/>
        <v>1958</v>
      </c>
      <c r="B56" s="97">
        <v>1.7605599999999999</v>
      </c>
      <c r="C56" s="74">
        <f t="shared" si="2"/>
        <v>1.7605599999999999E-2</v>
      </c>
    </row>
    <row r="57" spans="1:3">
      <c r="A57" s="131">
        <f t="shared" si="1"/>
        <v>1959</v>
      </c>
      <c r="B57" s="97">
        <v>1.7301</v>
      </c>
      <c r="C57" s="74">
        <f t="shared" si="2"/>
        <v>1.7301E-2</v>
      </c>
    </row>
    <row r="58" spans="1:3">
      <c r="A58" s="131">
        <f t="shared" si="1"/>
        <v>1960</v>
      </c>
      <c r="B58" s="97">
        <v>1.3605400000000001</v>
      </c>
      <c r="C58" s="74">
        <f t="shared" si="2"/>
        <v>1.36054E-2</v>
      </c>
    </row>
    <row r="59" spans="1:3">
      <c r="A59" s="131">
        <f t="shared" si="1"/>
        <v>1961</v>
      </c>
      <c r="B59" s="97">
        <v>0.67113999999999996</v>
      </c>
      <c r="C59" s="74">
        <f t="shared" si="2"/>
        <v>6.7113999999999993E-3</v>
      </c>
    </row>
    <row r="60" spans="1:3">
      <c r="A60" s="131">
        <f t="shared" si="1"/>
        <v>1962</v>
      </c>
      <c r="B60" s="97">
        <v>1.3333299999999999</v>
      </c>
      <c r="C60" s="74">
        <f t="shared" si="2"/>
        <v>1.3333299999999999E-2</v>
      </c>
    </row>
    <row r="61" spans="1:3">
      <c r="A61" s="131">
        <f t="shared" si="1"/>
        <v>1963</v>
      </c>
      <c r="B61" s="97">
        <v>1.6447400000000001</v>
      </c>
      <c r="C61" s="74">
        <f t="shared" si="2"/>
        <v>1.6447400000000001E-2</v>
      </c>
    </row>
    <row r="62" spans="1:3">
      <c r="A62" s="131">
        <f t="shared" si="1"/>
        <v>1964</v>
      </c>
      <c r="B62" s="97">
        <v>0.97087000000000001</v>
      </c>
      <c r="C62" s="74">
        <f t="shared" si="2"/>
        <v>9.7087000000000007E-3</v>
      </c>
    </row>
    <row r="63" spans="1:3">
      <c r="A63" s="131">
        <f t="shared" si="1"/>
        <v>1965</v>
      </c>
      <c r="B63" s="97">
        <v>1.9230799999999999</v>
      </c>
      <c r="C63" s="74">
        <f t="shared" si="2"/>
        <v>1.9230799999999999E-2</v>
      </c>
    </row>
    <row r="64" spans="1:3">
      <c r="A64" s="131">
        <f t="shared" si="1"/>
        <v>1966</v>
      </c>
      <c r="B64" s="97">
        <v>3.45912</v>
      </c>
      <c r="C64" s="74">
        <f t="shared" si="2"/>
        <v>3.4591200000000003E-2</v>
      </c>
    </row>
    <row r="65" spans="1:3">
      <c r="A65" s="131">
        <f t="shared" si="1"/>
        <v>1967</v>
      </c>
      <c r="B65" s="97">
        <v>3.0395099999999999</v>
      </c>
      <c r="C65" s="74">
        <f t="shared" si="2"/>
        <v>3.0395099999999998E-2</v>
      </c>
    </row>
    <row r="66" spans="1:3">
      <c r="A66" s="131">
        <f t="shared" si="1"/>
        <v>1968</v>
      </c>
      <c r="B66" s="97">
        <v>4.71976</v>
      </c>
      <c r="C66" s="74">
        <f t="shared" si="2"/>
        <v>4.7197599999999999E-2</v>
      </c>
    </row>
    <row r="67" spans="1:3">
      <c r="A67" s="131">
        <f t="shared" si="1"/>
        <v>1969</v>
      </c>
      <c r="B67" s="97">
        <v>6.1971800000000004</v>
      </c>
      <c r="C67" s="74">
        <f t="shared" si="2"/>
        <v>6.19718E-2</v>
      </c>
    </row>
    <row r="68" spans="1:3">
      <c r="A68" s="131">
        <f t="shared" si="1"/>
        <v>1970</v>
      </c>
      <c r="B68" s="97">
        <v>5.57029</v>
      </c>
      <c r="C68" s="74">
        <f t="shared" si="2"/>
        <v>5.57029E-2</v>
      </c>
    </row>
    <row r="69" spans="1:3">
      <c r="A69" s="131">
        <f t="shared" si="1"/>
        <v>1971</v>
      </c>
      <c r="B69" s="97">
        <v>3.26633</v>
      </c>
      <c r="C69" s="74">
        <f t="shared" si="2"/>
        <v>3.2663299999999999E-2</v>
      </c>
    </row>
    <row r="70" spans="1:3">
      <c r="A70" s="131">
        <f t="shared" si="1"/>
        <v>1972</v>
      </c>
      <c r="B70" s="97">
        <v>3.4063300000000001</v>
      </c>
      <c r="C70" s="74">
        <f t="shared" si="2"/>
        <v>3.4063299999999998E-2</v>
      </c>
    </row>
    <row r="71" spans="1:3">
      <c r="A71" s="131">
        <f t="shared" si="1"/>
        <v>1973</v>
      </c>
      <c r="B71" s="97">
        <v>8.7058800000000005</v>
      </c>
      <c r="C71" s="74">
        <f t="shared" si="2"/>
        <v>8.7058800000000006E-2</v>
      </c>
    </row>
    <row r="72" spans="1:3">
      <c r="A72" s="131">
        <f t="shared" si="1"/>
        <v>1974</v>
      </c>
      <c r="B72" s="97">
        <v>12.33766</v>
      </c>
      <c r="C72" s="74">
        <f t="shared" si="2"/>
        <v>0.1233766</v>
      </c>
    </row>
    <row r="73" spans="1:3">
      <c r="A73" s="131">
        <f t="shared" si="1"/>
        <v>1975</v>
      </c>
      <c r="B73" s="97">
        <v>6.93642</v>
      </c>
      <c r="C73" s="74">
        <f t="shared" si="2"/>
        <v>6.9364200000000001E-2</v>
      </c>
    </row>
    <row r="74" spans="1:3">
      <c r="A74" s="131">
        <f t="shared" si="1"/>
        <v>1976</v>
      </c>
      <c r="B74" s="97">
        <v>4.8648600000000002</v>
      </c>
      <c r="C74" s="74">
        <f t="shared" si="2"/>
        <v>4.86486E-2</v>
      </c>
    </row>
    <row r="75" spans="1:3">
      <c r="A75" s="131">
        <f t="shared" si="1"/>
        <v>1977</v>
      </c>
      <c r="B75" s="97">
        <v>6.7010300000000003</v>
      </c>
      <c r="C75" s="74">
        <f t="shared" si="2"/>
        <v>6.7010300000000009E-2</v>
      </c>
    </row>
    <row r="76" spans="1:3">
      <c r="A76" s="131">
        <f t="shared" si="1"/>
        <v>1978</v>
      </c>
      <c r="B76" s="97">
        <v>9.0177099999999992</v>
      </c>
      <c r="C76" s="74">
        <f t="shared" si="2"/>
        <v>9.0177099999999996E-2</v>
      </c>
    </row>
    <row r="77" spans="1:3">
      <c r="A77" s="131">
        <f t="shared" si="1"/>
        <v>1979</v>
      </c>
      <c r="B77" s="97">
        <v>13.293939999999999</v>
      </c>
      <c r="C77" s="74">
        <f t="shared" si="2"/>
        <v>0.13293939999999999</v>
      </c>
    </row>
    <row r="78" spans="1:3">
      <c r="A78" s="131">
        <f t="shared" si="1"/>
        <v>1980</v>
      </c>
      <c r="B78" s="97">
        <v>12.516299999999999</v>
      </c>
      <c r="C78" s="74">
        <f t="shared" si="2"/>
        <v>0.125163</v>
      </c>
    </row>
    <row r="79" spans="1:3">
      <c r="A79" s="131">
        <f t="shared" ref="A79:A119" si="3">A78+1</f>
        <v>1981</v>
      </c>
      <c r="B79" s="97">
        <v>8.9223599999999994</v>
      </c>
      <c r="C79" s="74">
        <f t="shared" si="2"/>
        <v>8.92236E-2</v>
      </c>
    </row>
    <row r="80" spans="1:3">
      <c r="A80" s="131">
        <f t="shared" si="3"/>
        <v>1982</v>
      </c>
      <c r="B80" s="97">
        <v>3.82979</v>
      </c>
      <c r="C80" s="74">
        <f t="shared" si="2"/>
        <v>3.8297900000000003E-2</v>
      </c>
    </row>
    <row r="81" spans="1:3">
      <c r="A81" s="131">
        <f t="shared" si="3"/>
        <v>1983</v>
      </c>
      <c r="B81" s="97">
        <v>3.7909799999999998</v>
      </c>
      <c r="C81" s="74">
        <f t="shared" si="2"/>
        <v>3.79098E-2</v>
      </c>
    </row>
    <row r="82" spans="1:3">
      <c r="A82" s="131">
        <f t="shared" si="3"/>
        <v>1984</v>
      </c>
      <c r="B82" s="97">
        <v>3.9486699999999999</v>
      </c>
      <c r="C82" s="74">
        <f t="shared" si="2"/>
        <v>3.94867E-2</v>
      </c>
    </row>
    <row r="83" spans="1:3">
      <c r="A83" s="131">
        <f t="shared" si="3"/>
        <v>1985</v>
      </c>
      <c r="B83" s="97">
        <v>3.79867</v>
      </c>
      <c r="C83" s="74">
        <f t="shared" si="2"/>
        <v>3.7986699999999998E-2</v>
      </c>
    </row>
    <row r="84" spans="1:3">
      <c r="A84" s="131">
        <f t="shared" si="3"/>
        <v>1986</v>
      </c>
      <c r="B84" s="97">
        <v>1.0979000000000001</v>
      </c>
      <c r="C84" s="74">
        <f t="shared" si="2"/>
        <v>1.0979000000000001E-2</v>
      </c>
    </row>
    <row r="85" spans="1:3">
      <c r="A85" s="131">
        <f t="shared" si="3"/>
        <v>1987</v>
      </c>
      <c r="B85" s="97">
        <v>4.4343899999999996</v>
      </c>
      <c r="C85" s="74">
        <f t="shared" si="2"/>
        <v>4.4343899999999999E-2</v>
      </c>
    </row>
    <row r="86" spans="1:3">
      <c r="A86" s="131">
        <f t="shared" si="3"/>
        <v>1988</v>
      </c>
      <c r="B86" s="97">
        <v>4.4194100000000001</v>
      </c>
      <c r="C86" s="74">
        <f t="shared" si="2"/>
        <v>4.41941E-2</v>
      </c>
    </row>
    <row r="87" spans="1:3">
      <c r="A87" s="131">
        <f t="shared" si="3"/>
        <v>1989</v>
      </c>
      <c r="B87" s="97">
        <v>4.6473000000000004</v>
      </c>
      <c r="C87" s="74">
        <f t="shared" si="2"/>
        <v>4.6473000000000007E-2</v>
      </c>
    </row>
    <row r="88" spans="1:3">
      <c r="A88" s="131">
        <f t="shared" si="3"/>
        <v>1990</v>
      </c>
      <c r="B88" s="97">
        <v>6.1062599999999998</v>
      </c>
      <c r="C88" s="74">
        <f t="shared" si="2"/>
        <v>6.1062599999999995E-2</v>
      </c>
    </row>
    <row r="89" spans="1:3">
      <c r="A89" s="131">
        <f t="shared" si="3"/>
        <v>1991</v>
      </c>
      <c r="B89" s="97">
        <v>3.0642800000000001</v>
      </c>
      <c r="C89" s="74">
        <f t="shared" si="2"/>
        <v>3.0642800000000001E-2</v>
      </c>
    </row>
    <row r="90" spans="1:3">
      <c r="A90" s="131">
        <f t="shared" si="3"/>
        <v>1992</v>
      </c>
      <c r="B90" s="97">
        <v>2.9006500000000002</v>
      </c>
      <c r="C90" s="74">
        <f t="shared" ref="C90:C118" si="4">B90/100</f>
        <v>2.9006500000000001E-2</v>
      </c>
    </row>
    <row r="91" spans="1:3">
      <c r="A91" s="131">
        <f t="shared" si="3"/>
        <v>1993</v>
      </c>
      <c r="B91" s="97">
        <v>2.7484099999999998</v>
      </c>
      <c r="C91" s="74">
        <f t="shared" si="4"/>
        <v>2.7484099999999997E-2</v>
      </c>
    </row>
    <row r="92" spans="1:3">
      <c r="A92" s="131">
        <f t="shared" si="3"/>
        <v>1994</v>
      </c>
      <c r="B92" s="97">
        <v>2.6749000000000001</v>
      </c>
      <c r="C92" s="74">
        <f t="shared" si="4"/>
        <v>2.6749000000000002E-2</v>
      </c>
    </row>
    <row r="93" spans="1:3">
      <c r="A93" s="131">
        <f t="shared" si="3"/>
        <v>1995</v>
      </c>
      <c r="B93" s="97">
        <v>2.5384099999999998</v>
      </c>
      <c r="C93" s="74">
        <f t="shared" si="4"/>
        <v>2.53841E-2</v>
      </c>
    </row>
    <row r="94" spans="1:3">
      <c r="A94" s="131">
        <f t="shared" si="3"/>
        <v>1996</v>
      </c>
      <c r="B94" s="97">
        <v>3.3224800000000001</v>
      </c>
      <c r="C94" s="74">
        <f t="shared" si="4"/>
        <v>3.3224799999999999E-2</v>
      </c>
    </row>
    <row r="95" spans="1:3">
      <c r="A95" s="131">
        <f t="shared" si="3"/>
        <v>1997</v>
      </c>
      <c r="B95" s="97">
        <v>1.7023999999999999</v>
      </c>
      <c r="C95" s="74">
        <f t="shared" si="4"/>
        <v>1.7023999999999997E-2</v>
      </c>
    </row>
    <row r="96" spans="1:3">
      <c r="A96" s="131">
        <f t="shared" si="3"/>
        <v>1998</v>
      </c>
      <c r="B96" s="97">
        <v>1.6119000000000001</v>
      </c>
      <c r="C96" s="74">
        <f t="shared" si="4"/>
        <v>1.6119000000000001E-2</v>
      </c>
    </row>
    <row r="97" spans="1:3">
      <c r="A97" s="131">
        <f t="shared" si="3"/>
        <v>1999</v>
      </c>
      <c r="B97" s="97">
        <v>2.6845599999999998</v>
      </c>
      <c r="C97" s="74">
        <f t="shared" si="4"/>
        <v>2.6845599999999997E-2</v>
      </c>
    </row>
    <row r="98" spans="1:3">
      <c r="A98" s="131">
        <f t="shared" si="3"/>
        <v>2000</v>
      </c>
      <c r="B98" s="97">
        <v>3.3868100000000001</v>
      </c>
      <c r="C98" s="74">
        <f t="shared" si="4"/>
        <v>3.3868099999999998E-2</v>
      </c>
    </row>
    <row r="99" spans="1:3">
      <c r="A99" s="131">
        <f t="shared" si="3"/>
        <v>2001</v>
      </c>
      <c r="B99" s="97">
        <v>1.55172</v>
      </c>
      <c r="C99" s="74">
        <f t="shared" si="4"/>
        <v>1.55172E-2</v>
      </c>
    </row>
    <row r="100" spans="1:3">
      <c r="A100" s="131">
        <f t="shared" si="3"/>
        <v>2002</v>
      </c>
      <c r="B100" s="97">
        <v>2.3769100000000001</v>
      </c>
      <c r="C100" s="74">
        <f t="shared" si="4"/>
        <v>2.3769100000000001E-2</v>
      </c>
    </row>
    <row r="101" spans="1:3">
      <c r="A101" s="131">
        <f t="shared" si="3"/>
        <v>2003</v>
      </c>
      <c r="B101" s="97">
        <v>1.8794900000000001</v>
      </c>
      <c r="C101" s="74">
        <f t="shared" si="4"/>
        <v>1.87949E-2</v>
      </c>
    </row>
    <row r="102" spans="1:3">
      <c r="A102" s="131">
        <f t="shared" si="3"/>
        <v>2004</v>
      </c>
      <c r="B102" s="97">
        <v>3.25556</v>
      </c>
      <c r="C102" s="74">
        <f t="shared" si="4"/>
        <v>3.2555599999999997E-2</v>
      </c>
    </row>
    <row r="103" spans="1:3">
      <c r="A103" s="131">
        <f t="shared" si="3"/>
        <v>2005</v>
      </c>
      <c r="B103" s="97">
        <v>3.4156599999999999</v>
      </c>
      <c r="C103" s="74">
        <f t="shared" si="4"/>
        <v>3.4156600000000002E-2</v>
      </c>
    </row>
    <row r="104" spans="1:3">
      <c r="A104" s="131">
        <f t="shared" si="3"/>
        <v>2006</v>
      </c>
      <c r="B104" s="97">
        <v>2.5406499999999999</v>
      </c>
      <c r="C104" s="74">
        <f t="shared" si="4"/>
        <v>2.5406499999999999E-2</v>
      </c>
    </row>
    <row r="105" spans="1:3">
      <c r="A105" s="131">
        <f t="shared" si="3"/>
        <v>2007</v>
      </c>
      <c r="B105" s="97">
        <v>4.08127</v>
      </c>
      <c r="C105" s="74">
        <f t="shared" si="4"/>
        <v>4.08127E-2</v>
      </c>
    </row>
    <row r="106" spans="1:3">
      <c r="A106" s="131">
        <f t="shared" si="3"/>
        <v>2008</v>
      </c>
      <c r="B106" s="97">
        <v>9.1410000000000005E-2</v>
      </c>
      <c r="C106" s="74">
        <f t="shared" si="4"/>
        <v>9.1410000000000005E-4</v>
      </c>
    </row>
    <row r="107" spans="1:3">
      <c r="A107" s="131">
        <f t="shared" si="3"/>
        <v>2009</v>
      </c>
      <c r="B107" s="97">
        <v>2.72133</v>
      </c>
      <c r="C107" s="74">
        <f t="shared" si="4"/>
        <v>2.7213299999999999E-2</v>
      </c>
    </row>
    <row r="108" spans="1:3">
      <c r="A108" s="131">
        <f t="shared" si="3"/>
        <v>2010</v>
      </c>
      <c r="B108" s="97">
        <v>1.4957199999999999</v>
      </c>
      <c r="C108" s="74">
        <f t="shared" si="4"/>
        <v>1.4957199999999999E-2</v>
      </c>
    </row>
    <row r="109" spans="1:3">
      <c r="A109" s="131">
        <f t="shared" si="3"/>
        <v>2011</v>
      </c>
      <c r="B109" s="97">
        <v>2.9624199999999998</v>
      </c>
      <c r="C109" s="74">
        <f t="shared" si="4"/>
        <v>2.96242E-2</v>
      </c>
    </row>
    <row r="110" spans="1:3">
      <c r="A110" s="131">
        <f t="shared" si="3"/>
        <v>2012</v>
      </c>
      <c r="B110" s="97">
        <v>1.74102</v>
      </c>
      <c r="C110" s="74">
        <f t="shared" si="4"/>
        <v>1.7410200000000001E-2</v>
      </c>
    </row>
    <row r="111" spans="1:3">
      <c r="A111" s="131">
        <f t="shared" si="3"/>
        <v>2013</v>
      </c>
      <c r="B111" s="97">
        <v>1.5017400000000001</v>
      </c>
      <c r="C111" s="74">
        <f t="shared" si="4"/>
        <v>1.50174E-2</v>
      </c>
    </row>
    <row r="112" spans="1:3">
      <c r="A112" s="131">
        <f t="shared" si="3"/>
        <v>2014</v>
      </c>
      <c r="B112" s="97">
        <v>0.75649</v>
      </c>
      <c r="C112" s="74">
        <f t="shared" si="4"/>
        <v>7.5649000000000003E-3</v>
      </c>
    </row>
    <row r="113" spans="1:3">
      <c r="A113" s="131">
        <f t="shared" si="3"/>
        <v>2015</v>
      </c>
      <c r="B113" s="97">
        <v>0.72951999999999995</v>
      </c>
      <c r="C113" s="74">
        <f t="shared" si="4"/>
        <v>7.2951999999999991E-3</v>
      </c>
    </row>
    <row r="114" spans="1:3">
      <c r="A114" s="131">
        <f t="shared" si="3"/>
        <v>2016</v>
      </c>
      <c r="B114" s="97">
        <v>2.0746199999999999</v>
      </c>
      <c r="C114" s="74">
        <f t="shared" si="4"/>
        <v>2.0746199999999999E-2</v>
      </c>
    </row>
    <row r="115" spans="1:3">
      <c r="A115" s="131">
        <f t="shared" si="3"/>
        <v>2017</v>
      </c>
      <c r="B115" s="97">
        <v>2.1090800000000001</v>
      </c>
      <c r="C115" s="74">
        <f t="shared" si="4"/>
        <v>2.10908E-2</v>
      </c>
    </row>
    <row r="116" spans="1:3">
      <c r="A116" s="131">
        <f t="shared" si="3"/>
        <v>2018</v>
      </c>
      <c r="B116" s="97">
        <v>1.9101600000000001</v>
      </c>
      <c r="C116" s="74">
        <f t="shared" si="4"/>
        <v>1.91016E-2</v>
      </c>
    </row>
    <row r="117" spans="1:3">
      <c r="A117" s="131">
        <f t="shared" si="3"/>
        <v>2019</v>
      </c>
      <c r="B117" s="97">
        <v>2.2851300000000001</v>
      </c>
      <c r="C117" s="74">
        <f t="shared" si="4"/>
        <v>2.2851300000000001E-2</v>
      </c>
    </row>
    <row r="118" spans="1:3">
      <c r="A118" s="131">
        <f t="shared" si="3"/>
        <v>2020</v>
      </c>
      <c r="B118" s="97">
        <v>1.3620099999999999</v>
      </c>
      <c r="C118" s="74">
        <f t="shared" si="4"/>
        <v>1.36201E-2</v>
      </c>
    </row>
    <row r="119" spans="1:3">
      <c r="A119" s="131">
        <f t="shared" si="3"/>
        <v>2021</v>
      </c>
      <c r="B119" s="97">
        <v>6.81</v>
      </c>
      <c r="C119" s="74">
        <v>7.0000000000000007E-2</v>
      </c>
    </row>
  </sheetData>
  <printOptions gridLines="1" gridLinesSet="0"/>
  <pageMargins left="0.75" right="0.75" top="1" bottom="1" header="0.5" footer="0.5"/>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8"/>
  <sheetViews>
    <sheetView workbookViewId="0">
      <selection activeCell="C8" sqref="C8"/>
    </sheetView>
  </sheetViews>
  <sheetFormatPr defaultRowHeight="12.75"/>
  <cols>
    <col min="1" max="1" width="10.85546875" bestFit="1" customWidth="1"/>
    <col min="2" max="2" width="13.85546875" bestFit="1" customWidth="1"/>
    <col min="3" max="3" width="15.5703125" bestFit="1" customWidth="1"/>
    <col min="4" max="4" width="13.85546875" bestFit="1" customWidth="1"/>
    <col min="5" max="5" width="15.5703125" bestFit="1" customWidth="1"/>
    <col min="6" max="256" width="11.42578125" customWidth="1"/>
  </cols>
  <sheetData>
    <row r="1" spans="1:5" ht="15">
      <c r="A1" s="51"/>
      <c r="B1" s="169" t="s">
        <v>3</v>
      </c>
      <c r="C1" s="169"/>
      <c r="D1" s="169" t="s">
        <v>0</v>
      </c>
      <c r="E1" s="170"/>
    </row>
    <row r="2" spans="1:5" ht="15">
      <c r="A2" s="52"/>
      <c r="B2" s="22" t="s">
        <v>1</v>
      </c>
      <c r="C2" s="22" t="s">
        <v>2</v>
      </c>
      <c r="D2" s="22" t="s">
        <v>1</v>
      </c>
      <c r="E2" s="53" t="s">
        <v>2</v>
      </c>
    </row>
    <row r="3" spans="1:5" ht="15">
      <c r="A3" s="52" t="str">
        <f>'Returns by year'!A120</f>
        <v>1928-2021</v>
      </c>
      <c r="B3" s="23">
        <f>'Returns by year'!I115</f>
        <v>8.4941970422564655E-2</v>
      </c>
      <c r="C3" s="23">
        <f>'Returns by year'!J115</f>
        <v>6.7100961908671347E-2</v>
      </c>
      <c r="D3" s="23">
        <f>'Returns by year'!I120</f>
        <v>6.6924445821685774E-2</v>
      </c>
      <c r="E3" s="54">
        <f>'Returns by year'!J120</f>
        <v>5.1322006296357525E-2</v>
      </c>
    </row>
    <row r="4" spans="1:5" ht="15">
      <c r="A4" s="58" t="s">
        <v>47</v>
      </c>
      <c r="B4" s="42">
        <f>'Returns by year'!L115</f>
        <v>2.0451873826381712E-2</v>
      </c>
      <c r="C4" s="42">
        <f>'Returns by year'!M115</f>
        <v>2.1749232844017363E-2</v>
      </c>
      <c r="D4" s="23"/>
      <c r="E4" s="54"/>
    </row>
    <row r="5" spans="1:5" ht="15">
      <c r="A5" s="52" t="str">
        <f>'Returns by year'!A121</f>
        <v>1972-2021</v>
      </c>
      <c r="B5" s="23">
        <f>'Returns by year'!I116</f>
        <v>8.0433761220903358E-2</v>
      </c>
      <c r="C5" s="23">
        <f>'Returns by year'!J116</f>
        <v>5.4650706369937754E-2</v>
      </c>
      <c r="D5" s="23">
        <f>'Returns by year'!I121</f>
        <v>6.6961591135441534E-2</v>
      </c>
      <c r="E5" s="54">
        <f>'Returns by year'!J121</f>
        <v>4.4669940383725848E-2</v>
      </c>
    </row>
    <row r="6" spans="1:5" ht="15">
      <c r="A6" s="58" t="s">
        <v>47</v>
      </c>
      <c r="B6" s="42">
        <f>'Returns by year'!L116</f>
        <v>2.443863643776973E-2</v>
      </c>
      <c r="C6" s="42">
        <f>'Returns by year'!M116</f>
        <v>2.7591705420510825E-2</v>
      </c>
      <c r="D6" s="23"/>
      <c r="E6" s="54"/>
    </row>
    <row r="7" spans="1:5" ht="15">
      <c r="A7" s="52" t="str">
        <f>'Returns by year'!A122</f>
        <v>2012-2021</v>
      </c>
      <c r="B7" s="23">
        <f>'Returns by year'!I117</f>
        <v>0.16467774432022325</v>
      </c>
      <c r="C7" s="23">
        <f>'Returns by year'!J117</f>
        <v>0.14386985938573588</v>
      </c>
      <c r="D7" s="23">
        <f>'Returns by year'!I122</f>
        <v>0.15887309442872</v>
      </c>
      <c r="E7" s="54">
        <f>'Returns by year'!J122</f>
        <v>0.13996643480042636</v>
      </c>
    </row>
    <row r="8" spans="1:5" ht="15.75" thickBot="1">
      <c r="A8" s="59" t="s">
        <v>47</v>
      </c>
      <c r="B8" s="55">
        <f>'Returns by year'!L117</f>
        <v>3.8822021817370045E-2</v>
      </c>
      <c r="C8" s="55">
        <f>'Returns by year'!M117</f>
        <v>4.5851859141722538E-2</v>
      </c>
      <c r="D8" s="56"/>
      <c r="E8" s="57"/>
    </row>
  </sheetData>
  <mergeCells count="2">
    <mergeCell ref="B1:C1"/>
    <mergeCell ref="D1:E1"/>
  </mergeCells>
  <phoneticPr fontId="12" type="noConversion"/>
  <printOptions gridLines="1" gridLinesSet="0"/>
  <pageMargins left="0.75" right="0.75" top="1" bottom="1" header="0.5" footer="0.5"/>
  <pageSetup orientation="portrait" horizontalDpi="4294967292" verticalDpi="4294967292"/>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19</vt:i4>
      </vt:variant>
    </vt:vector>
  </HeadingPairs>
  <TitlesOfParts>
    <vt:vector size="19" baseType="lpstr">
      <vt:lpstr>Explanations and FAQ</vt:lpstr>
      <vt:lpstr>Returns by year</vt:lpstr>
      <vt:lpstr>JB risk premiums</vt:lpstr>
      <vt:lpstr>Home Prices</vt:lpstr>
      <vt:lpstr>S&amp;P 500 &amp; Raw Data</vt:lpstr>
      <vt:lpstr>T. Bond yield &amp; return</vt:lpstr>
      <vt:lpstr>T. Bill rates</vt:lpstr>
      <vt:lpstr>Inflation Rate</vt:lpstr>
      <vt:lpstr>Summary for ppt</vt:lpstr>
      <vt:lpstr>Home Prices (Raw Data)</vt:lpstr>
      <vt:lpstr>Moody's Rates</vt:lpstr>
      <vt:lpstr>Sheet9</vt:lpstr>
      <vt:lpstr>Sheet10</vt:lpstr>
      <vt:lpstr>Sheet11</vt:lpstr>
      <vt:lpstr>Sheet12</vt:lpstr>
      <vt:lpstr>Sheet13</vt:lpstr>
      <vt:lpstr>Sheet14</vt:lpstr>
      <vt:lpstr>Sheet15</vt:lpstr>
      <vt:lpstr>Sheet16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Historical Returns</dc:title>
  <dc:creator>Aswath Damodaran</dc:creator>
  <cp:keywords/>
  <cp:lastModifiedBy>Jos Berkemeijer</cp:lastModifiedBy>
  <dcterms:created xsi:type="dcterms:W3CDTF">1999-02-15T16:07:18Z</dcterms:created>
  <dcterms:modified xsi:type="dcterms:W3CDTF">2022-06-11T09:30:43Z</dcterms:modified>
</cp:coreProperties>
</file>