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CtevKs6YVCEXdCKQm9XEUGNjSVP45csJhhI+6xZt08="/>
    </ext>
  </extLst>
</workbook>
</file>

<file path=xl/sharedStrings.xml><?xml version="1.0" encoding="utf-8"?>
<sst xmlns="http://schemas.openxmlformats.org/spreadsheetml/2006/main" count="290" uniqueCount="143">
  <si>
    <t>u$s 311,554,65 x 35% =</t>
  </si>
  <si>
    <t>109044,12 x 126=</t>
  </si>
  <si>
    <t>MES 06/2022</t>
  </si>
  <si>
    <t>DEBE</t>
  </si>
  <si>
    <t>HABER</t>
  </si>
  <si>
    <t>Anticipo a Proveedores</t>
  </si>
  <si>
    <t>a 211.40.15 Retención IIBB CABA 1,50%</t>
  </si>
  <si>
    <t>$13,739,559,12/1,21 = $ 11,355,007,54 x 1,50% = $ 170,325,11</t>
  </si>
  <si>
    <t>a 211.40.03 Retención de Impuesto a las ganancias proveed</t>
  </si>
  <si>
    <t xml:space="preserve">a </t>
  </si>
  <si>
    <t>Banco</t>
  </si>
  <si>
    <t xml:space="preserve">  u$s 297,519,07 x 35% =</t>
  </si>
  <si>
    <t xml:space="preserve">     u$S 104,131,67 x 126 =</t>
  </si>
  <si>
    <t>ESTE PAGO ACUMULA CON EL ANTICIPO DE LA ODC 12606</t>
  </si>
  <si>
    <t xml:space="preserve"> $ 13,120,590,42/1,21 = $ 10,843,463,16 x 1,50% = $ 162,651,95</t>
  </si>
  <si>
    <t>($ 13,120,590,42 + $ 13,739,559,12)/1,21 = $ 26,860,149,54/1,21 = $ 22,198,470,69 - $ 67,170 = $ 22,131,300,69 x 2% = $ 442,626,01-225,756,75 = $ 216,869,26</t>
  </si>
  <si>
    <t xml:space="preserve">CERT 1 ODC 12606 </t>
  </si>
  <si>
    <t>MES 07/2022</t>
  </si>
  <si>
    <t>ACA NO SE DESCUENTA ANTICIPO FINANCIERO PORQUE ES CERTIFICADO EN $ Y NO SE DIO ANTICIPO POR DICHO CERTIFICADO</t>
  </si>
  <si>
    <t>MES DISTINTO AL DEL ANTICIPO, POR LO TANTO NO ACUMULA</t>
  </si>
  <si>
    <t>CERTIFICADO 1 ($)</t>
  </si>
  <si>
    <t>125,20,01 Instalaciones</t>
  </si>
  <si>
    <t>a 211,10,04 Fondo de Reparo</t>
  </si>
  <si>
    <t xml:space="preserve">a 211,40,15 Retención IIBB caba 1,50% </t>
  </si>
  <si>
    <t>$ 529,670,31/1,21 = $ 437,744,06 X 1,50% = $ 6,566,16</t>
  </si>
  <si>
    <t>a 211,40,04 Retención Empresas Constructoras</t>
  </si>
  <si>
    <t>$ 529,670,31/1,21 = $ 437,744,06 X 2,50% =10,943,60</t>
  </si>
  <si>
    <t>a 211,40,03 Retención de Impuesto a las Ganancias</t>
  </si>
  <si>
    <t>$ 529,670,31/1,21 = $ 437,744,06 - $ 67170 = $ 370,574,06 x 2% = $ 7,411,40</t>
  </si>
  <si>
    <t>a                     Banco</t>
  </si>
  <si>
    <t>ACUMULA CON EL CERTIFICADO 1 ODC 12606</t>
  </si>
  <si>
    <t>MAYORES COSTOS CERTIFICADO 1 ($) ODC 12606</t>
  </si>
  <si>
    <t>$ 55,241,11/1,21 = $ 45,653,81 X 1,50% = $ 684,81</t>
  </si>
  <si>
    <t>$ 55,241,11/1,21 = $ 45,653,81 X 2,50% = $ 1,141,35</t>
  </si>
  <si>
    <t>($55241,11+$ 529,670,31)/1,21=  $ 584,911,42/1,21 = $ 483,397,87 - $ 67,170 = $ 416,227,87 X 2% = $ 8,324,57 - $ 7,411,40 (retención c1 ) = $ 913,17</t>
  </si>
  <si>
    <t xml:space="preserve">      U$S 1263,72 X $ 130,25 = $ 164,599,53</t>
  </si>
  <si>
    <t xml:space="preserve">        65% es u$s 1263,72</t>
  </si>
  <si>
    <t xml:space="preserve">         35%                x</t>
  </si>
  <si>
    <t xml:space="preserve">   anticipo a descontar</t>
  </si>
  <si>
    <t>u$s 680,46</t>
  </si>
  <si>
    <t>ACUMULA EN  EL MES 07/2026</t>
  </si>
  <si>
    <t>CERTIFICADO 1 (U$S) ODC 12,606</t>
  </si>
  <si>
    <t xml:space="preserve">obras en curso </t>
  </si>
  <si>
    <t>$ 164,599,53 (monto factura) + 2,891,96 (dif cotizac) + $ 85,737,96 (Anticipo financiero)</t>
  </si>
  <si>
    <t>a 813,30,02 Diferencia de Cotización</t>
  </si>
  <si>
    <t>u$s 680,46 x ($ 130,25 - $ 126) = u$s 680,46 x 4,25 = $ 2,891,96</t>
  </si>
  <si>
    <t xml:space="preserve">a 113,21,03 Anticipo a Proveedores </t>
  </si>
  <si>
    <t>u$s 680,46 x $ 126 (tipo de cambio que se dio el anticipo) = $ 85,737,96</t>
  </si>
  <si>
    <t>$ 253,229,45 x 10% = $ 25,322,95</t>
  </si>
  <si>
    <t>$ 253,229,45/1,21 = $ 209,280,54 x 1,50% = $ 3,139,21</t>
  </si>
  <si>
    <t>$ 253,229,45/1,21 = $ 209,280,54 x 2,50% = $ 5,232,01</t>
  </si>
  <si>
    <t>(($ 253,229,45 - $ 85,737,96) + $ 529,670,31+ $ 55,241,11) = $ 752,402,91/1,21 = $ 621,820,59 - $ 67,170 = $ 554,650,59 x 2% = $ 11,093,01 - $ 7,411,40 [(cert 1 $) - $ 913,17 = $ 2,768,44</t>
  </si>
  <si>
    <t>MES 09/2022</t>
  </si>
  <si>
    <t>CERTIFICADO 2 ($)</t>
  </si>
  <si>
    <t>$ 3,365,745,99 (monto de facturas)</t>
  </si>
  <si>
    <t>$ 3,365,745,99 x 10% = $ 336,574,60</t>
  </si>
  <si>
    <t>$ 3,365,745,99/1,21 = $ 2,781,608,26 x 1,50% = $ 41,724,12,-</t>
  </si>
  <si>
    <t>$ 3,365,745,99/1,21 = $ 2,781,608,26 x 2,50% = $ 69,540,21,-</t>
  </si>
  <si>
    <t>$ 3,365,745,99/1,21 = $ 2,781,608,26 - $ 67,170 = $ 2,714,438,26 x 2% = $ 54,288,77</t>
  </si>
  <si>
    <t>MISMO MES QUE CERT 2 ($)</t>
  </si>
  <si>
    <t>MAYORES COSTOS CERT. 2 ($) ODC 12606</t>
  </si>
  <si>
    <t>$ 874,115,22 x 10% = $ 87,411,52</t>
  </si>
  <si>
    <t>$ 874,115,22/1,21 = $ 722,409,27 x 1,50% = $ 10,836,14</t>
  </si>
  <si>
    <t>$ 874,115,22/1,21 = $ 722,409,27 x 2,50% = $ 18,060,23</t>
  </si>
  <si>
    <t>($ 874115,22 + $ 3,365,745,99) = $ 4,239,861,21/1,21 = $ 3,504,017,53 - $ 67,170 = $ 3,436,847,53 x 2% = $ 68,736,95 - $ 54,288,77 (ret cert 2) = $ 14,448,18</t>
  </si>
  <si>
    <t xml:space="preserve">u$s 3,698,56 x $ 145 = </t>
  </si>
  <si>
    <t>65% es u$s 3,698,56</t>
  </si>
  <si>
    <t>Anticipo</t>
  </si>
  <si>
    <t>Certificado 1 (U$S) ODC 12606</t>
  </si>
  <si>
    <t>CERTIFICADO 2 (U$S) ODC 12606</t>
  </si>
  <si>
    <t xml:space="preserve">Obras en curso </t>
  </si>
  <si>
    <t>$ 536,291,20 (monto de factura) + $ 38,839,07 (dif de cotización) + $ 250,932,78 (anticipo a proveedores)</t>
  </si>
  <si>
    <t>u$s 1,991,53 x ($ 145 - $ 126) = u$s 1,991,53 x $ 19 = $ 37,839,07,-</t>
  </si>
  <si>
    <t>u$s 1,991,53 x 126 = $ 250,932,78</t>
  </si>
  <si>
    <t>$ 825,063,05 x 10% = $ 82,506,31</t>
  </si>
  <si>
    <t>$ 825,063,05/1,21 = $ 681,870,29 x 1,50% = $ 10,228,05</t>
  </si>
  <si>
    <t>$ 825,063,05/1,21 = $ 681,870,29 x 2,50% = $ 17,046,76</t>
  </si>
  <si>
    <t>($ 825,063,05 - $ 250,932,78) + $ 3,365,745,99 + $ 874,115,11 = $ 4,813,991,48/1,21 = $ 3,978,505,36 - $ 67,170 = $ 3,911,335,36 x 2% = $ 78,226,71 - $ 54,288,77 - $ 14,448,18 = $ 9,489,76</t>
  </si>
  <si>
    <t xml:space="preserve"> 825,063,05</t>
  </si>
  <si>
    <t xml:space="preserve">fc </t>
  </si>
  <si>
    <t>dif cotiz</t>
  </si>
  <si>
    <t>MES 10/2022</t>
  </si>
  <si>
    <t>CERTIFICADO 3 ($) ODC 12,606</t>
  </si>
  <si>
    <t xml:space="preserve">anticipo </t>
  </si>
  <si>
    <t>$ 379,294,80 X 10% = $ 37,929,48</t>
  </si>
  <si>
    <t>$ 379,294,80/,121=  $ 313,466,78 X 1,50% = $ 4,702</t>
  </si>
  <si>
    <t>$ 379,294,80/,121=  $ 313,466,78 X 2,50% = $ 7,836,67</t>
  </si>
  <si>
    <t>$ 379,294,80/1,21 = $ 313,466,78 - $ 67,170 = $ 246,316,78 X 2% = $ 4,926,34</t>
  </si>
  <si>
    <t xml:space="preserve">ERROR EN EL CALCULO </t>
  </si>
  <si>
    <t>MAYORES COSTOS CERTIFICADO 3 ($) ODC 12,606</t>
  </si>
  <si>
    <t>$ 98,506,35 x 10% = $ 9,850,64</t>
  </si>
  <si>
    <t>$ 98,506,35/1,21 = $ 81,410,21 x 1,50% = $ 1,221,15</t>
  </si>
  <si>
    <t>$ 98,506,35/1,21 = $ 81,410,21 x 2,50% = $2,035,26</t>
  </si>
  <si>
    <t>($ 98,506,35 + $ 379,294,80) = $ 477,801,15/1,21 = $ 394,876,98 - $ 67,170 = $ 327,706,98 x 2% = $ 6,554,14 - $ 4,926,34  = $ 1,627,80</t>
  </si>
  <si>
    <t>U$S 533,15 x $ 153,25</t>
  </si>
  <si>
    <t>65% es u$s 533,15</t>
  </si>
  <si>
    <t>35%                       =</t>
  </si>
  <si>
    <t>Anticipo financiero</t>
  </si>
  <si>
    <t>CERTIFICADO 3 (U$S) ODC 12,606</t>
  </si>
  <si>
    <t>$ 81,705,24- $ 36,172,08 +7822,93</t>
  </si>
  <si>
    <t>u$s 287,08 x ($ 153,25 - $ 126) = u$s 287,08 x $ 27,25 = $ 7,822,93</t>
  </si>
  <si>
    <t>u$s 287,08 x $ 126 = $ 36,172,08,-</t>
  </si>
  <si>
    <t>$ 125,700,25 x 10% = $ 12,570,03</t>
  </si>
  <si>
    <t>$ 125,700,25/1,21 = $ 103,884,50 x 1,50% = $ 1,558,27</t>
  </si>
  <si>
    <t>$ 125,700,25/1,21 = $ 103,884,50 x 2,50% = $ 2,597,11</t>
  </si>
  <si>
    <t>($ 125,700,25 - $ 36,172,08) + $ 379,294,80 + $ 98,506,35 = $ 567,329,32/1,21 = $ 468,867,21 - $ 67,170 = $ 401.697,21 x 2% = $ 8,033.94 - $ 4,926,34 - $ 1,627,80 = $ 1,479,80</t>
  </si>
  <si>
    <t>MES 11/2022</t>
  </si>
  <si>
    <t>CERTIFICADO 4 ($) ODC 12,606</t>
  </si>
  <si>
    <t>$ 7,021,740,11 x 10% = $ 702,174,01</t>
  </si>
  <si>
    <t>$ 7,021,740,11/1,21 = $ 5,803,091 x 1,50% = $ 87,046,37</t>
  </si>
  <si>
    <t>$ 7,021,740,11/1,21 = $ 5,803,091 x 2,50% = $ 145,077,28</t>
  </si>
  <si>
    <t>$ 7,021,740,11/1,21 = $ 5,803,091 - $ 67,170 = $ $ 5,735,921 x 2% = $ 114,718,42</t>
  </si>
  <si>
    <t>CERTIFICADO 1 ($) ODC 12,607</t>
  </si>
  <si>
    <t>$ 2,551,102,24 x 10% = $ 255,110,22</t>
  </si>
  <si>
    <t>$ 2,551,102,24/1,21 = $ 2,108,348,96 x 1,50% = $ 31,625,23</t>
  </si>
  <si>
    <t>$ 2,551,102,24/1,21 = $ 2,108,348,96 x 2,50% = $ 52,708,72</t>
  </si>
  <si>
    <t>($2,551,102,24 + $ 7,021,740,11 = $ 9,572,842,35/1,21 ]= $ 7,911,439,96 - $ 67,170 = $ 7,844,269,96 x 2% = $ 156,885,40 - $ 114,718,42 = $ 42,166,98</t>
  </si>
  <si>
    <t>CERTIFICADO 4 (U$S) ODC 12,606</t>
  </si>
  <si>
    <t>U$S 31,269,87 X $ 164 =</t>
  </si>
  <si>
    <t>65% u$s 31,269,87</t>
  </si>
  <si>
    <t>35%            x</t>
  </si>
  <si>
    <t>u$s 16,837,62 x ($ 164 - $ 126) = u$s 16,837,62 x $ 38 = $ 639,829,56</t>
  </si>
  <si>
    <t>u$s 16,837,62 x $ 126 = $ 2,121,540,12</t>
  </si>
  <si>
    <t>$ 7,889,628,28 x 10% = $ 788,962,83</t>
  </si>
  <si>
    <t>$ 7,889,628,28/1,21 = $ 6,520,353,95 x 1,50% = $ 97,805,31</t>
  </si>
  <si>
    <t>$ 7,889,628,28/1,21 = $ 6,520,353,95 x 2,50% = $ 163,008,85</t>
  </si>
  <si>
    <t>($ 7,889,628,28 - $ 2,121,540,12) + $ 7,021,740,11 + 2,551,102,24 = $ 15,340,930,51/1,21 = $ 12,678,454,97 - 67170 = $ $ 12,611,284,97 x2% = $ 252,225,70 - $ 114,718,42 - $ 42,165,98 = $ 95,341,30</t>
  </si>
  <si>
    <t>CERTIFICADO 1 (U$S) ODC 12,607</t>
  </si>
  <si>
    <t xml:space="preserve">u$s 26,952,48 x $ 164 = </t>
  </si>
  <si>
    <t>65% es u$s 26,952,48</t>
  </si>
  <si>
    <t>35%                x</t>
  </si>
  <si>
    <t>u$s 14,512,87 x ($ 164 - $ 126) = u$s 14,512,87 x $ 38 = $ 551,489,06</t>
  </si>
  <si>
    <t>u$s 14,512,87 x $ 126 = $ 1,828,621,62</t>
  </si>
  <si>
    <t>$ 6,800,317,40 x 10% = $ 680,031,74</t>
  </si>
  <si>
    <t>$ 6,800,317,40/1,21 = $ 5,620,097,02 x 1,50% = $ 84,301,46</t>
  </si>
  <si>
    <t>$ 6,800,317,40/1,21 = $ 5,620,097,02 x 2,50% = $ 140,502,43</t>
  </si>
  <si>
    <t>($ 6,800,317,40-$1,828,621,62)+($ 7,889,628,28-$ 2,121,540,12)+$ 2,551,102,24+ $ 7,021,740,11 = $ 20,312,626,29/1,21 =$ 16,787,294,45 - $ 67,170 = $ 16,720,124,45 x 2% = $ 334,402,49 - $ 95,341,30 - $ 42,166,98 - $ 114,718,42 = $ 82,175,79,-</t>
  </si>
  <si>
    <t>FC</t>
  </si>
  <si>
    <t xml:space="preserve">DIF CAMBIO </t>
  </si>
  <si>
    <t xml:space="preserve">PROVEEDORES </t>
  </si>
  <si>
    <t xml:space="preserve">OBRAS EN CURSO </t>
  </si>
  <si>
    <t xml:space="preserve">COMPRAS ACUMULADAS </t>
  </si>
  <si>
    <t xml:space="preserve">ANTICIPO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</si>
</sst>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[$USD]\ #,##0.00"/>
  </numFmts>
  <fonts count="16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FF0000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4D94D8"/>
      <name val="Arial"/>
    </font>
    <font>
      <b/>
      <sz val="11.0"/>
      <color rgb="FF0E2841"/>
      <name val="Arial"/>
    </font>
    <font>
      <sz val="11.0"/>
      <color rgb="FF0E2841"/>
      <name val="Arial"/>
    </font>
    <font>
      <sz val="11.0"/>
      <color rgb="FFFF0000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sz val="11.0"/>
      <color rgb="FF161513"/>
      <name val="Arial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00FF00"/>
        <bgColor rgb="FF00FF00"/>
      </patternFill>
    </fill>
    <fill>
      <patternFill patternType="solid">
        <fgColor rgb="FFF6C6AC"/>
        <bgColor rgb="FFF6C6AC"/>
      </patternFill>
    </fill>
    <fill>
      <patternFill patternType="solid">
        <fgColor rgb="FFFBF9F8"/>
        <bgColor rgb="FFFBF9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164" xfId="0" applyFont="1" applyNumberFormat="1"/>
    <xf borderId="1" fillId="2" fontId="3" numFmtId="0" xfId="0" applyBorder="1" applyFill="1" applyFont="1"/>
    <xf borderId="1" fillId="3" fontId="4" numFmtId="0" xfId="0" applyAlignment="1" applyBorder="1" applyFill="1" applyFont="1">
      <alignment horizontal="center"/>
    </xf>
    <xf borderId="1" fillId="3" fontId="2" numFmtId="0" xfId="0" applyBorder="1" applyFont="1"/>
    <xf borderId="1" fillId="3" fontId="5" numFmtId="0" xfId="0" applyBorder="1" applyFont="1"/>
    <xf borderId="1" fillId="3" fontId="5" numFmtId="4" xfId="0" applyBorder="1" applyFont="1" applyNumberForma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3" numFmtId="0" xfId="0" applyFont="1"/>
    <xf borderId="1" fillId="4" fontId="6" numFmtId="0" xfId="0" applyBorder="1" applyFill="1" applyFont="1"/>
    <xf borderId="1" fillId="4" fontId="2" numFmtId="0" xfId="0" applyBorder="1" applyFont="1"/>
    <xf borderId="1" fillId="2" fontId="2" numFmtId="0" xfId="0" applyBorder="1" applyFont="1"/>
    <xf borderId="1" fillId="5" fontId="7" numFmtId="0" xfId="0" applyBorder="1" applyFill="1" applyFont="1"/>
    <xf borderId="1" fillId="5" fontId="8" numFmtId="0" xfId="0" applyBorder="1" applyFont="1"/>
    <xf borderId="1" fillId="5" fontId="2" numFmtId="0" xfId="0" applyBorder="1" applyFont="1"/>
    <xf borderId="1" fillId="6" fontId="7" numFmtId="0" xfId="0" applyBorder="1" applyFill="1" applyFont="1"/>
    <xf borderId="1" fillId="6" fontId="2" numFmtId="0" xfId="0" applyBorder="1" applyFont="1"/>
    <xf borderId="1" fillId="3" fontId="4" numFmtId="0" xfId="0" applyBorder="1" applyFont="1"/>
    <xf borderId="1" fillId="3" fontId="4" numFmtId="4" xfId="0" applyBorder="1" applyFont="1" applyNumberFormat="1"/>
    <xf borderId="1" fillId="7" fontId="7" numFmtId="0" xfId="0" applyBorder="1" applyFill="1" applyFont="1"/>
    <xf borderId="1" fillId="7" fontId="2" numFmtId="0" xfId="0" applyBorder="1" applyFont="1"/>
    <xf borderId="1" fillId="2" fontId="9" numFmtId="0" xfId="0" applyBorder="1" applyFont="1"/>
    <xf borderId="1" fillId="8" fontId="2" numFmtId="0" xfId="0" applyBorder="1" applyFill="1" applyFont="1"/>
    <xf borderId="1" fillId="8" fontId="10" numFmtId="2" xfId="0" applyBorder="1" applyFont="1" applyNumberFormat="1"/>
    <xf borderId="0" fillId="0" fontId="2" numFmtId="2" xfId="0" applyFont="1" applyNumberFormat="1"/>
    <xf borderId="0" fillId="0" fontId="11" numFmtId="2" xfId="0" applyFont="1" applyNumberFormat="1"/>
    <xf borderId="1" fillId="3" fontId="12" numFmtId="2" xfId="0" applyAlignment="1" applyBorder="1" applyFont="1" applyNumberFormat="1">
      <alignment horizontal="center"/>
    </xf>
    <xf borderId="1" fillId="3" fontId="13" numFmtId="2" xfId="0" applyBorder="1" applyFont="1" applyNumberFormat="1"/>
    <xf borderId="1" fillId="3" fontId="5" numFmtId="2" xfId="0" applyBorder="1" applyFont="1" applyNumberFormat="1"/>
    <xf borderId="1" fillId="3" fontId="5" numFmtId="2" xfId="0" applyAlignment="1" applyBorder="1" applyFont="1" applyNumberFormat="1">
      <alignment readingOrder="0"/>
    </xf>
    <xf borderId="1" fillId="9" fontId="5" numFmtId="4" xfId="0" applyBorder="1" applyFill="1" applyFont="1" applyNumberFormat="1"/>
    <xf borderId="1" fillId="3" fontId="4" numFmtId="2" xfId="0" applyBorder="1" applyFont="1" applyNumberFormat="1"/>
    <xf borderId="1" fillId="3" fontId="5" numFmtId="2" xfId="0" applyAlignment="1" applyBorder="1" applyFont="1" applyNumberFormat="1">
      <alignment vertical="center"/>
    </xf>
    <xf borderId="1" fillId="3" fontId="4" numFmtId="2" xfId="0" applyAlignment="1" applyBorder="1" applyFont="1" applyNumberFormat="1">
      <alignment vertical="center"/>
    </xf>
    <xf borderId="1" fillId="3" fontId="4" numFmtId="4" xfId="0" applyAlignment="1" applyBorder="1" applyFont="1" applyNumberFormat="1">
      <alignment vertical="center"/>
    </xf>
    <xf borderId="0" fillId="0" fontId="2" numFmtId="0" xfId="0" applyAlignment="1" applyFont="1">
      <alignment shrinkToFit="0" wrapText="1"/>
    </xf>
    <xf borderId="1" fillId="7" fontId="4" numFmtId="0" xfId="0" applyBorder="1" applyFont="1"/>
    <xf borderId="1" fillId="10" fontId="3" numFmtId="0" xfId="0" applyBorder="1" applyFill="1" applyFont="1"/>
    <xf borderId="1" fillId="10" fontId="9" numFmtId="0" xfId="0" applyBorder="1" applyFont="1"/>
    <xf borderId="0" fillId="0" fontId="2" numFmtId="0" xfId="0" applyFont="1"/>
    <xf borderId="1" fillId="3" fontId="5" numFmtId="2" xfId="0" applyAlignment="1" applyBorder="1" applyFont="1" applyNumberFormat="1">
      <alignment horizontal="left" vertical="center"/>
    </xf>
    <xf borderId="1" fillId="3" fontId="4" numFmtId="2" xfId="0" applyAlignment="1" applyBorder="1" applyFont="1" applyNumberFormat="1">
      <alignment horizontal="left" vertical="center"/>
    </xf>
    <xf borderId="1" fillId="3" fontId="4" numFmtId="4" xfId="0" applyAlignment="1" applyBorder="1" applyFont="1" applyNumberFormat="1">
      <alignment horizontal="left" vertical="center"/>
    </xf>
    <xf borderId="1" fillId="3" fontId="4" numFmtId="4" xfId="0" applyAlignment="1" applyBorder="1" applyFont="1" applyNumberFormat="1">
      <alignment horizontal="right" vertical="center"/>
    </xf>
    <xf borderId="1" fillId="3" fontId="4" numFmtId="164" xfId="0" applyBorder="1" applyFont="1" applyNumberFormat="1"/>
    <xf borderId="0" fillId="0" fontId="2" numFmtId="9" xfId="0" applyAlignment="1" applyFont="1" applyNumberFormat="1">
      <alignment horizontal="left"/>
    </xf>
    <xf borderId="1" fillId="3" fontId="4" numFmtId="165" xfId="0" applyBorder="1" applyFont="1" applyNumberFormat="1"/>
    <xf borderId="0" fillId="11" fontId="14" numFmtId="0" xfId="0" applyAlignment="1" applyFill="1" applyFont="1">
      <alignment readingOrder="0"/>
    </xf>
    <xf borderId="0" fillId="0" fontId="1" numFmtId="4" xfId="0" applyAlignment="1" applyFont="1" applyNumberFormat="1">
      <alignment readingOrder="0"/>
    </xf>
    <xf borderId="1" fillId="3" fontId="5" numFmtId="4" xfId="0" applyAlignment="1" applyBorder="1" applyFont="1" applyNumberFormat="1">
      <alignment readingOrder="0"/>
    </xf>
    <xf borderId="0" fillId="12" fontId="15" numFmtId="0" xfId="0" applyAlignment="1" applyFill="1" applyFont="1">
      <alignment horizontal="right" readingOrder="0"/>
    </xf>
    <xf borderId="0" fillId="13" fontId="1" numFmtId="0" xfId="0" applyFill="1" applyFont="1"/>
    <xf borderId="1" fillId="13" fontId="4" numFmtId="2" xfId="0" applyBorder="1" applyFont="1" applyNumberFormat="1"/>
    <xf borderId="1" fillId="13" fontId="5" numFmtId="2" xfId="0" applyAlignment="1" applyBorder="1" applyFont="1" applyNumberFormat="1">
      <alignment horizontal="left" vertical="center"/>
    </xf>
    <xf borderId="1" fillId="13" fontId="4" numFmtId="2" xfId="0" applyAlignment="1" applyBorder="1" applyFont="1" applyNumberFormat="1">
      <alignment horizontal="left" vertical="center"/>
    </xf>
    <xf borderId="1" fillId="13" fontId="4" numFmtId="4" xfId="0" applyAlignment="1" applyBorder="1" applyFont="1" applyNumberFormat="1">
      <alignment horizontal="left" vertical="center"/>
    </xf>
    <xf borderId="1" fillId="13" fontId="5" numFmtId="4" xfId="0" applyAlignment="1" applyBorder="1" applyFont="1" applyNumberFormat="1">
      <alignment horizontal="right" vertical="center"/>
    </xf>
    <xf borderId="0" fillId="13" fontId="1" numFmtId="0" xfId="0" applyAlignment="1" applyFont="1">
      <alignment readingOrder="0"/>
    </xf>
    <xf borderId="1" fillId="3" fontId="5" numFmtId="4" xfId="0" applyAlignment="1" applyBorder="1" applyFont="1" applyNumberFormat="1">
      <alignment horizontal="right" readingOrder="0" vertical="center"/>
    </xf>
    <xf borderId="1" fillId="3" fontId="4" numFmtId="165" xfId="0" applyAlignment="1" applyBorder="1" applyFont="1" applyNumberFormat="1">
      <alignment horizontal="center"/>
    </xf>
    <xf borderId="1" fillId="3" fontId="5" numFmtId="4" xfId="0" applyAlignment="1" applyBorder="1" applyFont="1" applyNumberFormat="1">
      <alignment vertical="center"/>
    </xf>
    <xf borderId="0" fillId="0" fontId="2" numFmtId="164" xfId="0" applyAlignment="1" applyFont="1" applyNumberFormat="1">
      <alignment shrinkToFit="0" wrapText="1"/>
    </xf>
    <xf borderId="1" fillId="3" fontId="5" numFmtId="4" xfId="0" applyAlignment="1" applyBorder="1" applyFont="1" applyNumberFormat="1">
      <alignment horizontal="right" vertical="center"/>
    </xf>
    <xf borderId="1" fillId="9" fontId="5" numFmtId="4" xfId="0" applyAlignment="1" applyBorder="1" applyFont="1" applyNumberFormat="1">
      <alignment readingOrder="0"/>
    </xf>
    <xf borderId="1" fillId="9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png"/><Relationship Id="rId42" Type="http://schemas.openxmlformats.org/officeDocument/2006/relationships/image" Target="../media/image42.png"/><Relationship Id="rId41" Type="http://schemas.openxmlformats.org/officeDocument/2006/relationships/image" Target="../media/image38.png"/><Relationship Id="rId44" Type="http://schemas.openxmlformats.org/officeDocument/2006/relationships/image" Target="../media/image44.png"/><Relationship Id="rId43" Type="http://schemas.openxmlformats.org/officeDocument/2006/relationships/image" Target="../media/image40.png"/><Relationship Id="rId46" Type="http://schemas.openxmlformats.org/officeDocument/2006/relationships/image" Target="../media/image43.png"/><Relationship Id="rId45" Type="http://schemas.openxmlformats.org/officeDocument/2006/relationships/image" Target="../media/image41.png"/><Relationship Id="rId1" Type="http://schemas.openxmlformats.org/officeDocument/2006/relationships/image" Target="../media/image1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25.png"/><Relationship Id="rId9" Type="http://schemas.openxmlformats.org/officeDocument/2006/relationships/image" Target="../media/image24.png"/><Relationship Id="rId48" Type="http://schemas.openxmlformats.org/officeDocument/2006/relationships/image" Target="../media/image49.png"/><Relationship Id="rId47" Type="http://schemas.openxmlformats.org/officeDocument/2006/relationships/image" Target="../media/image47.png"/><Relationship Id="rId49" Type="http://schemas.openxmlformats.org/officeDocument/2006/relationships/image" Target="../media/image45.png"/><Relationship Id="rId5" Type="http://schemas.openxmlformats.org/officeDocument/2006/relationships/image" Target="../media/image19.png"/><Relationship Id="rId6" Type="http://schemas.openxmlformats.org/officeDocument/2006/relationships/image" Target="../media/image17.png"/><Relationship Id="rId7" Type="http://schemas.openxmlformats.org/officeDocument/2006/relationships/image" Target="../media/image4.png"/><Relationship Id="rId8" Type="http://schemas.openxmlformats.org/officeDocument/2006/relationships/image" Target="../media/image6.png"/><Relationship Id="rId31" Type="http://schemas.openxmlformats.org/officeDocument/2006/relationships/image" Target="../media/image27.png"/><Relationship Id="rId30" Type="http://schemas.openxmlformats.org/officeDocument/2006/relationships/image" Target="../media/image36.png"/><Relationship Id="rId33" Type="http://schemas.openxmlformats.org/officeDocument/2006/relationships/image" Target="../media/image30.png"/><Relationship Id="rId32" Type="http://schemas.openxmlformats.org/officeDocument/2006/relationships/image" Target="../media/image32.png"/><Relationship Id="rId35" Type="http://schemas.openxmlformats.org/officeDocument/2006/relationships/image" Target="../media/image37.png"/><Relationship Id="rId34" Type="http://schemas.openxmlformats.org/officeDocument/2006/relationships/image" Target="../media/image29.png"/><Relationship Id="rId37" Type="http://schemas.openxmlformats.org/officeDocument/2006/relationships/image" Target="../media/image33.png"/><Relationship Id="rId36" Type="http://schemas.openxmlformats.org/officeDocument/2006/relationships/image" Target="../media/image35.png"/><Relationship Id="rId39" Type="http://schemas.openxmlformats.org/officeDocument/2006/relationships/image" Target="../media/image46.png"/><Relationship Id="rId38" Type="http://schemas.openxmlformats.org/officeDocument/2006/relationships/image" Target="../media/image34.png"/><Relationship Id="rId20" Type="http://schemas.openxmlformats.org/officeDocument/2006/relationships/image" Target="../media/image1.png"/><Relationship Id="rId22" Type="http://schemas.openxmlformats.org/officeDocument/2006/relationships/image" Target="../media/image21.png"/><Relationship Id="rId21" Type="http://schemas.openxmlformats.org/officeDocument/2006/relationships/image" Target="../media/image22.png"/><Relationship Id="rId24" Type="http://schemas.openxmlformats.org/officeDocument/2006/relationships/image" Target="../media/image16.png"/><Relationship Id="rId23" Type="http://schemas.openxmlformats.org/officeDocument/2006/relationships/image" Target="../media/image14.png"/><Relationship Id="rId26" Type="http://schemas.openxmlformats.org/officeDocument/2006/relationships/image" Target="../media/image31.png"/><Relationship Id="rId25" Type="http://schemas.openxmlformats.org/officeDocument/2006/relationships/image" Target="../media/image8.png"/><Relationship Id="rId28" Type="http://schemas.openxmlformats.org/officeDocument/2006/relationships/image" Target="../media/image26.png"/><Relationship Id="rId27" Type="http://schemas.openxmlformats.org/officeDocument/2006/relationships/image" Target="../media/image48.png"/><Relationship Id="rId29" Type="http://schemas.openxmlformats.org/officeDocument/2006/relationships/image" Target="../media/image28.png"/><Relationship Id="rId11" Type="http://schemas.openxmlformats.org/officeDocument/2006/relationships/image" Target="../media/image9.png"/><Relationship Id="rId10" Type="http://schemas.openxmlformats.org/officeDocument/2006/relationships/image" Target="../media/image12.png"/><Relationship Id="rId13" Type="http://schemas.openxmlformats.org/officeDocument/2006/relationships/image" Target="../media/image2.png"/><Relationship Id="rId12" Type="http://schemas.openxmlformats.org/officeDocument/2006/relationships/image" Target="../media/image5.png"/><Relationship Id="rId15" Type="http://schemas.openxmlformats.org/officeDocument/2006/relationships/image" Target="../media/image23.png"/><Relationship Id="rId14" Type="http://schemas.openxmlformats.org/officeDocument/2006/relationships/image" Target="../media/image7.png"/><Relationship Id="rId17" Type="http://schemas.openxmlformats.org/officeDocument/2006/relationships/image" Target="../media/image13.png"/><Relationship Id="rId16" Type="http://schemas.openxmlformats.org/officeDocument/2006/relationships/image" Target="../media/image18.png"/><Relationship Id="rId19" Type="http://schemas.openxmlformats.org/officeDocument/2006/relationships/image" Target="../media/image10.png"/><Relationship Id="rId18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0210800" cy="71342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10191750" cy="2676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57</xdr:row>
      <xdr:rowOff>161925</xdr:rowOff>
    </xdr:from>
    <xdr:ext cx="7534275" cy="509587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88</xdr:row>
      <xdr:rowOff>0</xdr:rowOff>
    </xdr:from>
    <xdr:ext cx="10410825" cy="613410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123</xdr:row>
      <xdr:rowOff>76200</xdr:rowOff>
    </xdr:from>
    <xdr:ext cx="10544175" cy="394335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10172700" cy="6905625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197</xdr:row>
      <xdr:rowOff>9525</xdr:rowOff>
    </xdr:from>
    <xdr:ext cx="10125075" cy="42481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222</xdr:row>
      <xdr:rowOff>133350</xdr:rowOff>
    </xdr:from>
    <xdr:ext cx="7600950" cy="40195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10344150" cy="5905500"/>
    <xdr:pic>
      <xdr:nvPicPr>
        <xdr:cNvPr id="0" name="image2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281</xdr:row>
      <xdr:rowOff>114300</xdr:rowOff>
    </xdr:from>
    <xdr:ext cx="10391775" cy="394335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318</xdr:row>
      <xdr:rowOff>85725</xdr:rowOff>
    </xdr:from>
    <xdr:ext cx="7658100" cy="39433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341</xdr:row>
      <xdr:rowOff>142875</xdr:rowOff>
    </xdr:from>
    <xdr:ext cx="10448925" cy="6219825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375</xdr:row>
      <xdr:rowOff>38100</xdr:rowOff>
    </xdr:from>
    <xdr:ext cx="10363200" cy="410527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411</xdr:row>
      <xdr:rowOff>85725</xdr:rowOff>
    </xdr:from>
    <xdr:ext cx="7962900" cy="404812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10477500" cy="6048375"/>
    <xdr:pic>
      <xdr:nvPicPr>
        <xdr:cNvPr id="0" name="image2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800100</xdr:colOff>
      <xdr:row>470</xdr:row>
      <xdr:rowOff>104775</xdr:rowOff>
    </xdr:from>
    <xdr:ext cx="10458450" cy="421005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508</xdr:row>
      <xdr:rowOff>0</xdr:rowOff>
    </xdr:from>
    <xdr:ext cx="6867525" cy="3952875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531</xdr:row>
      <xdr:rowOff>152400</xdr:rowOff>
    </xdr:from>
    <xdr:ext cx="10353675" cy="6886575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570</xdr:row>
      <xdr:rowOff>123825</xdr:rowOff>
    </xdr:from>
    <xdr:ext cx="10391775" cy="3771900"/>
    <xdr:pic>
      <xdr:nvPicPr>
        <xdr:cNvPr id="0" name="image1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611</xdr:row>
      <xdr:rowOff>0</xdr:rowOff>
    </xdr:from>
    <xdr:ext cx="7658100" cy="3914775"/>
    <xdr:pic>
      <xdr:nvPicPr>
        <xdr:cNvPr id="0" name="image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634</xdr:row>
      <xdr:rowOff>95250</xdr:rowOff>
    </xdr:from>
    <xdr:ext cx="10429875" cy="62103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669</xdr:row>
      <xdr:rowOff>114300</xdr:rowOff>
    </xdr:from>
    <xdr:ext cx="10334625" cy="3800475"/>
    <xdr:pic>
      <xdr:nvPicPr>
        <xdr:cNvPr id="0" name="image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703</xdr:row>
      <xdr:rowOff>161925</xdr:rowOff>
    </xdr:from>
    <xdr:ext cx="7639050" cy="3990975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727</xdr:row>
      <xdr:rowOff>142875</xdr:rowOff>
    </xdr:from>
    <xdr:ext cx="10477500" cy="6076950"/>
    <xdr:pic>
      <xdr:nvPicPr>
        <xdr:cNvPr id="0" name="image1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763</xdr:row>
      <xdr:rowOff>19050</xdr:rowOff>
    </xdr:from>
    <xdr:ext cx="10353675" cy="3676650"/>
    <xdr:pic>
      <xdr:nvPicPr>
        <xdr:cNvPr id="0" name="image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797</xdr:row>
      <xdr:rowOff>0</xdr:rowOff>
    </xdr:from>
    <xdr:ext cx="7734300" cy="3857625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820</xdr:row>
      <xdr:rowOff>0</xdr:rowOff>
    </xdr:from>
    <xdr:ext cx="10372725" cy="6286500"/>
    <xdr:pic>
      <xdr:nvPicPr>
        <xdr:cNvPr id="0" name="image4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857</xdr:row>
      <xdr:rowOff>0</xdr:rowOff>
    </xdr:from>
    <xdr:ext cx="10429875" cy="3857625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903</xdr:row>
      <xdr:rowOff>9525</xdr:rowOff>
    </xdr:from>
    <xdr:ext cx="7686675" cy="3905250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927</xdr:row>
      <xdr:rowOff>0</xdr:rowOff>
    </xdr:from>
    <xdr:ext cx="10429875" cy="5572125"/>
    <xdr:pic>
      <xdr:nvPicPr>
        <xdr:cNvPr id="0" name="image3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762000</xdr:colOff>
      <xdr:row>958</xdr:row>
      <xdr:rowOff>133350</xdr:rowOff>
    </xdr:from>
    <xdr:ext cx="10325100" cy="3886200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996</xdr:row>
      <xdr:rowOff>57150</xdr:rowOff>
    </xdr:from>
    <xdr:ext cx="7505700" cy="3838575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1019</xdr:row>
      <xdr:rowOff>57150</xdr:rowOff>
    </xdr:from>
    <xdr:ext cx="10258425" cy="5838825"/>
    <xdr:pic>
      <xdr:nvPicPr>
        <xdr:cNvPr id="0" name="image3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1053</xdr:row>
      <xdr:rowOff>57150</xdr:rowOff>
    </xdr:from>
    <xdr:ext cx="10334625" cy="3924300"/>
    <xdr:pic>
      <xdr:nvPicPr>
        <xdr:cNvPr id="0" name="image2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1088</xdr:row>
      <xdr:rowOff>0</xdr:rowOff>
    </xdr:from>
    <xdr:ext cx="8058150" cy="3914775"/>
    <xdr:pic>
      <xdr:nvPicPr>
        <xdr:cNvPr id="0" name="image3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1111</xdr:row>
      <xdr:rowOff>104775</xdr:rowOff>
    </xdr:from>
    <xdr:ext cx="10363200" cy="6248400"/>
    <xdr:pic>
      <xdr:nvPicPr>
        <xdr:cNvPr id="0" name="image3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1147</xdr:row>
      <xdr:rowOff>152400</xdr:rowOff>
    </xdr:from>
    <xdr:ext cx="10391775" cy="3771900"/>
    <xdr:pic>
      <xdr:nvPicPr>
        <xdr:cNvPr id="0" name="image3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1188</xdr:row>
      <xdr:rowOff>66675</xdr:rowOff>
    </xdr:from>
    <xdr:ext cx="7820025" cy="3886200"/>
    <xdr:pic>
      <xdr:nvPicPr>
        <xdr:cNvPr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1211</xdr:row>
      <xdr:rowOff>85725</xdr:rowOff>
    </xdr:from>
    <xdr:ext cx="10544175" cy="6286500"/>
    <xdr:pic>
      <xdr:nvPicPr>
        <xdr:cNvPr id="0" name="image4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1245</xdr:row>
      <xdr:rowOff>152400</xdr:rowOff>
    </xdr:from>
    <xdr:ext cx="10467975" cy="4114800"/>
    <xdr:pic>
      <xdr:nvPicPr>
        <xdr:cNvPr id="0" name="image3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1285</xdr:row>
      <xdr:rowOff>0</xdr:rowOff>
    </xdr:from>
    <xdr:ext cx="7696200" cy="3933825"/>
    <xdr:pic>
      <xdr:nvPicPr>
        <xdr:cNvPr id="0" name="image3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1308</xdr:row>
      <xdr:rowOff>76200</xdr:rowOff>
    </xdr:from>
    <xdr:ext cx="10372725" cy="5514975"/>
    <xdr:pic>
      <xdr:nvPicPr>
        <xdr:cNvPr id="0" name="image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1340</xdr:row>
      <xdr:rowOff>152400</xdr:rowOff>
    </xdr:from>
    <xdr:ext cx="10382250" cy="3905250"/>
    <xdr:pic>
      <xdr:nvPicPr>
        <xdr:cNvPr id="0" name="image4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1379</xdr:row>
      <xdr:rowOff>0</xdr:rowOff>
    </xdr:from>
    <xdr:ext cx="7858125" cy="3990975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1402</xdr:row>
      <xdr:rowOff>152400</xdr:rowOff>
    </xdr:from>
    <xdr:ext cx="10467975" cy="6162675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1438</xdr:row>
      <xdr:rowOff>28575</xdr:rowOff>
    </xdr:from>
    <xdr:ext cx="10534650" cy="4143375"/>
    <xdr:pic>
      <xdr:nvPicPr>
        <xdr:cNvPr id="0" name="image4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1482</xdr:row>
      <xdr:rowOff>0</xdr:rowOff>
    </xdr:from>
    <xdr:ext cx="8239125" cy="3981450"/>
    <xdr:pic>
      <xdr:nvPicPr>
        <xdr:cNvPr id="0" name="image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1505</xdr:row>
      <xdr:rowOff>123825</xdr:rowOff>
    </xdr:from>
    <xdr:ext cx="10496550" cy="6210300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1542</xdr:row>
      <xdr:rowOff>0</xdr:rowOff>
    </xdr:from>
    <xdr:ext cx="10277475" cy="4200525"/>
    <xdr:pic>
      <xdr:nvPicPr>
        <xdr:cNvPr id="0" name="image4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1.5"/>
    <col customWidth="1" min="3" max="4" width="10.63"/>
    <col customWidth="1" min="5" max="5" width="11.25"/>
    <col customWidth="1" min="6" max="6" width="13.75"/>
    <col customWidth="1" min="7" max="7" width="14.38"/>
    <col customWidth="1" min="8" max="8" width="10.63"/>
    <col customWidth="1" min="9" max="9" width="14.13"/>
    <col customWidth="1" min="10" max="10" width="13.75"/>
    <col customWidth="1" min="11" max="12" width="13.88"/>
    <col customWidth="1" min="13" max="13" width="21.63"/>
    <col customWidth="1" min="14" max="14" width="20.5"/>
    <col customWidth="1" min="15" max="15" width="21.75"/>
    <col customWidth="1" min="16" max="16" width="13.25"/>
    <col customWidth="1" min="17" max="17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>
      <c r="M67" s="1" t="s">
        <v>0</v>
      </c>
      <c r="O67" s="2">
        <f>311554.65*0.35</f>
        <v>109044.1275</v>
      </c>
    </row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>
      <c r="N77" s="1" t="s">
        <v>1</v>
      </c>
      <c r="O77" s="3">
        <f>109044.12*126</f>
        <v>13739559.12</v>
      </c>
    </row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>
      <c r="B148" s="4" t="s">
        <v>2</v>
      </c>
    </row>
    <row r="149" ht="13.5" customHeight="1">
      <c r="K149" s="5" t="s">
        <v>3</v>
      </c>
      <c r="L149" s="5" t="s">
        <v>4</v>
      </c>
    </row>
    <row r="150" ht="13.5" customHeight="1">
      <c r="K150" s="6"/>
      <c r="L150" s="6"/>
    </row>
    <row r="151" ht="13.5" customHeight="1">
      <c r="E151" s="7" t="s">
        <v>5</v>
      </c>
      <c r="F151" s="7"/>
      <c r="G151" s="7"/>
      <c r="H151" s="7"/>
      <c r="I151" s="7"/>
      <c r="J151" s="7"/>
      <c r="K151" s="8">
        <v>1.373955912E7</v>
      </c>
      <c r="L151" s="8"/>
    </row>
    <row r="152" ht="13.5" customHeight="1">
      <c r="E152" s="7"/>
      <c r="F152" s="7"/>
      <c r="G152" s="7"/>
      <c r="H152" s="7"/>
      <c r="I152" s="7"/>
      <c r="J152" s="7"/>
      <c r="K152" s="8"/>
      <c r="L152" s="8"/>
    </row>
    <row r="153" ht="13.5" customHeight="1">
      <c r="E153" s="7" t="s">
        <v>6</v>
      </c>
      <c r="F153" s="7"/>
      <c r="G153" s="7"/>
      <c r="H153" s="7"/>
      <c r="I153" s="7"/>
      <c r="J153" s="7"/>
      <c r="K153" s="8"/>
      <c r="L153" s="8">
        <v>179325.11</v>
      </c>
      <c r="M153" s="1" t="s">
        <v>7</v>
      </c>
    </row>
    <row r="154" ht="13.5" customHeight="1">
      <c r="E154" s="7" t="s">
        <v>8</v>
      </c>
      <c r="F154" s="7"/>
      <c r="G154" s="7"/>
      <c r="H154" s="7"/>
      <c r="I154" s="7"/>
      <c r="J154" s="7"/>
      <c r="K154" s="8"/>
      <c r="L154" s="8">
        <v>225756.75</v>
      </c>
      <c r="M154" s="9">
        <f>13739559.12/1.21</f>
        <v>11355007.54</v>
      </c>
      <c r="N154" s="10">
        <f>L154-67170</f>
        <v>158586.75</v>
      </c>
    </row>
    <row r="155" ht="13.5" customHeight="1">
      <c r="E155" s="7" t="s">
        <v>9</v>
      </c>
      <c r="F155" s="7" t="s">
        <v>10</v>
      </c>
      <c r="G155" s="7"/>
      <c r="H155" s="7"/>
      <c r="I155" s="7"/>
      <c r="J155" s="7"/>
      <c r="K155" s="8"/>
      <c r="L155" s="8">
        <f>+K151-L153-L154</f>
        <v>13334477.26</v>
      </c>
      <c r="N155" s="1">
        <f>N154*2</f>
        <v>317173.5</v>
      </c>
    </row>
    <row r="156" ht="13.5" customHeight="1">
      <c r="E156" s="7"/>
      <c r="F156" s="7"/>
      <c r="G156" s="7"/>
      <c r="H156" s="7"/>
      <c r="I156" s="7"/>
      <c r="J156" s="7"/>
      <c r="K156" s="8"/>
      <c r="L156" s="8"/>
    </row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>
      <c r="M204" s="10">
        <f>J406+J500+J501+I599+I696+I789+I886+J986+J1081+J1176+J1275+I1368+J1470</f>
        <v>23680265.31</v>
      </c>
    </row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>
      <c r="L234" s="1" t="s">
        <v>11</v>
      </c>
      <c r="N234" s="2">
        <f>297519.07*0.35</f>
        <v>104131.6745</v>
      </c>
    </row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>
      <c r="L244" s="1" t="s">
        <v>12</v>
      </c>
      <c r="N244" s="3">
        <f>104131.67*126</f>
        <v>13120590.42</v>
      </c>
    </row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>
      <c r="B295" s="10">
        <f>J406+J501+I599+I696+I789+I886+J986+J1081+J1176+J1275</f>
        <v>13239534.79</v>
      </c>
    </row>
    <row r="296" ht="13.5" customHeight="1"/>
    <row r="297" ht="13.5" customHeight="1"/>
    <row r="298" ht="13.5" customHeight="1"/>
    <row r="299" ht="13.5" customHeight="1">
      <c r="B299" s="8">
        <v>1.373955912E7</v>
      </c>
    </row>
    <row r="300" ht="13.5" customHeight="1"/>
    <row r="301" ht="13.5" customHeight="1"/>
    <row r="302" ht="13.5" customHeight="1"/>
    <row r="303" ht="13.5" customHeight="1">
      <c r="B303" s="10">
        <f>B299-B295</f>
        <v>500024.33</v>
      </c>
    </row>
    <row r="304" ht="13.5" customHeight="1"/>
    <row r="305" ht="13.5" customHeight="1"/>
    <row r="306" ht="13.5" customHeight="1">
      <c r="C306" s="11" t="s">
        <v>13</v>
      </c>
    </row>
    <row r="307" ht="13.5" customHeight="1"/>
    <row r="308" ht="13.5" customHeight="1">
      <c r="K308" s="5" t="s">
        <v>3</v>
      </c>
      <c r="L308" s="5" t="s">
        <v>4</v>
      </c>
    </row>
    <row r="309" ht="13.5" customHeight="1">
      <c r="K309" s="6"/>
      <c r="L309" s="6"/>
    </row>
    <row r="310" ht="13.5" customHeight="1">
      <c r="B310" s="10">
        <f>J406+J501+I599+I696+I789+I886+J986+J1081+J1176+J1275+B311</f>
        <v>13239534.79</v>
      </c>
      <c r="E310" s="7" t="s">
        <v>5</v>
      </c>
      <c r="F310" s="7"/>
      <c r="G310" s="7"/>
      <c r="H310" s="7"/>
      <c r="I310" s="7"/>
      <c r="J310" s="7"/>
      <c r="K310" s="8">
        <v>1.312059042E7</v>
      </c>
      <c r="L310" s="8"/>
    </row>
    <row r="311" ht="13.5" customHeight="1">
      <c r="E311" s="7"/>
      <c r="F311" s="7"/>
      <c r="G311" s="7"/>
      <c r="H311" s="7"/>
      <c r="I311" s="7"/>
      <c r="J311" s="7"/>
      <c r="K311" s="8"/>
      <c r="L311" s="8"/>
    </row>
    <row r="312" ht="13.5" customHeight="1">
      <c r="E312" s="7" t="s">
        <v>6</v>
      </c>
      <c r="F312" s="7"/>
      <c r="G312" s="7"/>
      <c r="H312" s="7"/>
      <c r="I312" s="7"/>
      <c r="J312" s="7"/>
      <c r="K312" s="8"/>
      <c r="L312" s="8">
        <v>162651.95</v>
      </c>
      <c r="M312" s="1" t="s">
        <v>14</v>
      </c>
    </row>
    <row r="313" ht="13.5" customHeight="1">
      <c r="E313" s="7" t="s">
        <v>8</v>
      </c>
      <c r="F313" s="7"/>
      <c r="G313" s="7"/>
      <c r="H313" s="7"/>
      <c r="I313" s="7"/>
      <c r="J313" s="7"/>
      <c r="K313" s="8"/>
      <c r="L313" s="8">
        <v>216869.26</v>
      </c>
      <c r="M313" s="1" t="s">
        <v>15</v>
      </c>
    </row>
    <row r="314" ht="13.5" customHeight="1">
      <c r="E314" s="7" t="s">
        <v>9</v>
      </c>
      <c r="F314" s="7" t="s">
        <v>10</v>
      </c>
      <c r="G314" s="7"/>
      <c r="H314" s="7"/>
      <c r="I314" s="7"/>
      <c r="J314" s="7"/>
      <c r="K314" s="8"/>
      <c r="L314" s="8">
        <f>+K310-L312-L313</f>
        <v>12741069.21</v>
      </c>
    </row>
    <row r="315" ht="13.5" customHeight="1">
      <c r="E315" s="7"/>
      <c r="F315" s="7"/>
      <c r="G315" s="7"/>
      <c r="H315" s="7"/>
      <c r="I315" s="7"/>
      <c r="J315" s="7"/>
      <c r="K315" s="8"/>
      <c r="L315" s="8"/>
    </row>
    <row r="316" ht="13.5" customHeight="1"/>
    <row r="317" ht="13.5" customHeight="1"/>
    <row r="318" ht="13.5" customHeight="1">
      <c r="B318" s="12" t="s">
        <v>16</v>
      </c>
      <c r="C318" s="13"/>
    </row>
    <row r="319" ht="13.5" customHeight="1">
      <c r="B319" s="4" t="s">
        <v>17</v>
      </c>
    </row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>
      <c r="C401" s="4" t="s">
        <v>18</v>
      </c>
      <c r="D401" s="14"/>
      <c r="E401" s="14"/>
      <c r="F401" s="14"/>
      <c r="G401" s="14"/>
      <c r="H401" s="14"/>
      <c r="I401" s="14"/>
      <c r="J401" s="14"/>
      <c r="K401" s="14"/>
      <c r="L401" s="14"/>
    </row>
    <row r="402" ht="13.5" customHeight="1">
      <c r="C402" s="15" t="s">
        <v>19</v>
      </c>
      <c r="D402" s="16"/>
      <c r="E402" s="16"/>
      <c r="F402" s="17"/>
      <c r="G402" s="17"/>
    </row>
    <row r="403" ht="13.5" customHeight="1"/>
    <row r="404" ht="13.5" customHeight="1">
      <c r="C404" s="18" t="s">
        <v>20</v>
      </c>
      <c r="D404" s="19"/>
      <c r="J404" s="5" t="s">
        <v>3</v>
      </c>
      <c r="K404" s="5" t="s">
        <v>4</v>
      </c>
    </row>
    <row r="405" ht="13.5" customHeight="1">
      <c r="J405" s="6"/>
      <c r="K405" s="6"/>
    </row>
    <row r="406" ht="13.5" customHeight="1">
      <c r="E406" s="7" t="s">
        <v>21</v>
      </c>
      <c r="F406" s="7"/>
      <c r="G406" s="7"/>
      <c r="H406" s="7"/>
      <c r="I406" s="7"/>
      <c r="J406" s="8">
        <v>529670.31</v>
      </c>
      <c r="K406" s="8"/>
    </row>
    <row r="407" ht="13.5" customHeight="1">
      <c r="E407" s="7"/>
      <c r="F407" s="7" t="s">
        <v>22</v>
      </c>
      <c r="G407" s="7"/>
      <c r="H407" s="7"/>
      <c r="I407" s="7"/>
      <c r="J407" s="8"/>
      <c r="K407" s="8">
        <f>529670.31*0.1</f>
        <v>52967.031</v>
      </c>
    </row>
    <row r="408" ht="13.5" customHeight="1">
      <c r="E408" s="7"/>
      <c r="F408" s="7" t="s">
        <v>23</v>
      </c>
      <c r="G408" s="7"/>
      <c r="H408" s="7"/>
      <c r="I408" s="7"/>
      <c r="J408" s="8"/>
      <c r="K408" s="8">
        <f>+J406/1.21*1.5/100</f>
        <v>6566.160868</v>
      </c>
      <c r="L408" s="1" t="s">
        <v>24</v>
      </c>
    </row>
    <row r="409" ht="13.5" customHeight="1">
      <c r="E409" s="7"/>
      <c r="F409" s="7" t="s">
        <v>25</v>
      </c>
      <c r="G409" s="7"/>
      <c r="H409" s="7"/>
      <c r="I409" s="7"/>
      <c r="J409" s="8"/>
      <c r="K409" s="8">
        <v>10943.6</v>
      </c>
      <c r="L409" s="1" t="s">
        <v>26</v>
      </c>
    </row>
    <row r="410" ht="13.5" customHeight="1">
      <c r="E410" s="20"/>
      <c r="F410" s="7" t="s">
        <v>27</v>
      </c>
      <c r="G410" s="20"/>
      <c r="H410" s="20"/>
      <c r="I410" s="20"/>
      <c r="J410" s="21"/>
      <c r="K410" s="21">
        <v>7411.4</v>
      </c>
      <c r="L410" s="1" t="s">
        <v>28</v>
      </c>
    </row>
    <row r="411" ht="13.5" customHeight="1">
      <c r="E411" s="20"/>
      <c r="F411" s="7" t="s">
        <v>29</v>
      </c>
      <c r="G411" s="20"/>
      <c r="H411" s="20"/>
      <c r="I411" s="20"/>
      <c r="J411" s="21"/>
      <c r="K411" s="21">
        <f>+J406-K407-K408-K409-K410</f>
        <v>451782.1181</v>
      </c>
    </row>
    <row r="412" ht="13.5" customHeight="1"/>
    <row r="413" ht="13.5" customHeight="1"/>
    <row r="414" ht="13.5" customHeight="1"/>
    <row r="415" ht="13.5" customHeight="1">
      <c r="B415" s="10">
        <f>J406+J501+I599+I696+I789+I886+J986+J1081+J1176+J1275</f>
        <v>13239534.79</v>
      </c>
    </row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>
      <c r="C497" s="11" t="s">
        <v>30</v>
      </c>
    </row>
    <row r="498" ht="13.5" customHeight="1"/>
    <row r="499" ht="13.5" customHeight="1">
      <c r="C499" s="22" t="s">
        <v>31</v>
      </c>
      <c r="D499" s="23"/>
      <c r="E499" s="23"/>
      <c r="F499" s="23"/>
      <c r="J499" s="5" t="s">
        <v>3</v>
      </c>
      <c r="K499" s="5" t="s">
        <v>4</v>
      </c>
    </row>
    <row r="500" ht="13.5" customHeight="1">
      <c r="J500" s="6"/>
      <c r="K500" s="6"/>
    </row>
    <row r="501" ht="13.5" customHeight="1">
      <c r="E501" s="7" t="s">
        <v>21</v>
      </c>
      <c r="F501" s="7"/>
      <c r="G501" s="7"/>
      <c r="H501" s="7"/>
      <c r="I501" s="7"/>
      <c r="J501" s="8">
        <v>55241.11</v>
      </c>
      <c r="K501" s="8"/>
    </row>
    <row r="502" ht="13.5" customHeight="1">
      <c r="E502" s="7"/>
      <c r="F502" s="7" t="s">
        <v>22</v>
      </c>
      <c r="G502" s="7"/>
      <c r="H502" s="7"/>
      <c r="I502" s="7"/>
      <c r="J502" s="8"/>
      <c r="K502" s="8">
        <f>+J501*0.1</f>
        <v>5524.111</v>
      </c>
    </row>
    <row r="503" ht="13.5" customHeight="1">
      <c r="E503" s="7"/>
      <c r="F503" s="7" t="s">
        <v>23</v>
      </c>
      <c r="G503" s="7"/>
      <c r="H503" s="7"/>
      <c r="I503" s="7"/>
      <c r="J503" s="8"/>
      <c r="K503" s="8">
        <f>+J501/1.21*1.5/100</f>
        <v>684.8071488</v>
      </c>
      <c r="L503" s="1" t="s">
        <v>32</v>
      </c>
    </row>
    <row r="504" ht="13.5" customHeight="1">
      <c r="E504" s="7"/>
      <c r="F504" s="7" t="s">
        <v>25</v>
      </c>
      <c r="G504" s="7"/>
      <c r="H504" s="7"/>
      <c r="I504" s="7"/>
      <c r="J504" s="8"/>
      <c r="K504" s="8">
        <f>55241.11/1.21*2.5/100</f>
        <v>1141.345248</v>
      </c>
      <c r="L504" s="1" t="s">
        <v>33</v>
      </c>
    </row>
    <row r="505" ht="13.5" customHeight="1">
      <c r="E505" s="20"/>
      <c r="F505" s="7" t="s">
        <v>27</v>
      </c>
      <c r="G505" s="20"/>
      <c r="H505" s="20"/>
      <c r="I505" s="20"/>
      <c r="J505" s="21"/>
      <c r="K505" s="21">
        <v>913.17</v>
      </c>
      <c r="L505" s="1" t="s">
        <v>34</v>
      </c>
    </row>
    <row r="506" ht="13.5" customHeight="1">
      <c r="E506" s="20"/>
      <c r="F506" s="7" t="s">
        <v>29</v>
      </c>
      <c r="G506" s="20"/>
      <c r="H506" s="20"/>
      <c r="I506" s="20"/>
      <c r="J506" s="21"/>
      <c r="K506" s="21">
        <f>+J501-K502-K503-K504-K505</f>
        <v>46977.6766</v>
      </c>
    </row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>
      <c r="N571" s="1" t="s">
        <v>35</v>
      </c>
    </row>
    <row r="572" ht="13.5" customHeight="1"/>
    <row r="573" ht="13.5" customHeight="1"/>
    <row r="574" ht="13.5" customHeight="1">
      <c r="N574" s="1" t="s">
        <v>36</v>
      </c>
    </row>
    <row r="575" ht="13.5" customHeight="1">
      <c r="N575" s="1" t="s">
        <v>37</v>
      </c>
      <c r="O575" s="1">
        <f>1263.72*0.35/0.65</f>
        <v>680.4646154</v>
      </c>
    </row>
    <row r="576" ht="13.5" customHeight="1"/>
    <row r="577" ht="13.5" customHeight="1">
      <c r="N577" s="1" t="s">
        <v>38</v>
      </c>
      <c r="O577" s="5" t="s">
        <v>39</v>
      </c>
    </row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>
      <c r="B595" s="4" t="s">
        <v>40</v>
      </c>
      <c r="C595" s="24"/>
      <c r="D595" s="24"/>
    </row>
    <row r="596" ht="13.5" customHeight="1">
      <c r="B596" s="22" t="s">
        <v>41</v>
      </c>
      <c r="C596" s="25"/>
      <c r="D596" s="26"/>
      <c r="E596" s="27"/>
      <c r="F596" s="27"/>
      <c r="G596" s="27"/>
      <c r="H596" s="27"/>
      <c r="I596" s="27"/>
      <c r="J596" s="27"/>
    </row>
    <row r="597" ht="13.5" customHeight="1">
      <c r="E597" s="28"/>
      <c r="F597" s="28"/>
      <c r="G597" s="28"/>
      <c r="H597" s="28"/>
      <c r="I597" s="29" t="s">
        <v>3</v>
      </c>
      <c r="J597" s="29" t="s">
        <v>4</v>
      </c>
    </row>
    <row r="598" ht="13.5" customHeight="1">
      <c r="D598" s="28"/>
      <c r="E598" s="28"/>
      <c r="F598" s="28"/>
      <c r="G598" s="28"/>
      <c r="H598" s="28"/>
      <c r="I598" s="30"/>
      <c r="J598" s="30"/>
    </row>
    <row r="599" ht="13.5" customHeight="1">
      <c r="D599" s="31" t="s">
        <v>21</v>
      </c>
      <c r="E599" s="32" t="s">
        <v>42</v>
      </c>
      <c r="F599" s="31"/>
      <c r="G599" s="31"/>
      <c r="H599" s="31"/>
      <c r="I599" s="8">
        <f>164599.53+J600+J601</f>
        <v>253229.45</v>
      </c>
      <c r="J599" s="8"/>
      <c r="K599" s="1" t="s">
        <v>43</v>
      </c>
      <c r="P599" s="1">
        <f>164599.53+2891.96</f>
        <v>167491.49</v>
      </c>
    </row>
    <row r="600" ht="13.5" customHeight="1">
      <c r="D600" s="31"/>
      <c r="E600" s="31" t="s">
        <v>44</v>
      </c>
      <c r="F600" s="31"/>
      <c r="G600" s="31"/>
      <c r="H600" s="31"/>
      <c r="I600" s="8"/>
      <c r="J600" s="33">
        <v>2891.96</v>
      </c>
      <c r="K600" s="1" t="s">
        <v>45</v>
      </c>
    </row>
    <row r="601" ht="13.5" customHeight="1">
      <c r="D601" s="31"/>
      <c r="E601" s="31" t="s">
        <v>46</v>
      </c>
      <c r="F601" s="31"/>
      <c r="G601" s="31"/>
      <c r="H601" s="31"/>
      <c r="I601" s="8"/>
      <c r="J601" s="8">
        <v>85737.96</v>
      </c>
      <c r="K601" s="1" t="s">
        <v>47</v>
      </c>
    </row>
    <row r="602" ht="13.5" customHeight="1">
      <c r="D602" s="31"/>
      <c r="E602" s="31" t="s">
        <v>22</v>
      </c>
      <c r="F602" s="31"/>
      <c r="G602" s="31"/>
      <c r="H602" s="31"/>
      <c r="I602" s="8"/>
      <c r="J602" s="8">
        <f>+I599*0.1</f>
        <v>25322.945</v>
      </c>
      <c r="K602" s="1" t="s">
        <v>48</v>
      </c>
    </row>
    <row r="603" ht="13.5" customHeight="1">
      <c r="D603" s="31"/>
      <c r="E603" s="31" t="s">
        <v>23</v>
      </c>
      <c r="F603" s="31"/>
      <c r="G603" s="31"/>
      <c r="H603" s="31"/>
      <c r="I603" s="8"/>
      <c r="J603" s="33">
        <v>3139.21</v>
      </c>
      <c r="K603" s="1" t="s">
        <v>49</v>
      </c>
    </row>
    <row r="604" ht="13.5" customHeight="1">
      <c r="D604" s="31"/>
      <c r="E604" s="31" t="s">
        <v>25</v>
      </c>
      <c r="F604" s="31"/>
      <c r="G604" s="31"/>
      <c r="H604" s="31"/>
      <c r="I604" s="8"/>
      <c r="J604" s="33">
        <v>5232.01</v>
      </c>
      <c r="K604" s="1" t="s">
        <v>50</v>
      </c>
    </row>
    <row r="605" ht="30.0" customHeight="1">
      <c r="D605" s="34"/>
      <c r="E605" s="35" t="s">
        <v>27</v>
      </c>
      <c r="F605" s="36"/>
      <c r="G605" s="36"/>
      <c r="H605" s="36"/>
      <c r="I605" s="37"/>
      <c r="J605" s="21">
        <v>2768.44</v>
      </c>
      <c r="K605" s="38" t="s">
        <v>51</v>
      </c>
    </row>
    <row r="606" ht="13.5" customHeight="1">
      <c r="D606" s="34"/>
      <c r="E606" s="31" t="s">
        <v>29</v>
      </c>
      <c r="F606" s="34"/>
      <c r="G606" s="34"/>
      <c r="H606" s="34"/>
      <c r="I606" s="21"/>
      <c r="J606" s="21">
        <f>+I599-J600-J601-J602-J603-J604-J605</f>
        <v>128136.925</v>
      </c>
    </row>
    <row r="607" ht="13.5" customHeight="1">
      <c r="D607" s="28"/>
      <c r="E607" s="28"/>
      <c r="F607" s="28"/>
      <c r="G607" s="28"/>
      <c r="H607" s="28"/>
      <c r="I607" s="2"/>
      <c r="J607" s="2"/>
    </row>
    <row r="608" ht="13.5" customHeight="1">
      <c r="D608" s="28"/>
      <c r="E608" s="28"/>
      <c r="F608" s="28"/>
      <c r="G608" s="28"/>
      <c r="H608" s="28"/>
      <c r="I608" s="2">
        <f>+I599</f>
        <v>253229.45</v>
      </c>
      <c r="J608" s="2">
        <f>+J600+J601+J602+J603+J604+J605+J606</f>
        <v>253229.45</v>
      </c>
    </row>
    <row r="609" ht="13.5" customHeight="1">
      <c r="B609" s="4" t="s">
        <v>52</v>
      </c>
    </row>
    <row r="610" ht="13.5" customHeight="1">
      <c r="B610" s="39" t="s">
        <v>53</v>
      </c>
      <c r="C610" s="23"/>
    </row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>
      <c r="B693" s="4" t="s">
        <v>52</v>
      </c>
    </row>
    <row r="694" ht="13.5" customHeight="1">
      <c r="B694" s="39" t="s">
        <v>53</v>
      </c>
      <c r="C694" s="23"/>
    </row>
    <row r="695" ht="13.5" customHeight="1"/>
    <row r="696" ht="13.5" customHeight="1">
      <c r="D696" s="31" t="s">
        <v>21</v>
      </c>
      <c r="E696" s="31"/>
      <c r="F696" s="31"/>
      <c r="G696" s="31"/>
      <c r="H696" s="31"/>
      <c r="I696" s="8">
        <v>3365745.99</v>
      </c>
      <c r="J696" s="8"/>
      <c r="K696" s="1" t="s">
        <v>54</v>
      </c>
    </row>
    <row r="697" ht="13.5" customHeight="1">
      <c r="D697" s="31"/>
      <c r="E697" s="31" t="s">
        <v>22</v>
      </c>
      <c r="F697" s="31"/>
      <c r="G697" s="31"/>
      <c r="H697" s="31"/>
      <c r="I697" s="8"/>
      <c r="J697" s="8">
        <f>+I696*0.1</f>
        <v>336574.599</v>
      </c>
      <c r="K697" s="1" t="s">
        <v>55</v>
      </c>
    </row>
    <row r="698" ht="13.5" customHeight="1">
      <c r="D698" s="31"/>
      <c r="E698" s="31" t="s">
        <v>23</v>
      </c>
      <c r="F698" s="31"/>
      <c r="G698" s="31"/>
      <c r="H698" s="31"/>
      <c r="I698" s="8"/>
      <c r="J698" s="8">
        <v>41724.12</v>
      </c>
      <c r="K698" s="1" t="s">
        <v>56</v>
      </c>
    </row>
    <row r="699" ht="13.5" customHeight="1">
      <c r="D699" s="31"/>
      <c r="E699" s="31" t="s">
        <v>25</v>
      </c>
      <c r="F699" s="31"/>
      <c r="G699" s="31"/>
      <c r="H699" s="31"/>
      <c r="I699" s="8"/>
      <c r="J699" s="8">
        <v>69540.21</v>
      </c>
      <c r="K699" s="1" t="s">
        <v>57</v>
      </c>
    </row>
    <row r="700" ht="13.5" customHeight="1">
      <c r="D700" s="34"/>
      <c r="E700" s="35" t="s">
        <v>27</v>
      </c>
      <c r="F700" s="36"/>
      <c r="G700" s="36"/>
      <c r="H700" s="36"/>
      <c r="I700" s="37"/>
      <c r="J700" s="21">
        <v>54288.77</v>
      </c>
      <c r="K700" s="1" t="s">
        <v>58</v>
      </c>
    </row>
    <row r="701" ht="13.5" customHeight="1">
      <c r="D701" s="34"/>
      <c r="E701" s="31" t="s">
        <v>29</v>
      </c>
      <c r="F701" s="34"/>
      <c r="G701" s="34"/>
      <c r="H701" s="34"/>
      <c r="I701" s="21"/>
      <c r="J701" s="21">
        <f>+I696-J697-J698-J699-J700</f>
        <v>2863618.291</v>
      </c>
    </row>
    <row r="702" ht="13.5" customHeight="1">
      <c r="D702" s="28"/>
      <c r="E702" s="28"/>
      <c r="F702" s="28"/>
      <c r="G702" s="28"/>
      <c r="H702" s="28"/>
      <c r="I702" s="2"/>
      <c r="J702" s="2"/>
    </row>
    <row r="703" ht="13.5" customHeight="1">
      <c r="D703" s="28"/>
      <c r="E703" s="28"/>
      <c r="F703" s="28"/>
      <c r="G703" s="28"/>
      <c r="H703" s="28"/>
      <c r="I703" s="2">
        <f>+I696</f>
        <v>3365745.99</v>
      </c>
      <c r="J703" s="2">
        <f>+J697+J698+J699+J700+J701</f>
        <v>3365745.99</v>
      </c>
    </row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>
      <c r="B786" s="40" t="s">
        <v>59</v>
      </c>
      <c r="C786" s="41"/>
      <c r="D786" s="41"/>
    </row>
    <row r="787" ht="13.5" customHeight="1">
      <c r="B787" s="39" t="s">
        <v>60</v>
      </c>
      <c r="C787" s="23"/>
      <c r="D787" s="23"/>
      <c r="E787" s="23"/>
    </row>
    <row r="788" ht="13.5" customHeight="1">
      <c r="C788" s="42"/>
    </row>
    <row r="789" ht="13.5" customHeight="1">
      <c r="D789" s="31" t="s">
        <v>21</v>
      </c>
      <c r="E789" s="31"/>
      <c r="F789" s="31"/>
      <c r="G789" s="31"/>
      <c r="H789" s="31"/>
      <c r="I789" s="8">
        <v>874115.22</v>
      </c>
      <c r="J789" s="8"/>
    </row>
    <row r="790" ht="13.5" customHeight="1">
      <c r="D790" s="31"/>
      <c r="E790" s="31" t="s">
        <v>22</v>
      </c>
      <c r="F790" s="31"/>
      <c r="G790" s="31"/>
      <c r="H790" s="31"/>
      <c r="I790" s="8"/>
      <c r="J790" s="8">
        <f>+I789*0.1</f>
        <v>87411.522</v>
      </c>
      <c r="K790" s="1" t="s">
        <v>61</v>
      </c>
    </row>
    <row r="791" ht="13.5" customHeight="1">
      <c r="D791" s="31"/>
      <c r="E791" s="31" t="s">
        <v>23</v>
      </c>
      <c r="F791" s="31"/>
      <c r="G791" s="31"/>
      <c r="H791" s="31"/>
      <c r="I791" s="8"/>
      <c r="J791" s="8">
        <v>10836.14</v>
      </c>
      <c r="K791" s="1" t="s">
        <v>62</v>
      </c>
    </row>
    <row r="792" ht="13.5" customHeight="1">
      <c r="D792" s="31"/>
      <c r="E792" s="31" t="s">
        <v>25</v>
      </c>
      <c r="F792" s="31"/>
      <c r="G792" s="31"/>
      <c r="H792" s="31"/>
      <c r="I792" s="8"/>
      <c r="J792" s="8">
        <v>18060.23</v>
      </c>
      <c r="K792" s="1" t="s">
        <v>63</v>
      </c>
    </row>
    <row r="793" ht="30.0" customHeight="1">
      <c r="D793" s="34"/>
      <c r="E793" s="43" t="s">
        <v>27</v>
      </c>
      <c r="F793" s="44"/>
      <c r="G793" s="44"/>
      <c r="H793" s="44"/>
      <c r="I793" s="45"/>
      <c r="J793" s="46">
        <v>14448.18</v>
      </c>
      <c r="K793" s="38" t="s">
        <v>64</v>
      </c>
    </row>
    <row r="794" ht="13.5" customHeight="1">
      <c r="D794" s="34"/>
      <c r="E794" s="31" t="s">
        <v>29</v>
      </c>
      <c r="F794" s="34"/>
      <c r="G794" s="34"/>
      <c r="H794" s="34"/>
      <c r="I794" s="21"/>
      <c r="J794" s="21">
        <f>+I789-J790-J791-J792-J793</f>
        <v>743359.148</v>
      </c>
    </row>
    <row r="795" ht="13.5" customHeight="1">
      <c r="D795" s="28"/>
      <c r="E795" s="28"/>
      <c r="F795" s="28"/>
      <c r="G795" s="28"/>
      <c r="H795" s="28"/>
      <c r="I795" s="2"/>
      <c r="J795" s="2"/>
    </row>
    <row r="796" ht="13.5" customHeight="1">
      <c r="D796" s="28"/>
      <c r="E796" s="28"/>
      <c r="F796" s="28"/>
      <c r="G796" s="28"/>
      <c r="H796" s="28"/>
      <c r="I796" s="2">
        <f>+I789</f>
        <v>874115.22</v>
      </c>
      <c r="J796" s="2">
        <f>+J790+J791+J792+J793+J794</f>
        <v>874115.22</v>
      </c>
    </row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>
      <c r="L816" s="1" t="s">
        <v>65</v>
      </c>
      <c r="N816" s="47">
        <f>3698.56*145</f>
        <v>536291.2</v>
      </c>
    </row>
    <row r="817" ht="13.5" customHeight="1"/>
    <row r="818" ht="13.5" customHeight="1">
      <c r="L818" s="1" t="s">
        <v>66</v>
      </c>
    </row>
    <row r="819" ht="13.5" customHeight="1">
      <c r="L819" s="48">
        <v>0.35</v>
      </c>
      <c r="M819" s="1" t="s">
        <v>67</v>
      </c>
      <c r="N819" s="49">
        <f>3698.56*0.35/0.65</f>
        <v>1991.532308</v>
      </c>
    </row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>
      <c r="B881" s="40" t="s">
        <v>59</v>
      </c>
      <c r="C881" s="41"/>
      <c r="D881" s="41"/>
    </row>
    <row r="882" ht="13.5" customHeight="1">
      <c r="A882" s="50" t="s">
        <v>68</v>
      </c>
      <c r="B882" s="39" t="s">
        <v>69</v>
      </c>
      <c r="C882" s="23"/>
      <c r="D882" s="23"/>
      <c r="E882" s="42"/>
    </row>
    <row r="883" ht="13.5" customHeight="1"/>
    <row r="884" ht="13.5" customHeight="1">
      <c r="E884" s="28"/>
      <c r="F884" s="28"/>
      <c r="G884" s="28"/>
      <c r="H884" s="28"/>
      <c r="I884" s="29" t="s">
        <v>3</v>
      </c>
      <c r="J884" s="29" t="s">
        <v>4</v>
      </c>
    </row>
    <row r="885" ht="13.5" customHeight="1">
      <c r="D885" s="28"/>
      <c r="E885" s="28"/>
      <c r="F885" s="28"/>
      <c r="G885" s="28"/>
      <c r="H885" s="28"/>
      <c r="I885" s="30"/>
      <c r="J885" s="30"/>
    </row>
    <row r="886" ht="13.5" customHeight="1">
      <c r="D886" s="31" t="s">
        <v>21</v>
      </c>
      <c r="E886" s="32" t="s">
        <v>70</v>
      </c>
      <c r="F886" s="31"/>
      <c r="G886" s="31"/>
      <c r="H886" s="31"/>
      <c r="I886" s="51">
        <v>536291.2</v>
      </c>
      <c r="J886" s="8"/>
    </row>
    <row r="887" ht="13.5" customHeight="1">
      <c r="D887" s="31" t="s">
        <v>21</v>
      </c>
      <c r="E887" s="32" t="s">
        <v>70</v>
      </c>
      <c r="F887" s="31"/>
      <c r="G887" s="31"/>
      <c r="H887" s="31"/>
      <c r="I887" s="52">
        <v>37839.07</v>
      </c>
      <c r="J887" s="8"/>
    </row>
    <row r="888" ht="13.5" customHeight="1">
      <c r="J888" s="8"/>
      <c r="K888" s="1" t="s">
        <v>71</v>
      </c>
    </row>
    <row r="889" ht="13.5" customHeight="1">
      <c r="D889" s="31"/>
      <c r="E889" s="31" t="s">
        <v>44</v>
      </c>
      <c r="F889" s="31"/>
      <c r="G889" s="31"/>
      <c r="H889" s="31"/>
      <c r="I889" s="8"/>
      <c r="J889" s="8">
        <v>37839.07</v>
      </c>
      <c r="K889" s="1" t="s">
        <v>72</v>
      </c>
    </row>
    <row r="890" ht="13.5" customHeight="1">
      <c r="D890" s="31"/>
      <c r="E890" s="31" t="s">
        <v>46</v>
      </c>
      <c r="F890" s="31"/>
      <c r="G890" s="31"/>
      <c r="H890" s="31"/>
      <c r="I890" s="8"/>
      <c r="J890" s="8">
        <v>250932.78</v>
      </c>
      <c r="K890" s="1" t="s">
        <v>73</v>
      </c>
    </row>
    <row r="891" ht="13.5" customHeight="1">
      <c r="D891" s="31"/>
      <c r="E891" s="31" t="s">
        <v>22</v>
      </c>
      <c r="F891" s="31"/>
      <c r="G891" s="31"/>
      <c r="H891" s="31"/>
      <c r="I891" s="8"/>
      <c r="J891" s="8">
        <f>+I886*0.1</f>
        <v>53629.12</v>
      </c>
      <c r="K891" s="1" t="s">
        <v>74</v>
      </c>
    </row>
    <row r="892" ht="13.5" customHeight="1">
      <c r="D892" s="31"/>
      <c r="E892" s="31" t="s">
        <v>23</v>
      </c>
      <c r="F892" s="31"/>
      <c r="G892" s="31"/>
      <c r="H892" s="31"/>
      <c r="I892" s="8"/>
      <c r="J892" s="8">
        <v>10228.05</v>
      </c>
      <c r="K892" s="1" t="s">
        <v>75</v>
      </c>
    </row>
    <row r="893" ht="13.5" customHeight="1">
      <c r="D893" s="31"/>
      <c r="E893" s="31" t="s">
        <v>25</v>
      </c>
      <c r="F893" s="31"/>
      <c r="G893" s="31"/>
      <c r="H893" s="31"/>
      <c r="I893" s="8"/>
      <c r="J893" s="8">
        <v>17046.76</v>
      </c>
      <c r="K893" s="1" t="s">
        <v>76</v>
      </c>
    </row>
    <row r="894" ht="30.0" customHeight="1">
      <c r="D894" s="34"/>
      <c r="E894" s="35" t="s">
        <v>27</v>
      </c>
      <c r="F894" s="36"/>
      <c r="G894" s="36"/>
      <c r="H894" s="36"/>
      <c r="I894" s="37"/>
      <c r="J894" s="21">
        <v>9489.76</v>
      </c>
      <c r="K894" s="38" t="s">
        <v>77</v>
      </c>
    </row>
    <row r="895" ht="13.5" customHeight="1">
      <c r="D895" s="34"/>
      <c r="E895" s="31" t="s">
        <v>29</v>
      </c>
      <c r="F895" s="34"/>
      <c r="G895" s="34"/>
      <c r="H895" s="34"/>
      <c r="I895" s="21"/>
      <c r="J895" s="21"/>
    </row>
    <row r="896" ht="13.5" customHeight="1">
      <c r="D896" s="28"/>
      <c r="E896" s="28"/>
      <c r="F896" s="28"/>
      <c r="G896" s="28"/>
      <c r="H896" s="28"/>
      <c r="I896" s="2"/>
      <c r="J896" s="2"/>
    </row>
    <row r="897" ht="13.5" customHeight="1">
      <c r="D897" s="28"/>
      <c r="E897" s="28"/>
      <c r="F897" s="28"/>
      <c r="G897" s="28"/>
      <c r="H897" s="28"/>
      <c r="I897" s="2">
        <f>+I886+I887</f>
        <v>574130.27</v>
      </c>
      <c r="J897" s="2">
        <f>+J889+J890+J891+J892+J893+J894+J895</f>
        <v>379165.54</v>
      </c>
    </row>
    <row r="898" ht="13.5" customHeight="1">
      <c r="K898" s="9" t="s">
        <v>78</v>
      </c>
    </row>
    <row r="899" ht="13.5" customHeight="1">
      <c r="K899" s="9"/>
      <c r="L899" s="9" t="s">
        <v>79</v>
      </c>
      <c r="M899" s="51">
        <v>536291.2</v>
      </c>
    </row>
    <row r="900" ht="13.5" customHeight="1">
      <c r="J900" s="1" t="str">
        <f>K898-I897</f>
        <v>#VALUE!</v>
      </c>
      <c r="L900" s="9" t="s">
        <v>80</v>
      </c>
      <c r="M900" s="52">
        <v>37839.07</v>
      </c>
    </row>
    <row r="901" ht="13.5" customHeight="1">
      <c r="C901" s="4" t="s">
        <v>81</v>
      </c>
    </row>
    <row r="902" ht="13.5" customHeight="1">
      <c r="C902" s="39" t="s">
        <v>82</v>
      </c>
      <c r="D902" s="23"/>
      <c r="E902" s="23"/>
      <c r="M902" s="10">
        <f>I886-M899-M900</f>
        <v>-37839.07</v>
      </c>
    </row>
    <row r="903" ht="13.5" customHeight="1"/>
    <row r="904" ht="13.5" customHeight="1">
      <c r="L904" s="8"/>
    </row>
    <row r="905" ht="13.5" customHeight="1">
      <c r="L905" s="53"/>
    </row>
    <row r="906" ht="13.5" customHeight="1"/>
    <row r="907" ht="13.5" customHeight="1"/>
    <row r="908" ht="13.5" customHeight="1">
      <c r="M908" s="9" t="s">
        <v>42</v>
      </c>
    </row>
    <row r="909" ht="13.5" customHeight="1">
      <c r="N909" s="9" t="s">
        <v>83</v>
      </c>
    </row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>
      <c r="C983" s="4" t="s">
        <v>81</v>
      </c>
    </row>
    <row r="984" ht="13.5" customHeight="1">
      <c r="C984" s="39" t="s">
        <v>82</v>
      </c>
      <c r="D984" s="23"/>
      <c r="E984" s="23"/>
    </row>
    <row r="985" ht="13.5" customHeight="1"/>
    <row r="986" ht="13.5" customHeight="1">
      <c r="E986" s="31" t="s">
        <v>21</v>
      </c>
      <c r="F986" s="31"/>
      <c r="G986" s="31"/>
      <c r="H986" s="31"/>
      <c r="I986" s="31"/>
      <c r="J986" s="8">
        <v>379294.8</v>
      </c>
      <c r="K986" s="8"/>
    </row>
    <row r="987" ht="13.5" customHeight="1">
      <c r="E987" s="31"/>
      <c r="F987" s="31" t="s">
        <v>22</v>
      </c>
      <c r="G987" s="31"/>
      <c r="H987" s="31"/>
      <c r="I987" s="31"/>
      <c r="J987" s="8"/>
      <c r="K987" s="8">
        <f>+J986*0.1</f>
        <v>37929.48</v>
      </c>
      <c r="L987" s="1" t="s">
        <v>84</v>
      </c>
    </row>
    <row r="988" ht="13.5" customHeight="1">
      <c r="E988" s="31"/>
      <c r="F988" s="31" t="s">
        <v>23</v>
      </c>
      <c r="G988" s="31"/>
      <c r="H988" s="31"/>
      <c r="I988" s="31"/>
      <c r="J988" s="8"/>
      <c r="K988" s="8">
        <v>4702.0</v>
      </c>
      <c r="L988" s="1" t="s">
        <v>85</v>
      </c>
    </row>
    <row r="989" ht="13.5" customHeight="1">
      <c r="E989" s="31"/>
      <c r="F989" s="31" t="s">
        <v>25</v>
      </c>
      <c r="G989" s="31"/>
      <c r="H989" s="31"/>
      <c r="I989" s="31"/>
      <c r="J989" s="8"/>
      <c r="K989" s="8">
        <v>7836.67</v>
      </c>
      <c r="L989" s="1" t="s">
        <v>86</v>
      </c>
    </row>
    <row r="990" ht="13.5" customHeight="1">
      <c r="A990" s="54"/>
      <c r="B990" s="54"/>
      <c r="C990" s="54"/>
      <c r="D990" s="54"/>
      <c r="E990" s="55"/>
      <c r="F990" s="56" t="s">
        <v>27</v>
      </c>
      <c r="G990" s="57"/>
      <c r="H990" s="57"/>
      <c r="I990" s="57"/>
      <c r="J990" s="58"/>
      <c r="K990" s="59">
        <v>4926.34</v>
      </c>
      <c r="L990" s="54" t="s">
        <v>87</v>
      </c>
      <c r="M990" s="54"/>
      <c r="N990" s="54"/>
      <c r="O990" s="54"/>
      <c r="P990" s="60" t="s">
        <v>88</v>
      </c>
      <c r="Q990" s="54"/>
    </row>
    <row r="991" ht="13.5" customHeight="1">
      <c r="E991" s="34"/>
      <c r="F991" s="31" t="s">
        <v>29</v>
      </c>
      <c r="G991" s="34"/>
      <c r="H991" s="34"/>
      <c r="I991" s="34"/>
      <c r="J991" s="21"/>
      <c r="K991" s="21">
        <f>+J986-K987-K988-K989-K990</f>
        <v>323900.31</v>
      </c>
    </row>
    <row r="992" ht="13.5" customHeight="1"/>
    <row r="993" ht="13.5" customHeight="1">
      <c r="J993" s="2">
        <f>+J986</f>
        <v>379294.8</v>
      </c>
      <c r="K993" s="2">
        <f>+K987+K988+K989+K990+K991</f>
        <v>379294.8</v>
      </c>
    </row>
    <row r="994" ht="13.5" customHeight="1">
      <c r="C994" s="4" t="s">
        <v>81</v>
      </c>
    </row>
    <row r="995" ht="13.5" customHeight="1">
      <c r="C995" s="39" t="s">
        <v>89</v>
      </c>
      <c r="D995" s="23"/>
      <c r="E995" s="23"/>
      <c r="F995" s="23"/>
    </row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>
      <c r="C1078" s="4" t="s">
        <v>81</v>
      </c>
    </row>
    <row r="1079" ht="13.5" customHeight="1">
      <c r="C1079" s="39" t="s">
        <v>89</v>
      </c>
      <c r="D1079" s="23"/>
      <c r="E1079" s="23"/>
      <c r="F1079" s="23"/>
    </row>
    <row r="1080" ht="13.5" customHeight="1"/>
    <row r="1081" ht="13.5" customHeight="1">
      <c r="E1081" s="31" t="s">
        <v>21</v>
      </c>
      <c r="F1081" s="31"/>
      <c r="G1081" s="31"/>
      <c r="H1081" s="31"/>
      <c r="I1081" s="31"/>
      <c r="J1081" s="8">
        <v>98506.35</v>
      </c>
      <c r="K1081" s="8"/>
    </row>
    <row r="1082" ht="13.5" customHeight="1">
      <c r="E1082" s="31"/>
      <c r="F1082" s="31" t="s">
        <v>22</v>
      </c>
      <c r="G1082" s="31"/>
      <c r="H1082" s="31"/>
      <c r="I1082" s="31"/>
      <c r="J1082" s="8"/>
      <c r="K1082" s="8">
        <f>+J1081*0.1</f>
        <v>9850.635</v>
      </c>
      <c r="L1082" s="1" t="s">
        <v>90</v>
      </c>
    </row>
    <row r="1083" ht="13.5" customHeight="1">
      <c r="E1083" s="31"/>
      <c r="F1083" s="31" t="s">
        <v>23</v>
      </c>
      <c r="G1083" s="31"/>
      <c r="H1083" s="31"/>
      <c r="I1083" s="31"/>
      <c r="J1083" s="8"/>
      <c r="K1083" s="8">
        <v>1221.15</v>
      </c>
      <c r="L1083" s="1" t="s">
        <v>91</v>
      </c>
    </row>
    <row r="1084" ht="13.5" customHeight="1">
      <c r="E1084" s="31"/>
      <c r="F1084" s="31" t="s">
        <v>25</v>
      </c>
      <c r="G1084" s="31"/>
      <c r="H1084" s="31"/>
      <c r="I1084" s="31"/>
      <c r="J1084" s="8"/>
      <c r="K1084" s="8">
        <v>2035.36</v>
      </c>
      <c r="L1084" s="1" t="s">
        <v>92</v>
      </c>
    </row>
    <row r="1085" ht="30.0" customHeight="1">
      <c r="E1085" s="34"/>
      <c r="F1085" s="43" t="s">
        <v>27</v>
      </c>
      <c r="G1085" s="44"/>
      <c r="H1085" s="44"/>
      <c r="I1085" s="44"/>
      <c r="J1085" s="45"/>
      <c r="K1085" s="61">
        <v>1627.8</v>
      </c>
      <c r="L1085" s="38" t="s">
        <v>93</v>
      </c>
    </row>
    <row r="1086" ht="13.5" customHeight="1">
      <c r="E1086" s="34"/>
      <c r="F1086" s="31" t="s">
        <v>29</v>
      </c>
      <c r="G1086" s="34"/>
      <c r="H1086" s="34"/>
      <c r="I1086" s="34"/>
      <c r="J1086" s="21"/>
      <c r="K1086" s="21">
        <f>+J1081-K1082-K1083-K1084-K1085</f>
        <v>83771.405</v>
      </c>
    </row>
    <row r="1087" ht="13.5" customHeight="1"/>
    <row r="1088" ht="13.5" customHeight="1">
      <c r="J1088" s="2">
        <f>+J1081</f>
        <v>98506.35</v>
      </c>
      <c r="K1088" s="2">
        <f>+K1082+K1083+K1084+K1085+K1086</f>
        <v>98506.35</v>
      </c>
    </row>
    <row r="1089" ht="13.5" customHeight="1"/>
    <row r="1090" ht="13.5" customHeight="1"/>
    <row r="1091" ht="13.5" customHeight="1"/>
    <row r="1092" ht="13.5" customHeight="1"/>
    <row r="1093" ht="13.5" customHeight="1"/>
    <row r="1094" ht="13.5" customHeight="1"/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/>
    <row r="1102" ht="13.5" customHeight="1"/>
    <row r="1103" ht="13.5" customHeight="1"/>
    <row r="1104" ht="13.5" customHeight="1"/>
    <row r="1105" ht="13.5" customHeight="1">
      <c r="N1105" s="1" t="s">
        <v>94</v>
      </c>
      <c r="O1105" s="3">
        <f>533.15*153.25</f>
        <v>81705.2375</v>
      </c>
    </row>
    <row r="1106" ht="13.5" customHeight="1"/>
    <row r="1107" ht="13.5" customHeight="1">
      <c r="N1107" s="1" t="s">
        <v>95</v>
      </c>
    </row>
    <row r="1108" ht="13.5" customHeight="1">
      <c r="N1108" s="1" t="s">
        <v>96</v>
      </c>
      <c r="O1108" s="62">
        <f>533.15*0.35/0.65</f>
        <v>287.0807692</v>
      </c>
    </row>
    <row r="1109" ht="13.5" customHeight="1">
      <c r="O1109" s="5" t="s">
        <v>97</v>
      </c>
    </row>
    <row r="1110" ht="13.5" customHeight="1"/>
    <row r="1111" ht="13.5" customHeight="1"/>
    <row r="1112" ht="13.5" customHeight="1"/>
    <row r="1113" ht="13.5" customHeight="1"/>
    <row r="1114" ht="13.5" customHeight="1"/>
    <row r="1115" ht="13.5" customHeight="1"/>
    <row r="1116" ht="13.5" customHeight="1"/>
    <row r="1117" ht="13.5" customHeight="1"/>
    <row r="1118" ht="13.5" customHeight="1"/>
    <row r="1119" ht="13.5" customHeight="1"/>
    <row r="1120" ht="13.5" customHeight="1"/>
    <row r="1121" ht="13.5" customHeight="1"/>
    <row r="1122" ht="13.5" customHeight="1"/>
    <row r="1123" ht="13.5" customHeight="1"/>
    <row r="1124" ht="13.5" customHeight="1"/>
    <row r="1125" ht="13.5" customHeight="1"/>
    <row r="1126" ht="13.5" customHeight="1"/>
    <row r="1127" ht="13.5" customHeight="1"/>
    <row r="1128" ht="13.5" customHeight="1"/>
    <row r="1129" ht="13.5" customHeight="1"/>
    <row r="1130" ht="13.5" customHeight="1"/>
    <row r="1131" ht="13.5" customHeight="1"/>
    <row r="1132" ht="13.5" customHeight="1"/>
    <row r="1133" ht="13.5" customHeight="1"/>
    <row r="1134" ht="13.5" customHeight="1"/>
    <row r="1135" ht="13.5" customHeight="1"/>
    <row r="1136" ht="13.5" customHeight="1"/>
    <row r="1137" ht="13.5" customHeight="1"/>
    <row r="1138" ht="13.5" customHeight="1"/>
    <row r="1139" ht="13.5" customHeight="1"/>
    <row r="1140" ht="13.5" customHeight="1"/>
    <row r="1141" ht="13.5" customHeight="1"/>
    <row r="1142" ht="13.5" customHeight="1"/>
    <row r="1143" ht="13.5" customHeight="1"/>
    <row r="1144" ht="13.5" customHeight="1"/>
    <row r="1145" ht="13.5" customHeight="1"/>
    <row r="1146" ht="13.5" customHeight="1"/>
    <row r="1147" ht="13.5" customHeight="1"/>
    <row r="1148" ht="13.5" customHeight="1"/>
    <row r="1149" ht="13.5" customHeight="1"/>
    <row r="1150" ht="13.5" customHeight="1"/>
    <row r="1151" ht="13.5" customHeight="1"/>
    <row r="1152" ht="13.5" customHeight="1"/>
    <row r="1153" ht="13.5" customHeight="1"/>
    <row r="1154" ht="13.5" customHeight="1"/>
    <row r="1155" ht="13.5" customHeight="1"/>
    <row r="1156" ht="13.5" customHeight="1"/>
    <row r="1157" ht="13.5" customHeight="1"/>
    <row r="1158" ht="13.5" customHeight="1"/>
    <row r="1159" ht="13.5" customHeight="1"/>
    <row r="1160" ht="13.5" customHeight="1"/>
    <row r="1161" ht="13.5" customHeight="1"/>
    <row r="1162" ht="13.5" customHeight="1"/>
    <row r="1163" ht="13.5" customHeight="1"/>
    <row r="1164" ht="13.5" customHeight="1"/>
    <row r="1165" ht="13.5" customHeight="1"/>
    <row r="1166" ht="13.5" customHeight="1"/>
    <row r="1167" ht="13.5" customHeight="1"/>
    <row r="1168" ht="13.5" customHeight="1"/>
    <row r="1169" ht="13.5" customHeight="1"/>
    <row r="1170" ht="13.5" customHeight="1"/>
    <row r="1171" ht="13.5" customHeight="1">
      <c r="C1171" s="4" t="s">
        <v>81</v>
      </c>
    </row>
    <row r="1172" ht="13.5" customHeight="1">
      <c r="C1172" s="39" t="s">
        <v>98</v>
      </c>
      <c r="D1172" s="23"/>
      <c r="E1172" s="23"/>
      <c r="F1172" s="23"/>
    </row>
    <row r="1173" ht="13.5" customHeight="1"/>
    <row r="1174" ht="13.5" customHeight="1">
      <c r="F1174" s="28"/>
      <c r="G1174" s="28"/>
      <c r="H1174" s="28"/>
      <c r="I1174" s="28"/>
      <c r="J1174" s="29" t="s">
        <v>3</v>
      </c>
      <c r="K1174" s="29" t="s">
        <v>4</v>
      </c>
    </row>
    <row r="1175" ht="13.5" customHeight="1">
      <c r="E1175" s="28"/>
      <c r="F1175" s="28"/>
      <c r="G1175" s="28"/>
      <c r="H1175" s="28"/>
      <c r="I1175" s="28"/>
      <c r="J1175" s="30"/>
      <c r="K1175" s="30"/>
    </row>
    <row r="1176" ht="13.5" customHeight="1">
      <c r="E1176" s="31" t="s">
        <v>21</v>
      </c>
      <c r="F1176" s="31"/>
      <c r="G1176" s="31"/>
      <c r="H1176" s="31"/>
      <c r="I1176" s="31"/>
      <c r="J1176" s="8">
        <f>81705.24+K1178+K1177</f>
        <v>125700.25</v>
      </c>
      <c r="K1176" s="8"/>
      <c r="L1176" s="1" t="s">
        <v>99</v>
      </c>
    </row>
    <row r="1177" ht="13.5" customHeight="1">
      <c r="E1177" s="31"/>
      <c r="F1177" s="31" t="s">
        <v>44</v>
      </c>
      <c r="G1177" s="31"/>
      <c r="H1177" s="31"/>
      <c r="I1177" s="31"/>
      <c r="J1177" s="8"/>
      <c r="K1177" s="8">
        <v>7822.93</v>
      </c>
      <c r="L1177" s="1" t="s">
        <v>100</v>
      </c>
    </row>
    <row r="1178" ht="13.5" customHeight="1">
      <c r="E1178" s="31"/>
      <c r="F1178" s="31" t="s">
        <v>46</v>
      </c>
      <c r="G1178" s="31"/>
      <c r="H1178" s="31"/>
      <c r="I1178" s="31"/>
      <c r="J1178" s="8"/>
      <c r="K1178" s="8">
        <v>36172.08</v>
      </c>
      <c r="L1178" s="1" t="s">
        <v>101</v>
      </c>
    </row>
    <row r="1179" ht="13.5" customHeight="1">
      <c r="E1179" s="31"/>
      <c r="F1179" s="31" t="s">
        <v>22</v>
      </c>
      <c r="G1179" s="31"/>
      <c r="H1179" s="31"/>
      <c r="I1179" s="31"/>
      <c r="J1179" s="8"/>
      <c r="K1179" s="8">
        <f>+J1176*0.1</f>
        <v>12570.025</v>
      </c>
      <c r="L1179" s="1" t="s">
        <v>102</v>
      </c>
    </row>
    <row r="1180" ht="13.5" customHeight="1">
      <c r="E1180" s="31"/>
      <c r="F1180" s="31" t="s">
        <v>23</v>
      </c>
      <c r="G1180" s="31"/>
      <c r="H1180" s="31"/>
      <c r="I1180" s="31"/>
      <c r="J1180" s="8"/>
      <c r="K1180" s="8">
        <v>1558.27</v>
      </c>
      <c r="L1180" s="1" t="s">
        <v>103</v>
      </c>
    </row>
    <row r="1181" ht="13.5" customHeight="1">
      <c r="E1181" s="31"/>
      <c r="F1181" s="31" t="s">
        <v>25</v>
      </c>
      <c r="G1181" s="31"/>
      <c r="H1181" s="31"/>
      <c r="I1181" s="31"/>
      <c r="J1181" s="8"/>
      <c r="K1181" s="8">
        <v>2597.11</v>
      </c>
      <c r="L1181" s="1" t="s">
        <v>104</v>
      </c>
    </row>
    <row r="1182" ht="45.0" customHeight="1">
      <c r="E1182" s="34"/>
      <c r="F1182" s="35" t="s">
        <v>27</v>
      </c>
      <c r="G1182" s="36"/>
      <c r="H1182" s="36"/>
      <c r="I1182" s="36"/>
      <c r="J1182" s="37"/>
      <c r="K1182" s="63">
        <v>1479.8</v>
      </c>
      <c r="L1182" s="64" t="s">
        <v>105</v>
      </c>
    </row>
    <row r="1183" ht="13.5" customHeight="1">
      <c r="E1183" s="34"/>
      <c r="F1183" s="31" t="s">
        <v>29</v>
      </c>
      <c r="G1183" s="34"/>
      <c r="H1183" s="34"/>
      <c r="I1183" s="34"/>
      <c r="J1183" s="21"/>
      <c r="K1183" s="21">
        <f>+J1176-K1177-K1178-K1179-K1180-K1181-K1182</f>
        <v>63500.035</v>
      </c>
    </row>
    <row r="1184" ht="13.5" customHeight="1">
      <c r="E1184" s="28"/>
      <c r="F1184" s="28"/>
      <c r="G1184" s="28"/>
      <c r="H1184" s="28"/>
      <c r="I1184" s="28"/>
      <c r="J1184" s="2"/>
      <c r="K1184" s="2"/>
    </row>
    <row r="1185" ht="13.5" customHeight="1">
      <c r="E1185" s="28"/>
      <c r="F1185" s="28"/>
      <c r="G1185" s="28"/>
      <c r="H1185" s="28"/>
      <c r="I1185" s="28"/>
      <c r="J1185" s="2">
        <f>+J1176</f>
        <v>125700.25</v>
      </c>
      <c r="K1185" s="2">
        <f>+K1177+K1178+K1179+K1180+K1181+K1182+K1183</f>
        <v>125700.25</v>
      </c>
    </row>
    <row r="1186" ht="13.5" customHeight="1">
      <c r="C1186" s="4" t="s">
        <v>106</v>
      </c>
    </row>
    <row r="1187" ht="13.5" customHeight="1">
      <c r="C1187" s="39" t="s">
        <v>107</v>
      </c>
      <c r="D1187" s="23"/>
      <c r="E1187" s="23"/>
      <c r="F1187" s="42"/>
    </row>
    <row r="1188" ht="13.5" customHeight="1"/>
    <row r="1189" ht="13.5" customHeight="1"/>
    <row r="1190" ht="13.5" customHeight="1"/>
    <row r="1191" ht="13.5" customHeight="1"/>
    <row r="1192" ht="13.5" customHeight="1"/>
    <row r="1193" ht="13.5" customHeight="1"/>
    <row r="1194" ht="13.5" customHeight="1"/>
    <row r="1195" ht="13.5" customHeight="1"/>
    <row r="1196" ht="13.5" customHeight="1"/>
    <row r="1197" ht="13.5" customHeight="1"/>
    <row r="1198" ht="13.5" customHeight="1"/>
    <row r="1199" ht="13.5" customHeight="1"/>
    <row r="1200" ht="13.5" customHeight="1"/>
    <row r="1201" ht="13.5" customHeight="1"/>
    <row r="1202" ht="13.5" customHeight="1"/>
    <row r="1203" ht="13.5" customHeight="1"/>
    <row r="1204" ht="13.5" customHeight="1"/>
    <row r="1205" ht="13.5" customHeight="1"/>
    <row r="1206" ht="13.5" customHeight="1"/>
    <row r="1207" ht="13.5" customHeight="1"/>
    <row r="1208" ht="13.5" customHeight="1"/>
    <row r="1209" ht="13.5" customHeight="1"/>
    <row r="1210" ht="13.5" customHeight="1"/>
    <row r="1211" ht="13.5" customHeight="1"/>
    <row r="1212" ht="13.5" customHeight="1"/>
    <row r="1213" ht="13.5" customHeight="1"/>
    <row r="1214" ht="13.5" customHeight="1"/>
    <row r="1215" ht="13.5" customHeight="1"/>
    <row r="1216" ht="13.5" customHeight="1"/>
    <row r="1217" ht="13.5" customHeight="1"/>
    <row r="1218" ht="13.5" customHeight="1"/>
    <row r="1219" ht="13.5" customHeight="1"/>
    <row r="1220" ht="13.5" customHeight="1"/>
    <row r="1221" ht="13.5" customHeight="1"/>
    <row r="1222" ht="13.5" customHeight="1"/>
    <row r="1223" ht="13.5" customHeight="1"/>
    <row r="1224" ht="13.5" customHeight="1"/>
    <row r="1225" ht="13.5" customHeight="1"/>
    <row r="1226" ht="13.5" customHeight="1"/>
    <row r="1227" ht="13.5" customHeight="1"/>
    <row r="1228" ht="13.5" customHeight="1"/>
    <row r="1229" ht="13.5" customHeight="1"/>
    <row r="1230" ht="13.5" customHeight="1"/>
    <row r="1231" ht="13.5" customHeight="1"/>
    <row r="1232" ht="13.5" customHeight="1"/>
    <row r="1233" ht="13.5" customHeight="1"/>
    <row r="1234" ht="13.5" customHeight="1"/>
    <row r="1235" ht="13.5" customHeight="1"/>
    <row r="1236" ht="13.5" customHeight="1"/>
    <row r="1237" ht="13.5" customHeight="1"/>
    <row r="1238" ht="13.5" customHeight="1"/>
    <row r="1239" ht="13.5" customHeight="1"/>
    <row r="1240" ht="13.5" customHeight="1"/>
    <row r="1241" ht="13.5" customHeight="1"/>
    <row r="1242" ht="13.5" customHeight="1"/>
    <row r="1243" ht="13.5" customHeight="1"/>
    <row r="1244" ht="13.5" customHeight="1"/>
    <row r="1245" ht="13.5" customHeight="1"/>
    <row r="1246" ht="13.5" customHeight="1"/>
    <row r="1247" ht="13.5" customHeight="1"/>
    <row r="1248" ht="13.5" customHeight="1"/>
    <row r="1249" ht="13.5" customHeight="1"/>
    <row r="1250" ht="13.5" customHeight="1"/>
    <row r="1251" ht="13.5" customHeight="1"/>
    <row r="1252" ht="13.5" customHeight="1"/>
    <row r="1253" ht="13.5" customHeight="1"/>
    <row r="1254" ht="13.5" customHeight="1"/>
    <row r="1255" ht="13.5" customHeight="1"/>
    <row r="1256" ht="13.5" customHeight="1"/>
    <row r="1257" ht="13.5" customHeight="1"/>
    <row r="1258" ht="13.5" customHeight="1"/>
    <row r="1259" ht="13.5" customHeight="1"/>
    <row r="1260" ht="13.5" customHeight="1"/>
    <row r="1261" ht="13.5" customHeight="1"/>
    <row r="1262" ht="13.5" customHeight="1"/>
    <row r="1263" ht="13.5" customHeight="1"/>
    <row r="1264" ht="13.5" customHeight="1"/>
    <row r="1265" ht="13.5" customHeight="1"/>
    <row r="1266" ht="13.5" customHeight="1"/>
    <row r="1267" ht="13.5" customHeight="1"/>
    <row r="1268" ht="13.5" customHeight="1"/>
    <row r="1269" ht="13.5" customHeight="1"/>
    <row r="1270" ht="13.5" customHeight="1"/>
    <row r="1271" ht="13.5" customHeight="1"/>
    <row r="1272" ht="13.5" customHeight="1">
      <c r="C1272" s="4" t="s">
        <v>106</v>
      </c>
    </row>
    <row r="1273" ht="13.5" customHeight="1">
      <c r="C1273" s="39" t="s">
        <v>107</v>
      </c>
      <c r="D1273" s="23"/>
      <c r="E1273" s="23"/>
    </row>
    <row r="1274" ht="13.5" customHeight="1"/>
    <row r="1275" ht="13.5" customHeight="1">
      <c r="E1275" s="31" t="s">
        <v>21</v>
      </c>
      <c r="F1275" s="31"/>
      <c r="G1275" s="31"/>
      <c r="H1275" s="31"/>
      <c r="I1275" s="31"/>
      <c r="J1275" s="8">
        <v>7021740.11</v>
      </c>
      <c r="K1275" s="8"/>
    </row>
    <row r="1276" ht="13.5" customHeight="1">
      <c r="E1276" s="31"/>
      <c r="F1276" s="31" t="s">
        <v>22</v>
      </c>
      <c r="G1276" s="31"/>
      <c r="H1276" s="31"/>
      <c r="I1276" s="31"/>
      <c r="J1276" s="8"/>
      <c r="K1276" s="8">
        <f>+J1275*0.1</f>
        <v>702174.011</v>
      </c>
      <c r="L1276" s="1" t="s">
        <v>108</v>
      </c>
    </row>
    <row r="1277" ht="13.5" customHeight="1">
      <c r="E1277" s="31"/>
      <c r="F1277" s="31" t="s">
        <v>23</v>
      </c>
      <c r="G1277" s="31"/>
      <c r="H1277" s="31"/>
      <c r="I1277" s="31"/>
      <c r="J1277" s="8"/>
      <c r="K1277" s="8">
        <v>87046.37</v>
      </c>
      <c r="L1277" s="1" t="s">
        <v>109</v>
      </c>
    </row>
    <row r="1278" ht="13.5" customHeight="1">
      <c r="E1278" s="31"/>
      <c r="F1278" s="31" t="s">
        <v>25</v>
      </c>
      <c r="G1278" s="31"/>
      <c r="H1278" s="31"/>
      <c r="I1278" s="31"/>
      <c r="J1278" s="8"/>
      <c r="K1278" s="8">
        <v>145077.28</v>
      </c>
      <c r="L1278" s="1" t="s">
        <v>110</v>
      </c>
    </row>
    <row r="1279" ht="13.5" customHeight="1">
      <c r="E1279" s="34"/>
      <c r="F1279" s="43" t="s">
        <v>27</v>
      </c>
      <c r="G1279" s="44"/>
      <c r="H1279" s="44"/>
      <c r="I1279" s="44"/>
      <c r="J1279" s="45"/>
      <c r="K1279" s="65">
        <v>114718.42</v>
      </c>
      <c r="L1279" s="1" t="s">
        <v>111</v>
      </c>
    </row>
    <row r="1280" ht="13.5" customHeight="1">
      <c r="E1280" s="34"/>
      <c r="F1280" s="31" t="s">
        <v>29</v>
      </c>
      <c r="G1280" s="34"/>
      <c r="H1280" s="34"/>
      <c r="I1280" s="34"/>
      <c r="J1280" s="21"/>
      <c r="K1280" s="21">
        <f>+J1275-K1276-K1277-K1278-K1279</f>
        <v>5972724.029</v>
      </c>
    </row>
    <row r="1281" ht="13.5" customHeight="1"/>
    <row r="1282" ht="13.5" customHeight="1">
      <c r="J1282" s="2">
        <f>+J1275</f>
        <v>7021740.11</v>
      </c>
      <c r="K1282" s="2">
        <f>+K1276+K1277+K1278+K1279+K1280</f>
        <v>7021740.11</v>
      </c>
    </row>
    <row r="1283" ht="13.5" customHeight="1">
      <c r="C1283" s="4" t="s">
        <v>106</v>
      </c>
    </row>
    <row r="1284" ht="13.5" customHeight="1">
      <c r="C1284" s="39" t="s">
        <v>112</v>
      </c>
      <c r="D1284" s="23"/>
      <c r="E1284" s="23"/>
    </row>
    <row r="1285" ht="13.5" customHeight="1"/>
    <row r="1286" ht="13.5" customHeight="1"/>
    <row r="1287" ht="13.5" customHeight="1"/>
    <row r="1288" ht="13.5" customHeight="1"/>
    <row r="1289" ht="13.5" customHeight="1"/>
    <row r="1290" ht="13.5" customHeight="1"/>
    <row r="1291" ht="13.5" customHeight="1"/>
    <row r="1292" ht="13.5" customHeight="1"/>
    <row r="1293" ht="13.5" customHeight="1"/>
    <row r="1294" ht="13.5" customHeight="1"/>
    <row r="1295" ht="13.5" customHeight="1"/>
    <row r="1296" ht="13.5" customHeight="1"/>
    <row r="1297" ht="13.5" customHeight="1"/>
    <row r="1298" ht="13.5" customHeight="1"/>
    <row r="1299" ht="13.5" customHeight="1"/>
    <row r="1300" ht="13.5" customHeight="1"/>
    <row r="1301" ht="13.5" customHeight="1"/>
    <row r="1302" ht="13.5" customHeight="1"/>
    <row r="1303" ht="13.5" customHeight="1"/>
    <row r="1304" ht="13.5" customHeight="1"/>
    <row r="1305" ht="13.5" customHeight="1"/>
    <row r="1306" ht="13.5" customHeight="1"/>
    <row r="1307" ht="13.5" customHeight="1"/>
    <row r="1308" ht="13.5" customHeight="1"/>
    <row r="1309" ht="13.5" customHeight="1"/>
    <row r="1310" ht="13.5" customHeight="1"/>
    <row r="1311" ht="13.5" customHeight="1"/>
    <row r="1312" ht="13.5" customHeight="1"/>
    <row r="1313" ht="13.5" customHeight="1"/>
    <row r="1314" ht="13.5" customHeight="1"/>
    <row r="1315" ht="13.5" customHeight="1"/>
    <row r="1316" ht="13.5" customHeight="1"/>
    <row r="1317" ht="13.5" customHeight="1"/>
    <row r="1318" ht="13.5" customHeight="1"/>
    <row r="1319" ht="13.5" customHeight="1"/>
    <row r="1320" ht="13.5" customHeight="1"/>
    <row r="1321" ht="13.5" customHeight="1"/>
    <row r="1322" ht="13.5" customHeight="1"/>
    <row r="1323" ht="13.5" customHeight="1"/>
    <row r="1324" ht="13.5" customHeight="1"/>
    <row r="1325" ht="13.5" customHeight="1"/>
    <row r="1326" ht="13.5" customHeight="1"/>
    <row r="1327" ht="13.5" customHeight="1"/>
    <row r="1328" ht="13.5" customHeight="1"/>
    <row r="1329" ht="13.5" customHeight="1"/>
    <row r="1330" ht="13.5" customHeight="1"/>
    <row r="1331" ht="13.5" customHeight="1"/>
    <row r="1332" ht="13.5" customHeight="1"/>
    <row r="1333" ht="13.5" customHeight="1"/>
    <row r="1334" ht="13.5" customHeight="1"/>
    <row r="1335" ht="13.5" customHeight="1"/>
    <row r="1336" ht="13.5" customHeight="1"/>
    <row r="1337" ht="13.5" customHeight="1"/>
    <row r="1338" ht="13.5" customHeight="1"/>
    <row r="1339" ht="13.5" customHeight="1"/>
    <row r="1340" ht="13.5" customHeight="1"/>
    <row r="1341" ht="13.5" customHeight="1"/>
    <row r="1342" ht="13.5" customHeight="1"/>
    <row r="1343" ht="13.5" customHeight="1"/>
    <row r="1344" ht="13.5" customHeight="1"/>
    <row r="1345" ht="13.5" customHeight="1"/>
    <row r="1346" ht="13.5" customHeight="1"/>
    <row r="1347" ht="13.5" customHeight="1"/>
    <row r="1348" ht="13.5" customHeight="1"/>
    <row r="1349" ht="13.5" customHeight="1"/>
    <row r="1350" ht="13.5" customHeight="1"/>
    <row r="1351" ht="13.5" customHeight="1"/>
    <row r="1352" ht="13.5" customHeight="1"/>
    <row r="1353" ht="13.5" customHeight="1"/>
    <row r="1354" ht="13.5" customHeight="1"/>
    <row r="1355" ht="13.5" customHeight="1"/>
    <row r="1356" ht="13.5" customHeight="1"/>
    <row r="1357" ht="13.5" customHeight="1"/>
    <row r="1358" ht="13.5" customHeight="1"/>
    <row r="1359" ht="13.5" customHeight="1"/>
    <row r="1360" ht="13.5" customHeight="1"/>
    <row r="1361" ht="13.5" customHeight="1"/>
    <row r="1362" ht="13.5" customHeight="1"/>
    <row r="1363" ht="13.5" customHeight="1"/>
    <row r="1364" ht="13.5" customHeight="1"/>
    <row r="1365" ht="13.5" customHeight="1">
      <c r="C1365" s="4" t="s">
        <v>106</v>
      </c>
    </row>
    <row r="1366" ht="13.5" customHeight="1">
      <c r="C1366" s="39" t="s">
        <v>112</v>
      </c>
      <c r="D1366" s="23"/>
      <c r="E1366" s="23"/>
    </row>
    <row r="1367" ht="13.5" customHeight="1"/>
    <row r="1368" ht="13.5" customHeight="1">
      <c r="D1368" s="31" t="s">
        <v>21</v>
      </c>
      <c r="E1368" s="31"/>
      <c r="F1368" s="31"/>
      <c r="G1368" s="31"/>
      <c r="H1368" s="31"/>
      <c r="I1368" s="8">
        <v>2551102.24</v>
      </c>
      <c r="J1368" s="8"/>
    </row>
    <row r="1369" ht="13.5" customHeight="1">
      <c r="D1369" s="31"/>
      <c r="E1369" s="31" t="s">
        <v>22</v>
      </c>
      <c r="F1369" s="31"/>
      <c r="G1369" s="31"/>
      <c r="H1369" s="31"/>
      <c r="I1369" s="8"/>
      <c r="J1369" s="8">
        <f>+I1368*0.1</f>
        <v>255110.224</v>
      </c>
      <c r="K1369" s="1" t="s">
        <v>113</v>
      </c>
    </row>
    <row r="1370" ht="13.5" customHeight="1">
      <c r="D1370" s="31"/>
      <c r="E1370" s="31" t="s">
        <v>23</v>
      </c>
      <c r="F1370" s="31"/>
      <c r="G1370" s="31"/>
      <c r="H1370" s="31"/>
      <c r="I1370" s="8"/>
      <c r="J1370" s="8">
        <v>31625.23</v>
      </c>
      <c r="K1370" s="1" t="s">
        <v>114</v>
      </c>
    </row>
    <row r="1371" ht="13.5" customHeight="1">
      <c r="D1371" s="31"/>
      <c r="E1371" s="31" t="s">
        <v>25</v>
      </c>
      <c r="F1371" s="31"/>
      <c r="G1371" s="31"/>
      <c r="H1371" s="31"/>
      <c r="I1371" s="8"/>
      <c r="J1371" s="8">
        <v>52708.72</v>
      </c>
      <c r="K1371" s="1" t="s">
        <v>115</v>
      </c>
    </row>
    <row r="1372" ht="30.0" customHeight="1">
      <c r="D1372" s="34"/>
      <c r="E1372" s="43" t="s">
        <v>27</v>
      </c>
      <c r="F1372" s="44"/>
      <c r="G1372" s="44"/>
      <c r="H1372" s="44"/>
      <c r="I1372" s="45"/>
      <c r="J1372" s="65">
        <v>42166.98</v>
      </c>
      <c r="K1372" s="38" t="s">
        <v>116</v>
      </c>
    </row>
    <row r="1373" ht="13.5" customHeight="1">
      <c r="D1373" s="34"/>
      <c r="E1373" s="31" t="s">
        <v>29</v>
      </c>
      <c r="F1373" s="34"/>
      <c r="G1373" s="34"/>
      <c r="H1373" s="34"/>
      <c r="I1373" s="21"/>
      <c r="J1373" s="21">
        <f>+I1368-J1369-J1370-J1371-J1372</f>
        <v>2169491.086</v>
      </c>
    </row>
    <row r="1374" ht="13.5" customHeight="1"/>
    <row r="1375" ht="13.5" customHeight="1">
      <c r="I1375" s="2">
        <f>+I1368</f>
        <v>2551102.24</v>
      </c>
      <c r="J1375" s="2">
        <f>+J1369+J1370+J1371+J1372+J1373</f>
        <v>2551102.24</v>
      </c>
    </row>
    <row r="1376" ht="13.5" customHeight="1"/>
    <row r="1377" ht="13.5" customHeight="1">
      <c r="C1377" s="4" t="s">
        <v>106</v>
      </c>
    </row>
    <row r="1378" ht="13.5" customHeight="1">
      <c r="C1378" s="39" t="s">
        <v>117</v>
      </c>
      <c r="D1378" s="23"/>
      <c r="E1378" s="23"/>
    </row>
    <row r="1379" ht="13.5" customHeight="1"/>
    <row r="1380" ht="13.5" customHeight="1"/>
    <row r="1381" ht="13.5" customHeight="1"/>
    <row r="1382" ht="13.5" customHeight="1"/>
    <row r="1383" ht="13.5" customHeight="1"/>
    <row r="1384" ht="13.5" customHeight="1"/>
    <row r="1385" ht="13.5" customHeight="1"/>
    <row r="1386" ht="13.5" customHeight="1"/>
    <row r="1387" ht="13.5" customHeight="1"/>
    <row r="1388" ht="13.5" customHeight="1"/>
    <row r="1389" ht="13.5" customHeight="1"/>
    <row r="1390" ht="13.5" customHeight="1"/>
    <row r="1391" ht="13.5" customHeight="1"/>
    <row r="1392" ht="13.5" customHeight="1"/>
    <row r="1393" ht="13.5" customHeight="1"/>
    <row r="1394" ht="13.5" customHeight="1"/>
    <row r="1395" ht="13.5" customHeight="1"/>
    <row r="1396" ht="13.5" customHeight="1"/>
    <row r="1397" ht="13.5" customHeight="1"/>
    <row r="1398" ht="13.5" customHeight="1"/>
    <row r="1399" ht="13.5" customHeight="1"/>
    <row r="1400" ht="13.5" customHeight="1"/>
    <row r="1401" ht="13.5" customHeight="1"/>
    <row r="1402" ht="13.5" customHeight="1"/>
    <row r="1403" ht="13.5" customHeight="1"/>
    <row r="1404" ht="13.5" customHeight="1"/>
    <row r="1405" ht="13.5" customHeight="1"/>
    <row r="1406" ht="13.5" customHeight="1"/>
    <row r="1407" ht="13.5" customHeight="1"/>
    <row r="1408" ht="13.5" customHeight="1"/>
    <row r="1409" ht="13.5" customHeight="1"/>
    <row r="1410" ht="13.5" customHeight="1"/>
    <row r="1411" ht="13.5" customHeight="1"/>
    <row r="1412" ht="13.5" customHeight="1"/>
    <row r="1413" ht="13.5" customHeight="1"/>
    <row r="1414" ht="13.5" customHeight="1"/>
    <row r="1415" ht="13.5" customHeight="1"/>
    <row r="1416" ht="13.5" customHeight="1"/>
    <row r="1417" ht="13.5" customHeight="1"/>
    <row r="1418" ht="13.5" customHeight="1"/>
    <row r="1419" ht="13.5" customHeight="1"/>
    <row r="1420" ht="13.5" customHeight="1"/>
    <row r="1421" ht="13.5" customHeight="1"/>
    <row r="1422" ht="13.5" customHeight="1"/>
    <row r="1423" ht="13.5" customHeight="1"/>
    <row r="1424" ht="13.5" customHeight="1"/>
    <row r="1425" ht="13.5" customHeight="1"/>
    <row r="1426" ht="13.5" customHeight="1"/>
    <row r="1427" ht="13.5" customHeight="1"/>
    <row r="1428" ht="13.5" customHeight="1"/>
    <row r="1429" ht="13.5" customHeight="1"/>
    <row r="1430" ht="13.5" customHeight="1"/>
    <row r="1431" ht="13.5" customHeight="1"/>
    <row r="1432" ht="13.5" customHeight="1"/>
    <row r="1433" ht="13.5" customHeight="1"/>
    <row r="1434" ht="13.5" customHeight="1"/>
    <row r="1435" ht="13.5" customHeight="1"/>
    <row r="1436" ht="13.5" customHeight="1"/>
    <row r="1437" ht="13.5" customHeight="1"/>
    <row r="1438" ht="13.5" customHeight="1"/>
    <row r="1439" ht="13.5" customHeight="1"/>
    <row r="1440" ht="13.5" customHeight="1"/>
    <row r="1441" ht="13.5" customHeight="1"/>
    <row r="1442" ht="13.5" customHeight="1">
      <c r="O1442" s="1" t="s">
        <v>118</v>
      </c>
      <c r="P1442" s="3">
        <f>31269.87*164</f>
        <v>5128258.68</v>
      </c>
    </row>
    <row r="1443" ht="13.5" customHeight="1"/>
    <row r="1444" ht="13.5" customHeight="1">
      <c r="O1444" s="1" t="s">
        <v>119</v>
      </c>
    </row>
    <row r="1445" ht="13.5" customHeight="1">
      <c r="O1445" s="1" t="s">
        <v>120</v>
      </c>
      <c r="P1445" s="49">
        <f>31269.87*0.35/0.65</f>
        <v>16837.62231</v>
      </c>
    </row>
    <row r="1446" ht="13.5" customHeight="1">
      <c r="P1446" s="1" t="s">
        <v>97</v>
      </c>
    </row>
    <row r="1447" ht="13.5" customHeight="1"/>
    <row r="1448" ht="13.5" customHeight="1"/>
    <row r="1449" ht="13.5" customHeight="1"/>
    <row r="1450" ht="13.5" customHeight="1"/>
    <row r="1451" ht="13.5" customHeight="1"/>
    <row r="1452" ht="13.5" customHeight="1"/>
    <row r="1453" ht="13.5" customHeight="1"/>
    <row r="1454" ht="13.5" customHeight="1"/>
    <row r="1455" ht="13.5" customHeight="1"/>
    <row r="1456" ht="13.5" customHeight="1"/>
    <row r="1457" ht="13.5" customHeight="1"/>
    <row r="1458" ht="13.5" customHeight="1"/>
    <row r="1459" ht="13.5" customHeight="1"/>
    <row r="1460" ht="13.5" customHeight="1"/>
    <row r="1461" ht="13.5" customHeight="1"/>
    <row r="1462" ht="13.5" customHeight="1"/>
    <row r="1463" ht="13.5" customHeight="1"/>
    <row r="1464" ht="13.5" customHeight="1">
      <c r="C1464" s="4" t="s">
        <v>106</v>
      </c>
    </row>
    <row r="1465" ht="13.5" customHeight="1">
      <c r="C1465" s="39" t="s">
        <v>117</v>
      </c>
      <c r="D1465" s="23"/>
      <c r="E1465" s="23"/>
    </row>
    <row r="1466" ht="13.5" customHeight="1"/>
    <row r="1467" ht="13.5" customHeight="1"/>
    <row r="1468" ht="13.5" customHeight="1">
      <c r="F1468" s="28"/>
      <c r="G1468" s="28"/>
      <c r="H1468" s="28"/>
      <c r="I1468" s="28"/>
      <c r="J1468" s="29" t="s">
        <v>3</v>
      </c>
      <c r="K1468" s="29" t="s">
        <v>4</v>
      </c>
    </row>
    <row r="1469" ht="13.5" customHeight="1">
      <c r="E1469" s="28"/>
      <c r="F1469" s="28"/>
      <c r="G1469" s="28"/>
      <c r="H1469" s="28"/>
      <c r="I1469" s="28"/>
      <c r="J1469" s="30"/>
      <c r="K1469" s="30"/>
    </row>
    <row r="1470" ht="13.5" customHeight="1">
      <c r="E1470" s="31" t="s">
        <v>21</v>
      </c>
      <c r="F1470" s="31"/>
      <c r="G1470" s="31"/>
      <c r="H1470" s="31"/>
      <c r="I1470" s="31"/>
      <c r="J1470" s="8">
        <f>5128258.6+K1472+K1471</f>
        <v>7889628.28</v>
      </c>
      <c r="K1470" s="8"/>
    </row>
    <row r="1471" ht="13.5" customHeight="1">
      <c r="E1471" s="31"/>
      <c r="F1471" s="31" t="s">
        <v>44</v>
      </c>
      <c r="G1471" s="31"/>
      <c r="H1471" s="31"/>
      <c r="I1471" s="31"/>
      <c r="J1471" s="8"/>
      <c r="K1471" s="8">
        <v>639829.56</v>
      </c>
      <c r="L1471" s="1" t="s">
        <v>121</v>
      </c>
    </row>
    <row r="1472" ht="13.5" customHeight="1">
      <c r="E1472" s="31"/>
      <c r="F1472" s="31" t="s">
        <v>46</v>
      </c>
      <c r="G1472" s="31"/>
      <c r="H1472" s="31"/>
      <c r="I1472" s="31"/>
      <c r="J1472" s="8"/>
      <c r="K1472" s="8">
        <v>2121540.12</v>
      </c>
      <c r="L1472" s="1" t="s">
        <v>122</v>
      </c>
    </row>
    <row r="1473" ht="13.5" customHeight="1">
      <c r="E1473" s="31"/>
      <c r="F1473" s="31" t="s">
        <v>22</v>
      </c>
      <c r="G1473" s="31"/>
      <c r="H1473" s="31"/>
      <c r="I1473" s="31"/>
      <c r="J1473" s="8"/>
      <c r="K1473" s="8">
        <f>+J1470*0.1</f>
        <v>788962.828</v>
      </c>
      <c r="L1473" s="1" t="s">
        <v>123</v>
      </c>
    </row>
    <row r="1474" ht="13.5" customHeight="1">
      <c r="E1474" s="31"/>
      <c r="F1474" s="31" t="s">
        <v>23</v>
      </c>
      <c r="G1474" s="31"/>
      <c r="H1474" s="31"/>
      <c r="I1474" s="31"/>
      <c r="J1474" s="8"/>
      <c r="K1474" s="8">
        <v>97805.31</v>
      </c>
      <c r="L1474" s="1" t="s">
        <v>124</v>
      </c>
    </row>
    <row r="1475" ht="13.5" customHeight="1">
      <c r="E1475" s="31"/>
      <c r="F1475" s="31" t="s">
        <v>25</v>
      </c>
      <c r="G1475" s="31"/>
      <c r="H1475" s="31"/>
      <c r="I1475" s="31"/>
      <c r="J1475" s="8"/>
      <c r="K1475" s="8">
        <v>163008.85</v>
      </c>
      <c r="L1475" s="1" t="s">
        <v>125</v>
      </c>
    </row>
    <row r="1476" ht="30.0" customHeight="1">
      <c r="E1476" s="34"/>
      <c r="F1476" s="35" t="s">
        <v>27</v>
      </c>
      <c r="G1476" s="36"/>
      <c r="H1476" s="36"/>
      <c r="I1476" s="36"/>
      <c r="J1476" s="37"/>
      <c r="K1476" s="63">
        <v>95341.3</v>
      </c>
      <c r="L1476" s="38" t="s">
        <v>126</v>
      </c>
    </row>
    <row r="1477" ht="13.5" customHeight="1">
      <c r="E1477" s="34"/>
      <c r="F1477" s="31" t="s">
        <v>29</v>
      </c>
      <c r="G1477" s="34"/>
      <c r="H1477" s="34"/>
      <c r="I1477" s="34"/>
      <c r="J1477" s="21"/>
      <c r="K1477" s="21">
        <f>+J1470-K1471-K1472-K1473-K1474-K1475-K1476</f>
        <v>3983140.312</v>
      </c>
    </row>
    <row r="1478" ht="13.5" customHeight="1">
      <c r="E1478" s="28"/>
      <c r="F1478" s="28"/>
      <c r="G1478" s="28"/>
      <c r="H1478" s="28"/>
      <c r="I1478" s="28"/>
      <c r="J1478" s="2"/>
      <c r="K1478" s="2"/>
    </row>
    <row r="1479" ht="13.5" customHeight="1">
      <c r="E1479" s="28"/>
      <c r="F1479" s="28"/>
      <c r="G1479" s="28"/>
      <c r="H1479" s="28"/>
      <c r="I1479" s="28"/>
      <c r="J1479" s="2">
        <f>+J1470</f>
        <v>7889628.28</v>
      </c>
      <c r="K1479" s="2">
        <f>+K1471+K1472+K1473+K1474+K1475+K1476+K1477</f>
        <v>7889628.28</v>
      </c>
    </row>
    <row r="1480" ht="13.5" customHeight="1">
      <c r="C1480" s="4" t="s">
        <v>106</v>
      </c>
    </row>
    <row r="1481" ht="13.5" customHeight="1">
      <c r="C1481" s="39" t="s">
        <v>127</v>
      </c>
      <c r="D1481" s="23"/>
      <c r="E1481" s="23"/>
    </row>
    <row r="1482" ht="13.5" customHeight="1"/>
    <row r="1483" ht="13.5" customHeight="1"/>
    <row r="1484" ht="13.5" customHeight="1"/>
    <row r="1485" ht="13.5" customHeight="1"/>
    <row r="1486" ht="13.5" customHeight="1"/>
    <row r="1487" ht="13.5" customHeight="1"/>
    <row r="1488" ht="13.5" customHeight="1"/>
    <row r="1489" ht="13.5" customHeight="1"/>
    <row r="1490" ht="13.5" customHeight="1"/>
    <row r="1491" ht="13.5" customHeight="1"/>
    <row r="1492" ht="13.5" customHeight="1"/>
    <row r="1493" ht="13.5" customHeight="1"/>
    <row r="1494" ht="13.5" customHeight="1"/>
    <row r="1495" ht="13.5" customHeight="1"/>
    <row r="1496" ht="13.5" customHeight="1"/>
    <row r="1497" ht="13.5" customHeight="1"/>
    <row r="1498" ht="13.5" customHeight="1"/>
    <row r="1499" ht="13.5" customHeight="1"/>
    <row r="1500" ht="13.5" customHeight="1"/>
    <row r="1501" ht="13.5" customHeight="1"/>
    <row r="1502" ht="13.5" customHeight="1"/>
    <row r="1503" ht="13.5" customHeight="1"/>
    <row r="1504" ht="13.5" customHeight="1"/>
    <row r="1505" ht="13.5" customHeight="1"/>
    <row r="1506" ht="13.5" customHeight="1"/>
    <row r="1507" ht="13.5" customHeight="1"/>
    <row r="1508" ht="13.5" customHeight="1"/>
    <row r="1509" ht="13.5" customHeight="1"/>
    <row r="1510" ht="13.5" customHeight="1"/>
    <row r="1511" ht="13.5" customHeight="1"/>
    <row r="1512" ht="13.5" customHeight="1"/>
    <row r="1513" ht="13.5" customHeight="1"/>
    <row r="1514" ht="13.5" customHeight="1"/>
    <row r="1515" ht="13.5" customHeight="1"/>
    <row r="1516" ht="13.5" customHeight="1"/>
    <row r="1517" ht="13.5" customHeight="1"/>
    <row r="1518" ht="13.5" customHeight="1"/>
    <row r="1519" ht="13.5" customHeight="1"/>
    <row r="1520" ht="13.5" customHeight="1"/>
    <row r="1521" ht="13.5" customHeight="1"/>
    <row r="1522" ht="13.5" customHeight="1"/>
    <row r="1523" ht="13.5" customHeight="1"/>
    <row r="1524" ht="13.5" customHeight="1"/>
    <row r="1525" ht="13.5" customHeight="1"/>
    <row r="1526" ht="13.5" customHeight="1"/>
    <row r="1527" ht="13.5" customHeight="1"/>
    <row r="1528" ht="13.5" customHeight="1"/>
    <row r="1529" ht="13.5" customHeight="1"/>
    <row r="1530" ht="13.5" customHeight="1"/>
    <row r="1531" ht="13.5" customHeight="1"/>
    <row r="1532" ht="13.5" customHeight="1"/>
    <row r="1533" ht="13.5" customHeight="1"/>
    <row r="1534" ht="13.5" customHeight="1"/>
    <row r="1535" ht="13.5" customHeight="1"/>
    <row r="1536" ht="13.5" customHeight="1"/>
    <row r="1537" ht="13.5" customHeight="1"/>
    <row r="1538" ht="13.5" customHeight="1"/>
    <row r="1539" ht="13.5" customHeight="1"/>
    <row r="1540" ht="13.5" customHeight="1"/>
    <row r="1541" ht="13.5" customHeight="1"/>
    <row r="1542" ht="13.5" customHeight="1"/>
    <row r="1543" ht="13.5" customHeight="1"/>
    <row r="1544" ht="13.5" customHeight="1"/>
    <row r="1545" ht="13.5" customHeight="1"/>
    <row r="1546" ht="13.5" customHeight="1"/>
    <row r="1547" ht="13.5" customHeight="1">
      <c r="N1547" s="1" t="s">
        <v>128</v>
      </c>
      <c r="O1547" s="3">
        <f>26952.48*164</f>
        <v>4420206.72</v>
      </c>
    </row>
    <row r="1548" ht="13.5" customHeight="1"/>
    <row r="1549" ht="13.5" customHeight="1"/>
    <row r="1550" ht="13.5" customHeight="1">
      <c r="N1550" s="1" t="s">
        <v>129</v>
      </c>
    </row>
    <row r="1551" ht="13.5" customHeight="1">
      <c r="N1551" s="1" t="s">
        <v>130</v>
      </c>
      <c r="O1551" s="62">
        <f>26952.48*0.35/0.65</f>
        <v>14512.87385</v>
      </c>
    </row>
    <row r="1552" ht="13.5" customHeight="1">
      <c r="O1552" s="20" t="s">
        <v>97</v>
      </c>
    </row>
    <row r="1553" ht="13.5" customHeight="1"/>
    <row r="1554" ht="13.5" customHeight="1"/>
    <row r="1555" ht="13.5" customHeight="1"/>
    <row r="1556" ht="13.5" customHeight="1"/>
    <row r="1557" ht="13.5" customHeight="1"/>
    <row r="1558" ht="13.5" customHeight="1"/>
    <row r="1559" ht="13.5" customHeight="1"/>
    <row r="1560" ht="13.5" customHeight="1"/>
    <row r="1561" ht="13.5" customHeight="1"/>
    <row r="1562" ht="13.5" customHeight="1"/>
    <row r="1563" ht="13.5" customHeight="1"/>
    <row r="1564" ht="13.5" customHeight="1"/>
    <row r="1565" ht="13.5" customHeight="1"/>
    <row r="1566" ht="13.5" customHeight="1"/>
    <row r="1567" ht="13.5" customHeight="1"/>
    <row r="1568" ht="13.5" customHeight="1">
      <c r="B1568" s="4" t="s">
        <v>106</v>
      </c>
    </row>
    <row r="1569" ht="13.5" customHeight="1">
      <c r="B1569" s="39" t="s">
        <v>127</v>
      </c>
      <c r="C1569" s="23"/>
      <c r="D1569" s="23"/>
    </row>
    <row r="1570" ht="13.5" customHeight="1">
      <c r="E1570" s="28"/>
      <c r="F1570" s="28"/>
      <c r="G1570" s="28"/>
      <c r="H1570" s="28"/>
      <c r="I1570" s="29" t="s">
        <v>3</v>
      </c>
      <c r="J1570" s="29" t="s">
        <v>4</v>
      </c>
    </row>
    <row r="1571" ht="13.5" customHeight="1">
      <c r="D1571" s="28"/>
      <c r="E1571" s="28"/>
      <c r="F1571" s="28"/>
      <c r="G1571" s="28"/>
      <c r="H1571" s="28"/>
      <c r="I1571" s="30"/>
      <c r="J1571" s="30"/>
    </row>
    <row r="1572" ht="13.5" customHeight="1">
      <c r="D1572" s="31" t="s">
        <v>21</v>
      </c>
      <c r="E1572" s="31"/>
      <c r="F1572" s="31"/>
      <c r="G1572" s="31"/>
      <c r="H1572" s="31"/>
      <c r="I1572" s="8">
        <f>4420206.72+J1574+J1573</f>
        <v>6800317.4</v>
      </c>
      <c r="J1572" s="8"/>
    </row>
    <row r="1573" ht="13.5" customHeight="1">
      <c r="D1573" s="31"/>
      <c r="E1573" s="31" t="s">
        <v>44</v>
      </c>
      <c r="F1573" s="31"/>
      <c r="G1573" s="31"/>
      <c r="H1573" s="31"/>
      <c r="I1573" s="8"/>
      <c r="J1573" s="8">
        <v>551489.06</v>
      </c>
      <c r="K1573" s="1" t="s">
        <v>131</v>
      </c>
    </row>
    <row r="1574" ht="13.5" customHeight="1">
      <c r="D1574" s="31"/>
      <c r="E1574" s="31" t="s">
        <v>46</v>
      </c>
      <c r="F1574" s="31"/>
      <c r="G1574" s="31"/>
      <c r="H1574" s="31"/>
      <c r="I1574" s="8"/>
      <c r="J1574" s="8">
        <v>1828621.62</v>
      </c>
      <c r="K1574" s="1" t="s">
        <v>132</v>
      </c>
    </row>
    <row r="1575" ht="13.5" customHeight="1">
      <c r="D1575" s="31"/>
      <c r="E1575" s="31" t="s">
        <v>22</v>
      </c>
      <c r="F1575" s="31"/>
      <c r="G1575" s="31"/>
      <c r="H1575" s="31"/>
      <c r="I1575" s="8"/>
      <c r="J1575" s="8">
        <f>+I1572*0.1</f>
        <v>680031.74</v>
      </c>
      <c r="K1575" s="1" t="s">
        <v>133</v>
      </c>
    </row>
    <row r="1576" ht="13.5" customHeight="1">
      <c r="D1576" s="31"/>
      <c r="E1576" s="31" t="s">
        <v>23</v>
      </c>
      <c r="F1576" s="31"/>
      <c r="G1576" s="31"/>
      <c r="H1576" s="31"/>
      <c r="I1576" s="8"/>
      <c r="J1576" s="52">
        <v>84301.46</v>
      </c>
      <c r="K1576" s="1" t="s">
        <v>134</v>
      </c>
    </row>
    <row r="1577" ht="13.5" customHeight="1">
      <c r="D1577" s="31"/>
      <c r="E1577" s="31" t="s">
        <v>25</v>
      </c>
      <c r="F1577" s="31"/>
      <c r="G1577" s="31"/>
      <c r="H1577" s="31"/>
      <c r="I1577" s="8"/>
      <c r="J1577" s="8">
        <v>140502.43</v>
      </c>
      <c r="K1577" s="1" t="s">
        <v>135</v>
      </c>
    </row>
    <row r="1578" ht="13.5" customHeight="1">
      <c r="D1578" s="34"/>
      <c r="E1578" s="35" t="s">
        <v>27</v>
      </c>
      <c r="F1578" s="36"/>
      <c r="G1578" s="36"/>
      <c r="H1578" s="36"/>
      <c r="I1578" s="37"/>
      <c r="J1578" s="63">
        <v>82175.79</v>
      </c>
      <c r="K1578" s="1" t="s">
        <v>136</v>
      </c>
    </row>
    <row r="1579" ht="13.5" customHeight="1">
      <c r="D1579" s="34"/>
      <c r="E1579" s="31" t="s">
        <v>29</v>
      </c>
      <c r="F1579" s="34"/>
      <c r="G1579" s="34"/>
      <c r="H1579" s="34"/>
      <c r="I1579" s="21"/>
      <c r="J1579" s="21">
        <f>+I1572-J1573-J1574-J1575-J1576-J1577-J1578</f>
        <v>3433195.3</v>
      </c>
    </row>
    <row r="1580" ht="13.5" customHeight="1">
      <c r="D1580" s="28"/>
      <c r="E1580" s="28"/>
      <c r="F1580" s="28"/>
      <c r="G1580" s="28"/>
      <c r="H1580" s="28"/>
      <c r="I1580" s="2"/>
      <c r="J1580" s="2"/>
    </row>
    <row r="1581" ht="13.5" customHeight="1">
      <c r="D1581" s="28"/>
      <c r="E1581" s="28"/>
      <c r="F1581" s="28"/>
      <c r="G1581" s="28"/>
      <c r="H1581" s="28"/>
      <c r="I1581" s="2">
        <f>+I1572</f>
        <v>6800317.4</v>
      </c>
      <c r="J1581" s="2">
        <f>+J1573+J1574+J1575+J1576+J1577+J1578+J1579</f>
        <v>6800317.4</v>
      </c>
    </row>
  </sheetData>
  <mergeCells count="7">
    <mergeCell ref="K605:P605"/>
    <mergeCell ref="K793:O793"/>
    <mergeCell ref="K894:P894"/>
    <mergeCell ref="L1085:O1085"/>
    <mergeCell ref="L1182:O1182"/>
    <mergeCell ref="K1372:O1372"/>
    <mergeCell ref="L1476:Q147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3.5" customHeight="1">
      <c r="E1" s="28"/>
      <c r="F1" s="28"/>
      <c r="G1" s="28"/>
      <c r="H1" s="28"/>
      <c r="I1" s="29" t="s">
        <v>3</v>
      </c>
      <c r="J1" s="29" t="s">
        <v>4</v>
      </c>
    </row>
    <row r="2" ht="13.5" customHeight="1">
      <c r="D2" s="28"/>
      <c r="E2" s="28"/>
      <c r="F2" s="28"/>
      <c r="G2" s="28"/>
      <c r="H2" s="28"/>
      <c r="I2" s="30"/>
      <c r="J2" s="30"/>
    </row>
    <row r="3" ht="13.5" customHeight="1">
      <c r="D3" s="31" t="s">
        <v>21</v>
      </c>
      <c r="E3" s="32" t="s">
        <v>70</v>
      </c>
      <c r="F3" s="31"/>
      <c r="G3" s="31"/>
      <c r="H3" s="31"/>
      <c r="I3" s="33">
        <v>536291.2</v>
      </c>
      <c r="J3" s="8"/>
      <c r="K3" s="9" t="s">
        <v>137</v>
      </c>
    </row>
    <row r="4" ht="13.5" customHeight="1">
      <c r="D4" s="31" t="s">
        <v>21</v>
      </c>
      <c r="E4" s="32" t="s">
        <v>70</v>
      </c>
      <c r="F4" s="31"/>
      <c r="G4" s="31"/>
      <c r="H4" s="31"/>
      <c r="I4" s="66">
        <v>37839.07</v>
      </c>
      <c r="J4" s="8"/>
      <c r="K4" s="9" t="s">
        <v>138</v>
      </c>
    </row>
    <row r="5" ht="13.5" customHeight="1">
      <c r="D5" s="31" t="s">
        <v>21</v>
      </c>
      <c r="E5" s="32" t="s">
        <v>70</v>
      </c>
      <c r="F5" s="31"/>
      <c r="I5" s="8">
        <v>250932.78</v>
      </c>
      <c r="J5" s="8"/>
    </row>
    <row r="6" ht="13.5" customHeight="1">
      <c r="D6" s="31"/>
      <c r="E6" s="31" t="s">
        <v>44</v>
      </c>
      <c r="F6" s="31"/>
      <c r="G6" s="31"/>
      <c r="H6" s="31"/>
      <c r="I6" s="8"/>
      <c r="J6" s="33">
        <v>37839.07</v>
      </c>
    </row>
    <row r="7" ht="13.5" customHeight="1">
      <c r="D7" s="31"/>
      <c r="E7" s="31" t="s">
        <v>46</v>
      </c>
      <c r="F7" s="31"/>
      <c r="G7" s="31"/>
      <c r="H7" s="31"/>
      <c r="I7" s="8"/>
      <c r="J7" s="8">
        <v>250932.78</v>
      </c>
    </row>
    <row r="8" ht="13.5" customHeight="1">
      <c r="D8" s="31"/>
      <c r="E8" s="31" t="s">
        <v>22</v>
      </c>
      <c r="F8" s="31"/>
      <c r="G8" s="31"/>
      <c r="H8" s="31"/>
      <c r="I8" s="8"/>
      <c r="J8" s="33">
        <f>+I3*0.1</f>
        <v>53629.12</v>
      </c>
    </row>
    <row r="9" ht="13.5" customHeight="1">
      <c r="D9" s="31"/>
      <c r="E9" s="31" t="s">
        <v>23</v>
      </c>
      <c r="F9" s="31"/>
      <c r="G9" s="31"/>
      <c r="H9" s="31"/>
      <c r="I9" s="8"/>
      <c r="J9" s="33">
        <v>10228.05</v>
      </c>
    </row>
    <row r="10" ht="13.5" customHeight="1">
      <c r="D10" s="31"/>
      <c r="E10" s="31" t="s">
        <v>25</v>
      </c>
      <c r="F10" s="31"/>
      <c r="G10" s="31"/>
      <c r="H10" s="31"/>
      <c r="I10" s="8"/>
      <c r="J10" s="33">
        <v>17046.76</v>
      </c>
    </row>
    <row r="11" ht="30.0" customHeight="1">
      <c r="D11" s="34"/>
      <c r="E11" s="35" t="s">
        <v>27</v>
      </c>
      <c r="F11" s="36"/>
      <c r="G11" s="36"/>
      <c r="H11" s="36"/>
      <c r="I11" s="37"/>
      <c r="J11" s="67">
        <v>9489.76</v>
      </c>
      <c r="K11" s="38"/>
    </row>
    <row r="12" ht="13.5" customHeight="1">
      <c r="D12" s="34"/>
      <c r="E12" s="31" t="s">
        <v>29</v>
      </c>
      <c r="F12" s="34"/>
      <c r="G12" s="34"/>
      <c r="H12" s="34"/>
      <c r="I12" s="21"/>
      <c r="J12" s="67">
        <f>K15-J6-J7-J8-J9-J10-J11</f>
        <v>445897.51</v>
      </c>
    </row>
    <row r="13" ht="13.5" customHeight="1">
      <c r="D13" s="28"/>
      <c r="E13" s="28"/>
      <c r="F13" s="28"/>
      <c r="G13" s="28"/>
      <c r="H13" s="28"/>
      <c r="I13" s="2"/>
      <c r="J13" s="2"/>
    </row>
    <row r="14" ht="13.5" customHeight="1">
      <c r="D14" s="28"/>
      <c r="E14" s="28"/>
      <c r="F14" s="28"/>
      <c r="G14" s="28"/>
      <c r="H14" s="28"/>
      <c r="I14" s="2">
        <f>+I3+I4</f>
        <v>574130.27</v>
      </c>
      <c r="J14" s="2">
        <f>+J6+J7+J8+J9+J10+J11+J12</f>
        <v>825063.05</v>
      </c>
    </row>
    <row r="15" ht="13.5" customHeight="1">
      <c r="K15" s="9">
        <v>825063.05</v>
      </c>
    </row>
    <row r="23">
      <c r="E23" s="9" t="s">
        <v>139</v>
      </c>
      <c r="I23" s="9" t="s">
        <v>139</v>
      </c>
      <c r="L23" s="9">
        <v>13.0</v>
      </c>
    </row>
    <row r="24">
      <c r="F24" s="9" t="s">
        <v>140</v>
      </c>
      <c r="J24" s="9" t="s">
        <v>141</v>
      </c>
      <c r="L24" s="9">
        <v>13.0</v>
      </c>
    </row>
    <row r="26">
      <c r="E26" s="9" t="s">
        <v>142</v>
      </c>
      <c r="I26" s="9" t="s">
        <v>142</v>
      </c>
      <c r="L26" s="9">
        <v>13.0</v>
      </c>
    </row>
    <row r="27">
      <c r="F27" s="9" t="s">
        <v>139</v>
      </c>
      <c r="J27" s="9" t="s">
        <v>139</v>
      </c>
      <c r="L27" s="9">
        <v>13.0</v>
      </c>
    </row>
    <row r="30">
      <c r="I30" s="9" t="s">
        <v>140</v>
      </c>
      <c r="L30" s="9">
        <v>1.0</v>
      </c>
    </row>
    <row r="31">
      <c r="J31" s="9" t="s">
        <v>141</v>
      </c>
      <c r="L31" s="9">
        <v>1.0</v>
      </c>
    </row>
  </sheetData>
  <mergeCells count="1">
    <mergeCell ref="K11:P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2026-03-28T18:40:35Z</dcterms:created>
  <dc:creator>Leticia Alejandra Alpellani</dc:creator>
</cp:coreProperties>
</file>