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 - 2\003.- PTY4614 - CAPSTONE\FASE 3 - 009D\Grupo (3)\"/>
    </mc:Choice>
  </mc:AlternateContent>
  <xr:revisionPtr revIDLastSave="0" documentId="13_ncr:1_{2B917A65-EFB4-491A-A8CF-7309ECB480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G26" i="1"/>
  <c r="D27" i="1"/>
  <c r="E27" i="1" s="1"/>
  <c r="F27" i="1"/>
  <c r="G27" i="1" s="1"/>
  <c r="D28" i="1"/>
  <c r="E28" i="1" s="1"/>
  <c r="F28" i="1"/>
  <c r="G28" i="1" s="1"/>
  <c r="D29" i="1"/>
  <c r="F29" i="1"/>
  <c r="G29" i="1"/>
  <c r="D30" i="1"/>
  <c r="F30" i="1"/>
  <c r="G30" i="1" s="1"/>
  <c r="D31" i="1"/>
  <c r="E31" i="1" s="1"/>
  <c r="F31" i="1"/>
  <c r="G31" i="1"/>
  <c r="B24" i="1"/>
  <c r="B9" i="1"/>
  <c r="B27" i="1"/>
  <c r="B28" i="1"/>
  <c r="B29" i="1"/>
  <c r="B30" i="1"/>
  <c r="B31" i="1"/>
  <c r="B26" i="1"/>
  <c r="J31" i="1"/>
  <c r="K31" i="1" s="1"/>
  <c r="H31" i="1"/>
  <c r="I31" i="1" s="1"/>
  <c r="J30" i="1"/>
  <c r="K30" i="1" s="1"/>
  <c r="H30" i="1"/>
  <c r="I30" i="1" s="1"/>
  <c r="J29" i="1"/>
  <c r="K29" i="1" s="1"/>
  <c r="H29" i="1"/>
  <c r="I29" i="1" s="1"/>
  <c r="J28" i="1"/>
  <c r="K28" i="1" s="1"/>
  <c r="H28" i="1"/>
  <c r="I28" i="1" s="1"/>
  <c r="J27" i="1"/>
  <c r="K27" i="1" s="1"/>
  <c r="H27" i="1"/>
  <c r="I27" i="1" s="1"/>
  <c r="J26" i="1"/>
  <c r="K26" i="1" s="1"/>
  <c r="H26" i="1"/>
  <c r="I26" i="1" s="1"/>
  <c r="B11" i="1"/>
  <c r="G32" i="1" l="1"/>
  <c r="E32" i="1"/>
  <c r="K32" i="1"/>
  <c r="I32" i="1"/>
  <c r="B12" i="1" l="1"/>
  <c r="B13" i="1"/>
  <c r="B14" i="1"/>
  <c r="B15" i="1"/>
  <c r="B16" i="1"/>
  <c r="B17" i="1"/>
  <c r="E11" i="1" l="1"/>
  <c r="E12" i="1"/>
  <c r="D13" i="1"/>
  <c r="E13" i="1" s="1"/>
  <c r="D14" i="1"/>
  <c r="E14" i="1" s="1"/>
  <c r="D15" i="1"/>
  <c r="E15" i="1" s="1"/>
  <c r="D16" i="1"/>
  <c r="E16" i="1" s="1"/>
  <c r="D17" i="1"/>
  <c r="E17" i="1" s="1"/>
  <c r="F15" i="1" l="1"/>
  <c r="G15" i="1" s="1"/>
  <c r="H15" i="1"/>
  <c r="I15" i="1" s="1"/>
  <c r="J15" i="1"/>
  <c r="K15" i="1" s="1"/>
  <c r="J17" i="1"/>
  <c r="K17" i="1" s="1"/>
  <c r="H17" i="1"/>
  <c r="I17" i="1" s="1"/>
  <c r="F17" i="1"/>
  <c r="G17" i="1" s="1"/>
  <c r="J16" i="1"/>
  <c r="K16" i="1" s="1"/>
  <c r="H16" i="1"/>
  <c r="I16" i="1" s="1"/>
  <c r="F16" i="1"/>
  <c r="G16" i="1" s="1"/>
  <c r="J14" i="1"/>
  <c r="K14" i="1" s="1"/>
  <c r="H14" i="1"/>
  <c r="I14" i="1" s="1"/>
  <c r="F14" i="1"/>
  <c r="G14" i="1" s="1"/>
  <c r="J13" i="1"/>
  <c r="K13" i="1" s="1"/>
  <c r="H13" i="1"/>
  <c r="I13" i="1" s="1"/>
  <c r="F13" i="1"/>
  <c r="G13" i="1" s="1"/>
  <c r="J12" i="1"/>
  <c r="H12" i="1"/>
  <c r="I12" i="1" s="1"/>
  <c r="G12" i="1"/>
  <c r="J11" i="1"/>
  <c r="K11" i="1" s="1"/>
  <c r="H11" i="1"/>
  <c r="I11" i="1" s="1"/>
  <c r="G11" i="1"/>
  <c r="E18" i="1" l="1"/>
  <c r="G18" i="1"/>
  <c r="I18" i="1"/>
  <c r="K12" i="1"/>
  <c r="K18" i="1" l="1"/>
  <c r="C18" i="1" s="1"/>
  <c r="C19" i="1" s="1"/>
  <c r="C4" i="1" s="1"/>
  <c r="C32" i="1" l="1"/>
  <c r="C33" i="1" s="1"/>
  <c r="D4" i="1" s="1"/>
  <c r="E4" i="1" s="1"/>
</calcChain>
</file>

<file path=xl/sharedStrings.xml><?xml version="1.0" encoding="utf-8"?>
<sst xmlns="http://schemas.openxmlformats.org/spreadsheetml/2006/main" count="96" uniqueCount="63">
  <si>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</si>
  <si>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</si>
  <si>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</si>
  <si>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</si>
  <si>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</si>
  <si>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</si>
  <si>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</si>
  <si>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</si>
  <si>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</si>
  <si>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</si>
  <si>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</si>
  <si>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</si>
  <si>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</si>
  <si>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</si>
  <si>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</si>
  <si>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</si>
  <si>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</si>
  <si>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</si>
  <si>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</si>
  <si>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</si>
  <si>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</si>
  <si>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</si>
  <si>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</si>
  <si>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</si>
  <si>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</si>
  <si>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</si>
  <si>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</si>
  <si>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</si>
  <si>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</si>
  <si>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</si>
  <si>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</si>
  <si>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</si>
  <si>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</si>
  <si>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</si>
  <si>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</si>
  <si>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</si>
  <si>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</si>
  <si>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</si>
  <si>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</si>
  <si>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</si>
  <si>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</si>
  <si>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</si>
  <si>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</si>
  <si>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</si>
  <si>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</si>
  <si>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</si>
  <si>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</si>
  <si>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</si>
  <si>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</si>
  <si>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</si>
  <si>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</si>
  <si>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</si>
  <si>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</si>
  <si>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</si>
  <si>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</si>
  <si>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</si>
  <si>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</si>
  <si>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</si>
  <si>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</si>
  <si>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</si>
  <si>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</si>
  <si>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MUÑOZ LEIVA BERNARDITA ANDREA ARACELLI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</si>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</sst>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3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164" fontId="1" fillId="2" borderId="16" xfId="0" applyNumberFormat="1" applyFont="1" applyFill="1" applyBorder="1" applyAlignment="1">
      <alignment horizontal="center"/>
    </xf>
    <xf numFmtId="164" fontId="1" fillId="7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46"/>
  <sheetViews>
    <sheetView tabSelected="1" zoomScale="120" zoomScaleNormal="120" workbookViewId="0">
      <selection activeCell="E6" sqref="E6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7">
        <v>0.7</v>
      </c>
      <c r="D2" s="29">
        <v>0.3</v>
      </c>
      <c r="E2" s="30">
        <v>1</v>
      </c>
    </row>
    <row r="3" spans="1:11" ht="30" x14ac:dyDescent="0.25">
      <c r="B3" s="34" t="s">
        <v>0</v>
      </c>
      <c r="C3" s="28" t="s">
        <v>1</v>
      </c>
      <c r="D3" s="31" t="s">
        <v>2</v>
      </c>
      <c r="E3" s="32" t="s">
        <v>3</v>
      </c>
    </row>
    <row r="4" spans="1:11" x14ac:dyDescent="0.25">
      <c r="A4" s="2">
        <v>1</v>
      </c>
      <c r="B4" s="34" t="s">
        <v>61</v>
      </c>
      <c r="C4" s="54">
        <f>C19</f>
        <v>6.6</v>
      </c>
      <c r="D4" s="55">
        <f>C33</f>
        <v>6.6</v>
      </c>
      <c r="E4" s="56">
        <f>C4*C$2+D4*D$2</f>
        <v>6.5999999999999988</v>
      </c>
    </row>
    <row r="9" spans="1:11" ht="18.75" outlineLevel="1" x14ac:dyDescent="0.25">
      <c r="A9" s="35" t="s">
        <v>4</v>
      </c>
      <c r="B9" s="10" t="str">
        <f>B4</f>
        <v>MUÑOZ LEIVA BERNARDITA ANDREA ARACELLI</v>
      </c>
      <c r="C9" s="39" t="s">
        <v>5</v>
      </c>
      <c r="D9" s="40" t="s">
        <v>6</v>
      </c>
      <c r="E9" s="42"/>
      <c r="F9" s="42"/>
      <c r="G9" s="42"/>
      <c r="H9" s="42"/>
      <c r="I9" s="42"/>
      <c r="J9" s="42"/>
      <c r="K9" s="41"/>
    </row>
    <row r="10" spans="1:11" outlineLevel="1" x14ac:dyDescent="0.25">
      <c r="A10" s="36"/>
      <c r="B10" s="14" t="s">
        <v>7</v>
      </c>
      <c r="C10" s="38"/>
      <c r="D10" s="40" t="s">
        <v>8</v>
      </c>
      <c r="E10" s="41"/>
      <c r="F10" s="40" t="s">
        <v>9</v>
      </c>
      <c r="G10" s="41"/>
      <c r="H10" s="43" t="s">
        <v>10</v>
      </c>
      <c r="I10" s="41"/>
      <c r="J10" s="40" t="s">
        <v>11</v>
      </c>
      <c r="K10" s="41"/>
    </row>
    <row r="11" spans="1:11" ht="24" outlineLevel="1" x14ac:dyDescent="0.25">
      <c r="A11" s="37"/>
      <c r="B11" s="17" t="str">
        <f>RUBRICA!A4</f>
        <v xml:space="preserve">1. Presenta el proyecto considerando la relevancia, objetivos, metodología y desarrollo, de acuerdo a los estándares de calidad de la disciplina. </v>
      </c>
      <c r="C11" s="15" t="s">
        <v>8</v>
      </c>
      <c r="D11" s="11"/>
      <c r="E11" s="11" t="str">
        <f>IF(D11="X",100*0.15,"")</f>
        <v/>
      </c>
      <c r="F11" s="11" t="s">
        <v>62</v>
      </c>
      <c r="G11" s="11">
        <f>IF(F11="X",60*0.15,"")</f>
        <v>9</v>
      </c>
      <c r="H11" s="11" t="str">
        <f t="shared" ref="H11:H15" si="0">IF($C11=ML,"X","")</f>
        <v/>
      </c>
      <c r="I11" s="11" t="str">
        <f>IF(H11="X",30*0.15,"")</f>
        <v/>
      </c>
      <c r="J11" s="11" t="str">
        <f t="shared" ref="J11:J15" si="1">IF($C11=NL,"X","")</f>
        <v/>
      </c>
      <c r="K11" s="11" t="str">
        <f t="shared" ref="K11:K15" si="2">IF($J11="X",0,"")</f>
        <v/>
      </c>
    </row>
    <row r="12" spans="1:11" ht="26.45" customHeight="1" outlineLevel="1" x14ac:dyDescent="0.25">
      <c r="A12" s="37"/>
      <c r="B12" s="17" t="str">
        <f>RUBRICA!A5</f>
        <v xml:space="preserve">2. Presenta las evidencias del Proyecto APT, dando cuenta del cumplimiento de los objetivos y de acuerdo a los estándares de la disciplina. </v>
      </c>
      <c r="C12" s="15" t="s">
        <v>8</v>
      </c>
      <c r="D12" s="11" t="s">
        <v>62</v>
      </c>
      <c r="E12" s="11">
        <f>IF(D12="X",100*0.25,"")</f>
        <v>25</v>
      </c>
      <c r="F12" s="11"/>
      <c r="G12" s="11" t="str">
        <f>IF(F12="X",60*0.25,"")</f>
        <v/>
      </c>
      <c r="H12" s="11" t="str">
        <f t="shared" si="0"/>
        <v/>
      </c>
      <c r="I12" s="11" t="str">
        <f>IF(H12="X",30*0.25,"")</f>
        <v/>
      </c>
      <c r="J12" s="11" t="str">
        <f t="shared" si="1"/>
        <v/>
      </c>
      <c r="K12" s="11" t="str">
        <f t="shared" si="2"/>
        <v/>
      </c>
    </row>
    <row r="13" spans="1:11" ht="24" outlineLevel="1" x14ac:dyDescent="0.25">
      <c r="A13" s="37"/>
      <c r="B13" s="17" t="str">
        <f>RUBRICA!A6</f>
        <v>3. Responde las preguntas realizadas por la comisión, cumpliendo con los estándares de calidad de la disciplina.</v>
      </c>
      <c r="C13" s="15" t="s">
        <v>8</v>
      </c>
      <c r="D13" s="11" t="str">
        <f t="shared" ref="D11:D15" si="3">IF($C13=CL,"X","")</f>
        <v>X</v>
      </c>
      <c r="E13" s="11">
        <f>IF(D13="X",100*0.2,"")</f>
        <v>20</v>
      </c>
      <c r="F13" s="11" t="str">
        <f t="shared" ref="F11:F15" si="4">IF($C13=L,"X","")</f>
        <v/>
      </c>
      <c r="G13" s="11" t="str">
        <f>IF(F13="X",60*0.2,"")</f>
        <v/>
      </c>
      <c r="H13" s="11" t="str">
        <f t="shared" si="0"/>
        <v/>
      </c>
      <c r="I13" s="11" t="str">
        <f>IF(H13="X",30*0.2,"")</f>
        <v/>
      </c>
      <c r="J13" s="11" t="str">
        <f t="shared" si="1"/>
        <v/>
      </c>
      <c r="K13" s="11" t="str">
        <f t="shared" si="2"/>
        <v/>
      </c>
    </row>
    <row r="14" spans="1:11" ht="24" outlineLevel="1" x14ac:dyDescent="0.25">
      <c r="A14" s="37"/>
      <c r="B14" s="17" t="str">
        <f>RUBRICA!A7</f>
        <v>4. Expone el Proyecto APT, considerando el formato y el tiempo establecido para la presentación.</v>
      </c>
      <c r="C14" s="15" t="s">
        <v>8</v>
      </c>
      <c r="D14" s="11" t="str">
        <f t="shared" si="3"/>
        <v>X</v>
      </c>
      <c r="E14" s="11">
        <f>IF(D14="X",100*0.05,"")</f>
        <v>5</v>
      </c>
      <c r="F14" s="11" t="str">
        <f t="shared" si="4"/>
        <v/>
      </c>
      <c r="G14" s="11" t="str">
        <f>IF(F14="X",60*0.05,"")</f>
        <v/>
      </c>
      <c r="H14" s="11" t="str">
        <f t="shared" si="0"/>
        <v/>
      </c>
      <c r="I14" s="11" t="str">
        <f>IF(H14="X",30*0.05,"")</f>
        <v/>
      </c>
      <c r="J14" s="11" t="str">
        <f t="shared" si="1"/>
        <v/>
      </c>
      <c r="K14" s="11" t="str">
        <f t="shared" si="2"/>
        <v/>
      </c>
    </row>
    <row r="15" spans="1:11" ht="24" outlineLevel="1" x14ac:dyDescent="0.25">
      <c r="A15" s="37"/>
      <c r="B15" s="17" t="str">
        <f>RUBRICA!A8</f>
        <v>5. Expresa sus ideas con fluidez, claridad y precisión, utilizando lenguaje técnico propio de la disciplina.</v>
      </c>
      <c r="C15" s="15" t="s">
        <v>8</v>
      </c>
      <c r="D15" s="11" t="str">
        <f t="shared" si="3"/>
        <v>X</v>
      </c>
      <c r="E15" s="11">
        <f>IF(D15="X",100*0.05,"")</f>
        <v>5</v>
      </c>
      <c r="F15" s="11" t="str">
        <f t="shared" si="4"/>
        <v/>
      </c>
      <c r="G15" s="11" t="str">
        <f>IF(F15="X",60*0.05,"")</f>
        <v/>
      </c>
      <c r="H15" s="11" t="str">
        <f t="shared" si="0"/>
        <v/>
      </c>
      <c r="I15" s="11" t="str">
        <f>IF(H15="X",30*0.05,"")</f>
        <v/>
      </c>
      <c r="J15" s="11" t="str">
        <f t="shared" si="1"/>
        <v/>
      </c>
      <c r="K15" s="11" t="str">
        <f t="shared" si="2"/>
        <v/>
      </c>
    </row>
    <row r="16" spans="1:11" ht="36" outlineLevel="1" x14ac:dyDescent="0.25">
      <c r="A16" s="37"/>
      <c r="B16" s="17" t="str">
        <f>RUBRICA!A9</f>
        <v>6. Entrega la documentación y evidencias requerida por la asignatura de acuerdo a la estructura y nombres solicitados, guardando todas las evidencias de avances en Git</v>
      </c>
      <c r="C16" s="15" t="s">
        <v>8</v>
      </c>
      <c r="D16" s="11" t="str">
        <f>IF($C16=CL,"X","")</f>
        <v>X</v>
      </c>
      <c r="E16" s="11">
        <f>IF(D16="X",100*0.2,"")</f>
        <v>20</v>
      </c>
      <c r="F16" s="11" t="str">
        <f>IF($C16=L,"X","")</f>
        <v/>
      </c>
      <c r="G16" s="11" t="str">
        <f>IF(F16="X",60*0.2,"")</f>
        <v/>
      </c>
      <c r="H16" s="11" t="str">
        <f>IF($C16=ML,"X","")</f>
        <v/>
      </c>
      <c r="I16" s="11" t="str">
        <f>IF(H16="X",30*0.2,"")</f>
        <v/>
      </c>
      <c r="J16" s="11" t="str">
        <f>IF($C16=NL,"X","")</f>
        <v/>
      </c>
      <c r="K16" s="11" t="str">
        <f t="shared" ref="K16:K17" si="5">IF($J16="X",0,"")</f>
        <v/>
      </c>
    </row>
    <row r="17" spans="1:11" ht="24" outlineLevel="1" x14ac:dyDescent="0.25">
      <c r="A17" s="37"/>
      <c r="B17" s="17" t="str">
        <f>RUBRICA!A10</f>
        <v xml:space="preserve">7. Expone el tema utilizando un lenguaje técnico disciplinar al presentar la propuesta y responde evidenciando un manejo de la información. </v>
      </c>
      <c r="C17" s="15" t="s">
        <v>8</v>
      </c>
      <c r="D17" s="11" t="str">
        <f>IF($C17=CL,"X","")</f>
        <v>X</v>
      </c>
      <c r="E17" s="11">
        <f>IF(D17="X",100*0.1,"")</f>
        <v>10</v>
      </c>
      <c r="F17" s="11" t="str">
        <f>IF($C17=L,"X","")</f>
        <v/>
      </c>
      <c r="G17" s="11" t="str">
        <f>IF(F17="X",60*0.1,"")</f>
        <v/>
      </c>
      <c r="H17" s="11" t="str">
        <f>IF($C17=ML,"X","")</f>
        <v/>
      </c>
      <c r="I17" s="11" t="str">
        <f>IF(H17="X",30*0.1,"")</f>
        <v/>
      </c>
      <c r="J17" s="11" t="str">
        <f>IF($C17=NL,"X","")</f>
        <v/>
      </c>
      <c r="K17" s="11" t="str">
        <f t="shared" si="5"/>
        <v/>
      </c>
    </row>
    <row r="18" spans="1:11" ht="15.75" customHeight="1" outlineLevel="1" x14ac:dyDescent="0.3">
      <c r="A18" s="36"/>
      <c r="B18" s="16" t="s">
        <v>12</v>
      </c>
      <c r="C18" s="20">
        <f>E18+G18+I18+K18</f>
        <v>94</v>
      </c>
      <c r="D18" s="12"/>
      <c r="E18" s="12">
        <f>SUM(E11:E17)</f>
        <v>85</v>
      </c>
      <c r="F18" s="12"/>
      <c r="G18" s="12">
        <f>SUM(G11:G17)</f>
        <v>9</v>
      </c>
      <c r="H18" s="12"/>
      <c r="I18" s="12">
        <f>SUM(I11:I17)</f>
        <v>0</v>
      </c>
      <c r="J18" s="12"/>
      <c r="K18" s="12">
        <f>SUM(K11:K17)</f>
        <v>0</v>
      </c>
    </row>
    <row r="19" spans="1:11" ht="15.75" customHeight="1" outlineLevel="1" x14ac:dyDescent="0.3">
      <c r="A19" s="38"/>
      <c r="B19" s="19" t="s">
        <v>13</v>
      </c>
      <c r="C19" s="13">
        <f>VLOOKUP(C18,ESCALA_IEP!A2:B202,2,FALSE)</f>
        <v>6.6</v>
      </c>
    </row>
    <row r="20" spans="1:11" ht="15.75" customHeight="1" x14ac:dyDescent="0.25"/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24" customHeight="1" x14ac:dyDescent="0.25">
      <c r="A24" s="44" t="s">
        <v>14</v>
      </c>
      <c r="B24" s="10" t="str">
        <f>B4</f>
        <v>MUÑOZ LEIVA BERNARDITA ANDREA ARACELLI</v>
      </c>
      <c r="C24" s="39" t="s">
        <v>5</v>
      </c>
      <c r="D24" s="40" t="s">
        <v>6</v>
      </c>
      <c r="E24" s="42"/>
      <c r="F24" s="42"/>
      <c r="G24" s="42"/>
      <c r="H24" s="42"/>
      <c r="I24" s="42"/>
      <c r="J24" s="42"/>
      <c r="K24" s="41"/>
    </row>
    <row r="25" spans="1:11" ht="24" customHeight="1" x14ac:dyDescent="0.25">
      <c r="A25" s="36"/>
      <c r="B25" s="14" t="s">
        <v>7</v>
      </c>
      <c r="C25" s="38"/>
      <c r="D25" s="40" t="s">
        <v>8</v>
      </c>
      <c r="E25" s="41"/>
      <c r="F25" s="40" t="s">
        <v>9</v>
      </c>
      <c r="G25" s="41"/>
      <c r="H25" s="43" t="s">
        <v>10</v>
      </c>
      <c r="I25" s="41"/>
      <c r="J25" s="40" t="s">
        <v>11</v>
      </c>
      <c r="K25" s="41"/>
    </row>
    <row r="26" spans="1:11" ht="24" customHeight="1" x14ac:dyDescent="0.25">
      <c r="A26" s="37"/>
      <c r="B26" s="17" t="str">
        <f>RUBRICA!A4</f>
        <v xml:space="preserve">1. Presenta el proyecto considerando la relevancia, objetivos, metodología y desarrollo, de acuerdo a los estándares de calidad de la disciplina. </v>
      </c>
      <c r="C26" s="15" t="s">
        <v>8</v>
      </c>
      <c r="D26" s="11"/>
      <c r="E26" s="11" t="str">
        <f>IF(D26="X",100*0.15,"")</f>
        <v/>
      </c>
      <c r="F26" s="11" t="s">
        <v>62</v>
      </c>
      <c r="G26" s="11">
        <f>IF(F26="X",60*0.15,"")</f>
        <v>9</v>
      </c>
      <c r="H26" s="11" t="str">
        <f t="shared" ref="H26:H30" si="6">IF($C26=ML,"X","")</f>
        <v/>
      </c>
      <c r="I26" s="11" t="str">
        <f>IF(H26="X",30*0.15,"")</f>
        <v/>
      </c>
      <c r="J26" s="11" t="str">
        <f t="shared" ref="J26:J30" si="7">IF($C26=NL,"X","")</f>
        <v/>
      </c>
      <c r="K26" s="11" t="str">
        <f t="shared" ref="K26:K31" si="8">IF($J26="X",0,"")</f>
        <v/>
      </c>
    </row>
    <row r="27" spans="1:11" ht="24" customHeight="1" x14ac:dyDescent="0.25">
      <c r="A27" s="37"/>
      <c r="B27" s="17" t="str">
        <f>RUBRICA!A5</f>
        <v xml:space="preserve">2. Presenta las evidencias del Proyecto APT, dando cuenta del cumplimiento de los objetivos y de acuerdo a los estándares de la disciplina. </v>
      </c>
      <c r="C27" s="15" t="s">
        <v>8</v>
      </c>
      <c r="D27" s="11" t="str">
        <f t="shared" ref="D26:D30" si="9">IF($C27=CL,"X","")</f>
        <v>X</v>
      </c>
      <c r="E27" s="11">
        <f>IF(D27="X",100*0.25,"")</f>
        <v>25</v>
      </c>
      <c r="F27" s="11" t="str">
        <f t="shared" ref="F26:F30" si="10">IF($C27=L,"X","")</f>
        <v/>
      </c>
      <c r="G27" s="11" t="str">
        <f>IF(F27="X",60*0.25,"")</f>
        <v/>
      </c>
      <c r="H27" s="11" t="str">
        <f t="shared" si="6"/>
        <v/>
      </c>
      <c r="I27" s="11" t="str">
        <f>IF(H27="X",30*0.25,"")</f>
        <v/>
      </c>
      <c r="J27" s="11" t="str">
        <f t="shared" si="7"/>
        <v/>
      </c>
      <c r="K27" s="11" t="str">
        <f t="shared" si="8"/>
        <v/>
      </c>
    </row>
    <row r="28" spans="1:11" ht="24" customHeight="1" x14ac:dyDescent="0.25">
      <c r="A28" s="37"/>
      <c r="B28" s="17" t="str">
        <f>RUBRICA!A6</f>
        <v>3. Responde las preguntas realizadas por la comisión, cumpliendo con los estándares de calidad de la disciplina.</v>
      </c>
      <c r="C28" s="15" t="s">
        <v>8</v>
      </c>
      <c r="D28" s="11" t="str">
        <f t="shared" si="9"/>
        <v>X</v>
      </c>
      <c r="E28" s="11">
        <f>IF(D28="X",100*0.2,"")</f>
        <v>20</v>
      </c>
      <c r="F28" s="11" t="str">
        <f t="shared" si="10"/>
        <v/>
      </c>
      <c r="G28" s="11" t="str">
        <f>IF(F28="X",60*0.2,"")</f>
        <v/>
      </c>
      <c r="H28" s="11" t="str">
        <f t="shared" si="6"/>
        <v/>
      </c>
      <c r="I28" s="11" t="str">
        <f>IF(H28="X",30*0.2,"")</f>
        <v/>
      </c>
      <c r="J28" s="11" t="str">
        <f t="shared" si="7"/>
        <v/>
      </c>
      <c r="K28" s="11" t="str">
        <f t="shared" si="8"/>
        <v/>
      </c>
    </row>
    <row r="29" spans="1:11" ht="24" customHeight="1" x14ac:dyDescent="0.25">
      <c r="A29" s="37"/>
      <c r="B29" s="17" t="str">
        <f>RUBRICA!A7</f>
        <v>4. Expone el Proyecto APT, considerando el formato y el tiempo establecido para la presentación.</v>
      </c>
      <c r="C29" s="15" t="s">
        <v>8</v>
      </c>
      <c r="D29" s="11" t="str">
        <f t="shared" si="9"/>
        <v>X</v>
      </c>
      <c r="E29" s="11">
        <v>15</v>
      </c>
      <c r="F29" s="11" t="str">
        <f t="shared" si="10"/>
        <v/>
      </c>
      <c r="G29" s="11" t="str">
        <f t="shared" ref="G29:G30" si="11">IF(F29="X",60*0.15,"")</f>
        <v/>
      </c>
      <c r="H29" s="11" t="str">
        <f t="shared" si="6"/>
        <v/>
      </c>
      <c r="I29" s="11" t="str">
        <f>IF(H29="X",30*0.05,"")</f>
        <v/>
      </c>
      <c r="J29" s="11" t="str">
        <f t="shared" si="7"/>
        <v/>
      </c>
      <c r="K29" s="11" t="str">
        <f t="shared" si="8"/>
        <v/>
      </c>
    </row>
    <row r="30" spans="1:11" ht="24" customHeight="1" x14ac:dyDescent="0.25">
      <c r="A30" s="37"/>
      <c r="B30" s="17" t="str">
        <f>RUBRICA!A8</f>
        <v>5. Expresa sus ideas con fluidez, claridad y precisión, utilizando lenguaje técnico propio de la disciplina.</v>
      </c>
      <c r="C30" s="15" t="s">
        <v>8</v>
      </c>
      <c r="D30" s="11" t="str">
        <f t="shared" si="9"/>
        <v>X</v>
      </c>
      <c r="E30" s="11">
        <v>15</v>
      </c>
      <c r="F30" s="11" t="str">
        <f t="shared" si="10"/>
        <v/>
      </c>
      <c r="G30" s="11" t="str">
        <f t="shared" si="11"/>
        <v/>
      </c>
      <c r="H30" s="11" t="str">
        <f t="shared" si="6"/>
        <v/>
      </c>
      <c r="I30" s="11" t="str">
        <f>IF(H30="X",30*0.05,"")</f>
        <v/>
      </c>
      <c r="J30" s="11" t="str">
        <f t="shared" si="7"/>
        <v/>
      </c>
      <c r="K30" s="11" t="str">
        <f t="shared" si="8"/>
        <v/>
      </c>
    </row>
    <row r="31" spans="1:11" ht="24" customHeight="1" x14ac:dyDescent="0.25">
      <c r="A31" s="37"/>
      <c r="B31" s="17" t="str">
        <f>RUBRICA!A10</f>
        <v xml:space="preserve">7. Expone el tema utilizando un lenguaje técnico disciplinar al presentar la propuesta y responde evidenciando un manejo de la información. </v>
      </c>
      <c r="C31" s="15" t="s">
        <v>8</v>
      </c>
      <c r="D31" s="11" t="str">
        <f>IF($C31=CL,"X","")</f>
        <v>X</v>
      </c>
      <c r="E31" s="11">
        <f>IF(D31="X",100*0.1,"")</f>
        <v>10</v>
      </c>
      <c r="F31" s="11" t="str">
        <f>IF($C31=L,"X","")</f>
        <v/>
      </c>
      <c r="G31" s="11" t="str">
        <f>IF(F31="X",60*0.1,"")</f>
        <v/>
      </c>
      <c r="H31" s="11" t="str">
        <f>IF($C31=ML,"X","")</f>
        <v/>
      </c>
      <c r="I31" s="11" t="str">
        <f>IF(H31="X",30*0.1,"")</f>
        <v/>
      </c>
      <c r="J31" s="11" t="str">
        <f>IF($C31=NL,"X","")</f>
        <v/>
      </c>
      <c r="K31" s="11" t="str">
        <f t="shared" si="8"/>
        <v/>
      </c>
    </row>
    <row r="32" spans="1:11" ht="24" customHeight="1" x14ac:dyDescent="0.3">
      <c r="A32" s="36"/>
      <c r="B32" s="16" t="s">
        <v>12</v>
      </c>
      <c r="C32" s="20">
        <f>E32+G32+I32+K32</f>
        <v>94</v>
      </c>
      <c r="D32" s="12"/>
      <c r="E32" s="12">
        <f>SUM(E26:E31)</f>
        <v>85</v>
      </c>
      <c r="F32" s="12"/>
      <c r="G32" s="12">
        <f>SUM(G26:G31)</f>
        <v>9</v>
      </c>
      <c r="H32" s="12"/>
      <c r="I32" s="12">
        <f>SUM(I26:I31)</f>
        <v>0</v>
      </c>
      <c r="J32" s="12"/>
      <c r="K32" s="12">
        <f>SUM(K26:K31)</f>
        <v>0</v>
      </c>
    </row>
    <row r="33" spans="1:3" ht="42" customHeight="1" x14ac:dyDescent="0.3">
      <c r="A33" s="38"/>
      <c r="B33" s="19" t="s">
        <v>13</v>
      </c>
      <c r="C33" s="13">
        <f>VLOOKUP(C32,ESCALA_IEP!A41:B241,2,FALSE)</f>
        <v>6.6</v>
      </c>
    </row>
    <row r="34" spans="1:3" ht="15.75" customHeight="1" x14ac:dyDescent="0.25"/>
    <row r="35" spans="1:3" ht="15.75" customHeight="1" x14ac:dyDescent="0.25"/>
    <row r="36" spans="1:3" ht="15.75" customHeight="1" x14ac:dyDescent="0.25"/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</sheetData>
  <mergeCells count="14">
    <mergeCell ref="A24:A33"/>
    <mergeCell ref="C24:C25"/>
    <mergeCell ref="D24:K24"/>
    <mergeCell ref="D25:E25"/>
    <mergeCell ref="F25:G25"/>
    <mergeCell ref="H25:I25"/>
    <mergeCell ref="J25:K25"/>
    <mergeCell ref="A9:A19"/>
    <mergeCell ref="C9:C10"/>
    <mergeCell ref="D10:E10"/>
    <mergeCell ref="D9:K9"/>
    <mergeCell ref="F10:G10"/>
    <mergeCell ref="H10:I10"/>
    <mergeCell ref="J10:K10"/>
  </mergeCells>
  <conditionalFormatting sqref="C4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C11:C17 C26:C31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5" t="s">
        <v>15</v>
      </c>
      <c r="B1" s="47" t="s">
        <v>16</v>
      </c>
      <c r="C1" s="48"/>
      <c r="D1" s="48"/>
      <c r="E1" s="49"/>
      <c r="F1" s="45" t="s">
        <v>17</v>
      </c>
    </row>
    <row r="2" spans="1:6" x14ac:dyDescent="0.25">
      <c r="A2" s="46"/>
      <c r="B2" s="50" t="s">
        <v>18</v>
      </c>
      <c r="C2" s="50" t="s">
        <v>19</v>
      </c>
      <c r="D2" s="23" t="s">
        <v>20</v>
      </c>
      <c r="E2" s="24" t="s">
        <v>11</v>
      </c>
      <c r="F2" s="46"/>
    </row>
    <row r="3" spans="1:6" x14ac:dyDescent="0.25">
      <c r="A3" s="46"/>
      <c r="B3" s="51"/>
      <c r="C3" s="51"/>
      <c r="D3" s="25">
        <v>0.3</v>
      </c>
      <c r="E3" s="25">
        <v>0</v>
      </c>
      <c r="F3" s="46"/>
    </row>
    <row r="4" spans="1:6" ht="102" x14ac:dyDescent="0.25">
      <c r="A4" s="21" t="s">
        <v>21</v>
      </c>
      <c r="B4" s="21" t="s">
        <v>22</v>
      </c>
      <c r="C4" s="21" t="s">
        <v>23</v>
      </c>
      <c r="D4" s="21" t="s">
        <v>24</v>
      </c>
      <c r="E4" s="21" t="s">
        <v>25</v>
      </c>
      <c r="F4" s="26">
        <v>15</v>
      </c>
    </row>
    <row r="5" spans="1:6" ht="136.9" customHeight="1" x14ac:dyDescent="0.25">
      <c r="A5" s="21" t="s">
        <v>26</v>
      </c>
      <c r="B5" s="21" t="s">
        <v>27</v>
      </c>
      <c r="C5" s="21" t="s">
        <v>28</v>
      </c>
      <c r="D5" s="21" t="s">
        <v>29</v>
      </c>
      <c r="E5" s="21" t="s">
        <v>30</v>
      </c>
      <c r="F5" s="26">
        <v>25</v>
      </c>
    </row>
    <row r="6" spans="1:6" ht="87" customHeight="1" x14ac:dyDescent="0.25">
      <c r="A6" s="21" t="s">
        <v>31</v>
      </c>
      <c r="B6" s="21" t="s">
        <v>32</v>
      </c>
      <c r="C6" s="21" t="s">
        <v>33</v>
      </c>
      <c r="D6" s="21" t="s">
        <v>34</v>
      </c>
      <c r="E6" s="21" t="s">
        <v>35</v>
      </c>
      <c r="F6" s="26">
        <v>20</v>
      </c>
    </row>
    <row r="7" spans="1:6" ht="89.25" x14ac:dyDescent="0.25">
      <c r="A7" s="21" t="s">
        <v>36</v>
      </c>
      <c r="B7" s="21" t="s">
        <v>37</v>
      </c>
      <c r="C7" s="21" t="s">
        <v>38</v>
      </c>
      <c r="D7" s="21" t="s">
        <v>39</v>
      </c>
      <c r="E7" s="21" t="s">
        <v>40</v>
      </c>
      <c r="F7" s="26">
        <v>5</v>
      </c>
    </row>
    <row r="8" spans="1:6" ht="89.25" x14ac:dyDescent="0.25">
      <c r="A8" s="21" t="s">
        <v>41</v>
      </c>
      <c r="B8" s="21" t="s">
        <v>42</v>
      </c>
      <c r="C8" s="21" t="s">
        <v>43</v>
      </c>
      <c r="D8" s="21" t="s">
        <v>44</v>
      </c>
      <c r="E8" s="21" t="s">
        <v>45</v>
      </c>
      <c r="F8" s="26">
        <v>5</v>
      </c>
    </row>
    <row r="9" spans="1:6" ht="89.25" x14ac:dyDescent="0.25">
      <c r="A9" s="21" t="s">
        <v>46</v>
      </c>
      <c r="B9" s="21" t="s">
        <v>47</v>
      </c>
      <c r="C9" s="21" t="s">
        <v>48</v>
      </c>
      <c r="D9" s="21" t="s">
        <v>49</v>
      </c>
      <c r="E9" s="21" t="s">
        <v>50</v>
      </c>
      <c r="F9" s="22">
        <v>20</v>
      </c>
    </row>
    <row r="10" spans="1:6" ht="126" customHeight="1" x14ac:dyDescent="0.25">
      <c r="A10" s="21" t="s">
        <v>51</v>
      </c>
      <c r="B10" s="21" t="s">
        <v>52</v>
      </c>
      <c r="C10" s="21" t="s">
        <v>53</v>
      </c>
      <c r="D10" s="21" t="s">
        <v>54</v>
      </c>
      <c r="E10" s="21" t="s">
        <v>55</v>
      </c>
      <c r="F10" s="22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56</v>
      </c>
      <c r="B1" t="s">
        <v>57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2" t="s">
        <v>58</v>
      </c>
      <c r="B1" s="3" t="s">
        <v>12</v>
      </c>
      <c r="C1" s="4"/>
      <c r="D1" s="4"/>
      <c r="E1" s="5"/>
    </row>
    <row r="2" spans="1:5" ht="45.75" thickBot="1" x14ac:dyDescent="0.3">
      <c r="A2" s="53"/>
      <c r="B2" s="6" t="s">
        <v>8</v>
      </c>
      <c r="C2" s="7" t="s">
        <v>9</v>
      </c>
      <c r="D2" s="18" t="s">
        <v>59</v>
      </c>
      <c r="E2" s="33" t="s">
        <v>11</v>
      </c>
    </row>
    <row r="3" spans="1:5" ht="30.75" thickBot="1" x14ac:dyDescent="0.3">
      <c r="A3" s="8" t="s">
        <v>60</v>
      </c>
      <c r="B3" s="9">
        <v>4</v>
      </c>
      <c r="C3" s="9">
        <v>3</v>
      </c>
      <c r="D3" s="9">
        <v>2</v>
      </c>
      <c r="E3" s="9">
        <v>0</v>
      </c>
    </row>
    <row r="4" spans="1:5" ht="15.75" thickBot="1" x14ac:dyDescent="0.3">
      <c r="A4" s="8"/>
      <c r="B4" s="9"/>
      <c r="C4" s="9"/>
      <c r="D4" s="9"/>
      <c r="E4" s="9"/>
    </row>
    <row r="5" spans="1:5" ht="15.75" thickBot="1" x14ac:dyDescent="0.3">
      <c r="A5" s="8"/>
      <c r="B5" s="9"/>
      <c r="C5" s="9"/>
      <c r="D5" s="9"/>
      <c r="E5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AAA</cp:lastModifiedBy>
  <cp:revision/>
  <dcterms:created xsi:type="dcterms:W3CDTF">2023-08-07T04:08:01Z</dcterms:created>
  <dcterms:modified xsi:type="dcterms:W3CDTF">2024-12-11T21:32:08Z</dcterms:modified>
  <cp:category/>
  <cp:contentStatus/>
</cp:coreProperties>
</file>