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iaBernardo\Desktop\abril\"/>
    </mc:Choice>
  </mc:AlternateContent>
  <bookViews>
    <workbookView xWindow="0" yWindow="0" windowWidth="20400" windowHeight="7755" tabRatio="567"/>
  </bookViews>
  <sheets>
    <sheet name="JUNIO2020" sheetId="5" r:id="rId1"/>
    <sheet name="Hoja1" sheetId="6" r:id="rId2"/>
  </sheets>
  <definedNames>
    <definedName name="FechaDeInicio">#REF!</definedName>
  </definedNames>
  <calcPr calcId="152511"/>
</workbook>
</file>

<file path=xl/calcChain.xml><?xml version="1.0" encoding="utf-8"?>
<calcChain xmlns="http://schemas.openxmlformats.org/spreadsheetml/2006/main">
  <c r="S43" i="5" l="1"/>
  <c r="G44" i="5" l="1"/>
  <c r="S44" i="5" s="1"/>
  <c r="U37" i="5"/>
  <c r="U38" i="5"/>
  <c r="U39" i="5"/>
  <c r="U57" i="5"/>
  <c r="U55" i="5"/>
  <c r="U52" i="5"/>
  <c r="U50" i="5"/>
  <c r="U44" i="5"/>
  <c r="U43" i="5"/>
  <c r="U42" i="5"/>
  <c r="U41" i="5"/>
  <c r="U40" i="5"/>
  <c r="U31" i="5"/>
  <c r="U30" i="5"/>
  <c r="U29" i="5"/>
  <c r="U26" i="5"/>
  <c r="U24" i="5"/>
  <c r="U23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62" i="5"/>
  <c r="U61" i="5"/>
  <c r="U60" i="5"/>
  <c r="U59" i="5"/>
  <c r="U58" i="5"/>
  <c r="U56" i="5"/>
  <c r="U53" i="5"/>
  <c r="U51" i="5"/>
  <c r="U48" i="5"/>
  <c r="U47" i="5"/>
  <c r="U45" i="5"/>
  <c r="U35" i="5"/>
  <c r="U34" i="5"/>
  <c r="U33" i="5"/>
  <c r="U25" i="5"/>
  <c r="S57" i="5"/>
  <c r="S55" i="5"/>
  <c r="S52" i="5"/>
  <c r="S42" i="5"/>
  <c r="S41" i="5"/>
  <c r="S40" i="5"/>
  <c r="S31" i="5"/>
  <c r="S30" i="5"/>
  <c r="S29" i="5"/>
  <c r="S26" i="5"/>
  <c r="S23" i="5"/>
  <c r="S19" i="5"/>
  <c r="S18" i="5"/>
  <c r="S17" i="5"/>
  <c r="S16" i="5"/>
  <c r="S13" i="5"/>
  <c r="S12" i="5"/>
  <c r="S10" i="5"/>
  <c r="S9" i="5"/>
  <c r="S62" i="5"/>
  <c r="S61" i="5"/>
  <c r="S60" i="5"/>
  <c r="S59" i="5"/>
  <c r="S58" i="5"/>
  <c r="S56" i="5"/>
  <c r="S53" i="5"/>
  <c r="S51" i="5"/>
  <c r="S50" i="5"/>
  <c r="S48" i="5"/>
  <c r="S47" i="5"/>
  <c r="S45" i="5"/>
  <c r="S39" i="5"/>
  <c r="S38" i="5"/>
  <c r="S37" i="5"/>
  <c r="S35" i="5"/>
  <c r="S34" i="5"/>
  <c r="S33" i="5"/>
  <c r="S25" i="5"/>
  <c r="S24" i="5"/>
  <c r="S21" i="5"/>
  <c r="S20" i="5"/>
  <c r="S15" i="5"/>
  <c r="S14" i="5"/>
  <c r="S11" i="5"/>
  <c r="S8" i="5"/>
  <c r="U8" i="5"/>
  <c r="U7" i="5"/>
  <c r="S7" i="5"/>
  <c r="U6" i="5"/>
  <c r="S6" i="5"/>
  <c r="I6" i="5" l="1"/>
  <c r="M63" i="5"/>
  <c r="M37" i="5"/>
  <c r="M38" i="5"/>
  <c r="M39" i="5"/>
  <c r="M40" i="5"/>
  <c r="M19" i="5"/>
  <c r="I15" i="5"/>
  <c r="M15" i="5"/>
  <c r="M11" i="5"/>
  <c r="M8" i="5"/>
  <c r="W6" i="5"/>
  <c r="O50" i="5"/>
  <c r="M24" i="5"/>
  <c r="O20" i="5"/>
  <c r="O21" i="5"/>
  <c r="Q6" i="5"/>
  <c r="G64" i="5"/>
  <c r="G63" i="5"/>
  <c r="I62" i="5"/>
  <c r="Q62" i="5" s="1"/>
  <c r="K62" i="5"/>
  <c r="M62" i="5"/>
  <c r="O62" i="5"/>
  <c r="W62" i="5"/>
  <c r="O44" i="5"/>
  <c r="I8" i="5"/>
  <c r="Q8" i="5" s="1"/>
  <c r="K8" i="5"/>
  <c r="O8" i="5"/>
  <c r="W8" i="5"/>
  <c r="I9" i="5"/>
  <c r="Q9" i="5" s="1"/>
  <c r="K9" i="5"/>
  <c r="M9" i="5"/>
  <c r="O9" i="5"/>
  <c r="W9" i="5"/>
  <c r="I10" i="5"/>
  <c r="Q10" i="5" s="1"/>
  <c r="K10" i="5"/>
  <c r="M10" i="5"/>
  <c r="O10" i="5"/>
  <c r="W10" i="5"/>
  <c r="I16" i="5"/>
  <c r="Q16" i="5" s="1"/>
  <c r="K16" i="5"/>
  <c r="M16" i="5"/>
  <c r="O16" i="5"/>
  <c r="W16" i="5"/>
  <c r="I17" i="5"/>
  <c r="Q17" i="5" s="1"/>
  <c r="K17" i="5"/>
  <c r="M17" i="5"/>
  <c r="O17" i="5"/>
  <c r="W17" i="5"/>
  <c r="I18" i="5"/>
  <c r="Q18" i="5" s="1"/>
  <c r="K18" i="5"/>
  <c r="M18" i="5"/>
  <c r="O18" i="5"/>
  <c r="W18" i="5"/>
  <c r="I19" i="5"/>
  <c r="Q19" i="5" s="1"/>
  <c r="K19" i="5"/>
  <c r="O19" i="5"/>
  <c r="W19" i="5"/>
  <c r="I20" i="5"/>
  <c r="Q20" i="5" s="1"/>
  <c r="K20" i="5"/>
  <c r="M20" i="5"/>
  <c r="W20" i="5"/>
  <c r="I21" i="5"/>
  <c r="Q21" i="5" s="1"/>
  <c r="K21" i="5"/>
  <c r="M21" i="5"/>
  <c r="W21" i="5"/>
  <c r="I23" i="5"/>
  <c r="Q23" i="5" s="1"/>
  <c r="K23" i="5"/>
  <c r="M23" i="5"/>
  <c r="O23" i="5"/>
  <c r="W23" i="5"/>
  <c r="I24" i="5"/>
  <c r="Q24" i="5" s="1"/>
  <c r="K24" i="5"/>
  <c r="O24" i="5"/>
  <c r="W24" i="5"/>
  <c r="I25" i="5"/>
  <c r="Q25" i="5" s="1"/>
  <c r="K25" i="5"/>
  <c r="M25" i="5"/>
  <c r="O25" i="5"/>
  <c r="W25" i="5"/>
  <c r="I26" i="5"/>
  <c r="Q26" i="5" s="1"/>
  <c r="K26" i="5"/>
  <c r="M26" i="5"/>
  <c r="O26" i="5"/>
  <c r="W26" i="5"/>
  <c r="I29" i="5"/>
  <c r="Q29" i="5" s="1"/>
  <c r="K29" i="5"/>
  <c r="M29" i="5"/>
  <c r="O29" i="5"/>
  <c r="W29" i="5"/>
  <c r="I30" i="5"/>
  <c r="K30" i="5"/>
  <c r="M30" i="5"/>
  <c r="O30" i="5"/>
  <c r="Q30" i="5"/>
  <c r="W30" i="5"/>
  <c r="I31" i="5"/>
  <c r="Q31" i="5" s="1"/>
  <c r="K31" i="5"/>
  <c r="M31" i="5"/>
  <c r="O31" i="5"/>
  <c r="W31" i="5"/>
  <c r="I11" i="5"/>
  <c r="Q11" i="5" s="1"/>
  <c r="K11" i="5"/>
  <c r="O11" i="5"/>
  <c r="W11" i="5"/>
  <c r="I12" i="5"/>
  <c r="Q12" i="5" s="1"/>
  <c r="K12" i="5"/>
  <c r="M12" i="5"/>
  <c r="O12" i="5"/>
  <c r="W12" i="5"/>
  <c r="I13" i="5"/>
  <c r="Q13" i="5" s="1"/>
  <c r="K13" i="5"/>
  <c r="M13" i="5"/>
  <c r="O13" i="5"/>
  <c r="W13" i="5"/>
  <c r="I14" i="5"/>
  <c r="Q14" i="5" s="1"/>
  <c r="K14" i="5"/>
  <c r="M14" i="5"/>
  <c r="O14" i="5"/>
  <c r="W14" i="5"/>
  <c r="Q15" i="5"/>
  <c r="K15" i="5"/>
  <c r="O15" i="5"/>
  <c r="W15" i="5"/>
  <c r="I37" i="5"/>
  <c r="Q37" i="5" s="1"/>
  <c r="K37" i="5"/>
  <c r="O37" i="5"/>
  <c r="W37" i="5"/>
  <c r="I38" i="5"/>
  <c r="Q38" i="5" s="1"/>
  <c r="K38" i="5"/>
  <c r="O38" i="5"/>
  <c r="W38" i="5"/>
  <c r="I39" i="5"/>
  <c r="Q39" i="5" s="1"/>
  <c r="K39" i="5"/>
  <c r="O39" i="5"/>
  <c r="W39" i="5"/>
  <c r="I40" i="5"/>
  <c r="Q40" i="5" s="1"/>
  <c r="K40" i="5"/>
  <c r="O40" i="5"/>
  <c r="W40" i="5"/>
  <c r="I41" i="5"/>
  <c r="Q41" i="5" s="1"/>
  <c r="K41" i="5"/>
  <c r="M41" i="5"/>
  <c r="O41" i="5"/>
  <c r="W41" i="5"/>
  <c r="I42" i="5"/>
  <c r="K42" i="5"/>
  <c r="M42" i="5"/>
  <c r="O42" i="5"/>
  <c r="Q42" i="5"/>
  <c r="W42" i="5"/>
  <c r="I43" i="5"/>
  <c r="Q43" i="5" s="1"/>
  <c r="K43" i="5"/>
  <c r="M43" i="5"/>
  <c r="O43" i="5"/>
  <c r="W43" i="5"/>
  <c r="M44" i="5"/>
  <c r="I45" i="5"/>
  <c r="Q45" i="5" s="1"/>
  <c r="K45" i="5"/>
  <c r="M45" i="5"/>
  <c r="O45" i="5"/>
  <c r="W45" i="5"/>
  <c r="I47" i="5"/>
  <c r="Q47" i="5" s="1"/>
  <c r="K47" i="5"/>
  <c r="M47" i="5"/>
  <c r="O47" i="5"/>
  <c r="W47" i="5"/>
  <c r="I48" i="5"/>
  <c r="K48" i="5"/>
  <c r="M48" i="5"/>
  <c r="O48" i="5"/>
  <c r="Q48" i="5"/>
  <c r="W48" i="5"/>
  <c r="I50" i="5"/>
  <c r="Q50" i="5" s="1"/>
  <c r="K50" i="5"/>
  <c r="M50" i="5"/>
  <c r="W50" i="5"/>
  <c r="I51" i="5"/>
  <c r="Q51" i="5" s="1"/>
  <c r="K51" i="5"/>
  <c r="M51" i="5"/>
  <c r="O51" i="5"/>
  <c r="W51" i="5"/>
  <c r="I52" i="5"/>
  <c r="Q52" i="5" s="1"/>
  <c r="K52" i="5"/>
  <c r="M52" i="5"/>
  <c r="O52" i="5"/>
  <c r="W52" i="5"/>
  <c r="I53" i="5"/>
  <c r="Q53" i="5" s="1"/>
  <c r="K53" i="5"/>
  <c r="M53" i="5"/>
  <c r="O53" i="5"/>
  <c r="W53" i="5"/>
  <c r="I59" i="5"/>
  <c r="Q59" i="5" s="1"/>
  <c r="K59" i="5"/>
  <c r="M59" i="5"/>
  <c r="O59" i="5"/>
  <c r="W59" i="5"/>
  <c r="I60" i="5"/>
  <c r="Q60" i="5" s="1"/>
  <c r="K60" i="5"/>
  <c r="M60" i="5"/>
  <c r="O60" i="5"/>
  <c r="W60" i="5"/>
  <c r="I61" i="5"/>
  <c r="Q61" i="5" s="1"/>
  <c r="K61" i="5"/>
  <c r="M61" i="5"/>
  <c r="O61" i="5"/>
  <c r="W61" i="5"/>
  <c r="I55" i="5"/>
  <c r="Q55" i="5" s="1"/>
  <c r="K55" i="5"/>
  <c r="M55" i="5"/>
  <c r="O55" i="5"/>
  <c r="W55" i="5"/>
  <c r="I56" i="5"/>
  <c r="Q56" i="5" s="1"/>
  <c r="K56" i="5"/>
  <c r="M56" i="5"/>
  <c r="O56" i="5"/>
  <c r="W56" i="5"/>
  <c r="I57" i="5"/>
  <c r="Q57" i="5" s="1"/>
  <c r="K57" i="5"/>
  <c r="M57" i="5"/>
  <c r="O57" i="5"/>
  <c r="W57" i="5"/>
  <c r="I58" i="5"/>
  <c r="Q58" i="5" s="1"/>
  <c r="K58" i="5"/>
  <c r="M58" i="5"/>
  <c r="O58" i="5"/>
  <c r="W58" i="5"/>
  <c r="I33" i="5"/>
  <c r="Q33" i="5" s="1"/>
  <c r="K33" i="5"/>
  <c r="M33" i="5"/>
  <c r="O33" i="5"/>
  <c r="W33" i="5"/>
  <c r="I34" i="5"/>
  <c r="Q34" i="5" s="1"/>
  <c r="K34" i="5"/>
  <c r="M34" i="5"/>
  <c r="O34" i="5"/>
  <c r="W34" i="5"/>
  <c r="I35" i="5"/>
  <c r="Q35" i="5" s="1"/>
  <c r="K35" i="5"/>
  <c r="M35" i="5"/>
  <c r="O35" i="5"/>
  <c r="W35" i="5"/>
  <c r="I63" i="5"/>
  <c r="Q63" i="5" s="1"/>
  <c r="K63" i="5"/>
  <c r="W63" i="5"/>
  <c r="I64" i="5"/>
  <c r="Q64" i="5" s="1"/>
  <c r="K64" i="5"/>
  <c r="M64" i="5"/>
  <c r="O64" i="5"/>
  <c r="W64" i="5"/>
  <c r="G46" i="5"/>
  <c r="G28" i="5"/>
  <c r="G27" i="5"/>
  <c r="G32" i="5"/>
  <c r="K6" i="5"/>
  <c r="K7" i="5"/>
  <c r="W7" i="5"/>
  <c r="O6" i="5"/>
  <c r="O7" i="5"/>
  <c r="M6" i="5"/>
  <c r="M7" i="5"/>
  <c r="I7" i="5"/>
  <c r="Q7" i="5" s="1"/>
  <c r="G49" i="5"/>
  <c r="O27" i="5" l="1"/>
  <c r="U27" i="5"/>
  <c r="S27" i="5"/>
  <c r="U64" i="5"/>
  <c r="S64" i="5"/>
  <c r="I28" i="5"/>
  <c r="Q28" i="5" s="1"/>
  <c r="S28" i="5"/>
  <c r="U28" i="5"/>
  <c r="I49" i="5"/>
  <c r="Q49" i="5" s="1"/>
  <c r="U49" i="5"/>
  <c r="S49" i="5"/>
  <c r="M46" i="5"/>
  <c r="S46" i="5"/>
  <c r="U46" i="5"/>
  <c r="O32" i="5"/>
  <c r="S32" i="5"/>
  <c r="U32" i="5"/>
  <c r="U63" i="5"/>
  <c r="S63" i="5"/>
  <c r="O63" i="5"/>
  <c r="K44" i="5"/>
  <c r="W44" i="5"/>
  <c r="O28" i="5"/>
  <c r="I44" i="5"/>
  <c r="Q44" i="5" s="1"/>
  <c r="W49" i="5"/>
  <c r="W27" i="5"/>
  <c r="O49" i="5"/>
  <c r="M27" i="5"/>
  <c r="M49" i="5"/>
  <c r="I46" i="5"/>
  <c r="Q46" i="5" s="1"/>
  <c r="W32" i="5"/>
  <c r="K49" i="5"/>
  <c r="O46" i="5"/>
  <c r="K32" i="5"/>
  <c r="W28" i="5"/>
  <c r="M28" i="5"/>
  <c r="K27" i="5"/>
  <c r="K46" i="5"/>
  <c r="M32" i="5"/>
  <c r="W46" i="5"/>
  <c r="I32" i="5"/>
  <c r="Q32" i="5" s="1"/>
  <c r="K28" i="5"/>
  <c r="I27" i="5"/>
  <c r="Q27" i="5" s="1"/>
  <c r="G84" i="5" l="1"/>
</calcChain>
</file>

<file path=xl/sharedStrings.xml><?xml version="1.0" encoding="utf-8"?>
<sst xmlns="http://schemas.openxmlformats.org/spreadsheetml/2006/main" count="219" uniqueCount="179">
  <si>
    <t>PARA LA SEMANA DE:</t>
  </si>
  <si>
    <t>PLAN</t>
  </si>
  <si>
    <t>FORMA DE PAGO</t>
  </si>
  <si>
    <t>TARJETA</t>
  </si>
  <si>
    <t>CUOTA ABRIL</t>
  </si>
  <si>
    <t>CHIGUE</t>
  </si>
  <si>
    <t>DESC.</t>
  </si>
  <si>
    <t>INTERES</t>
  </si>
  <si>
    <t>PLAN 6 PAGOS</t>
  </si>
  <si>
    <t>PLAN 10 PAGOS</t>
  </si>
  <si>
    <t>UBICACIÓN CATAL.</t>
  </si>
  <si>
    <t xml:space="preserve">CREDITO </t>
  </si>
  <si>
    <t>PRECIO LISTA</t>
  </si>
  <si>
    <t>MARCA</t>
  </si>
  <si>
    <t>SUPER</t>
  </si>
  <si>
    <t>MAXIKING</t>
  </si>
  <si>
    <t>PLAN 24</t>
  </si>
  <si>
    <t xml:space="preserve">TAPA </t>
  </si>
  <si>
    <t>FORMOSA</t>
  </si>
  <si>
    <t>RIACHO HE-HE</t>
  </si>
  <si>
    <t>MANSILLA</t>
  </si>
  <si>
    <t>LAGUNA BLANCA</t>
  </si>
  <si>
    <t>TRES LAGUNAS</t>
  </si>
  <si>
    <t>MISION LAISHI</t>
  </si>
  <si>
    <t>CLORINDA</t>
  </si>
  <si>
    <t>MISION TACAAGLE</t>
  </si>
  <si>
    <t>ESPINILLO</t>
  </si>
  <si>
    <t>PIRANE</t>
  </si>
  <si>
    <t>GENERAL GUEMES</t>
  </si>
  <si>
    <t>SAMANIEGO Y FONTANA</t>
  </si>
  <si>
    <t>AV. MORENO S/N -</t>
  </si>
  <si>
    <t>CEL: 370-4622358</t>
  </si>
  <si>
    <t>MARIA C.GODOY S/N -</t>
  </si>
  <si>
    <t xml:space="preserve">JUAN D.PERON S/N - </t>
  </si>
  <si>
    <t>AV.SAN MARTIN Y SAN LORENZO</t>
  </si>
  <si>
    <t xml:space="preserve">12 DE OCTUBRE Y SAN LORENZO - </t>
  </si>
  <si>
    <t xml:space="preserve">JUAN CLAUDIO DHYSER S/N </t>
  </si>
  <si>
    <t>CEL: 370-4576735</t>
  </si>
  <si>
    <t>9 DE JULIO S/N -</t>
  </si>
  <si>
    <t>CEL: 370-4270517</t>
  </si>
  <si>
    <t>ROQUE SAENZ PEÑA 320 -</t>
  </si>
  <si>
    <t>LAS LOMITAS</t>
  </si>
  <si>
    <t>LA LEONESA</t>
  </si>
  <si>
    <t>MARGARITA BELEN</t>
  </si>
  <si>
    <t>9 DE JULIO Y LIBERTAD</t>
  </si>
  <si>
    <t>CEL: 370-4710855</t>
  </si>
  <si>
    <t>TEL:  3718-431916</t>
  </si>
  <si>
    <t>CEL: 370-4205211</t>
  </si>
  <si>
    <t>CEL: 370-4270592</t>
  </si>
  <si>
    <t>TEL: 3718-401572</t>
  </si>
  <si>
    <t>TEL: 3718-492102</t>
  </si>
  <si>
    <t>CEL: 370-4581425</t>
  </si>
  <si>
    <t>REMEDIOS DE ESCALADA 185</t>
  </si>
  <si>
    <t>CEL: 370-4270521</t>
  </si>
  <si>
    <t>JUAN PELLIZARDI S/N</t>
  </si>
  <si>
    <t>CEL: 362-4086174</t>
  </si>
  <si>
    <t>TEL.370-4424812</t>
  </si>
  <si>
    <t>JUAN JOSE SILVA 701</t>
  </si>
  <si>
    <t>BAMBI</t>
  </si>
  <si>
    <t>CEL: 370 4584749</t>
  </si>
  <si>
    <t>OLGA FERREYRA</t>
  </si>
  <si>
    <t>COD.Z. 1</t>
  </si>
  <si>
    <t>COD.Z.2</t>
  </si>
  <si>
    <t>PAGINA 2</t>
  </si>
  <si>
    <t>PAGINA 3</t>
  </si>
  <si>
    <t>SUCURSALES ABRIL AMOBLAMIENTOS</t>
  </si>
  <si>
    <t>CEL: 370-4345959</t>
  </si>
  <si>
    <t>catalogos</t>
  </si>
  <si>
    <t>COLUMBIA</t>
  </si>
  <si>
    <t>LILIANA</t>
  </si>
  <si>
    <t>SUC.VILLAFAÑE</t>
  </si>
  <si>
    <t>HITACHI</t>
  </si>
  <si>
    <t>MAXIMO</t>
  </si>
  <si>
    <t>TABLA DE PLANCHAR-ORGANIZADOR 1 PUERTA /2 ESTANTES</t>
  </si>
  <si>
    <t>RCA</t>
  </si>
  <si>
    <t>HORNO ELECTRICO MOD.45LITROS /CONVENCIONAL</t>
  </si>
  <si>
    <t>valdez lidia …. 03718453000</t>
  </si>
  <si>
    <t>CENTREX</t>
  </si>
  <si>
    <t>CRIVEL</t>
  </si>
  <si>
    <t>PLAN 15 PAGOS</t>
  </si>
  <si>
    <t>ENTREGA 20%</t>
  </si>
  <si>
    <t>USMAN</t>
  </si>
  <si>
    <t>TABLES</t>
  </si>
  <si>
    <t>PLACARD 1.22 MT COD.6452/5 ESTANTES/PERCHERO/2CAJONES</t>
  </si>
  <si>
    <t>COLCHON ESPUMA 0.80x 20 cm ATARDECER/ TODO MATELASEADO /20KG OFERTA SUPER CONTADO</t>
  </si>
  <si>
    <t>JAHRO</t>
  </si>
  <si>
    <t>625007/721015</t>
  </si>
  <si>
    <t>JUEGO JARDIN HARMONY MESA CUADRADRA + 4 SILLAS SIMIL RATAN</t>
  </si>
  <si>
    <t>QUALTY</t>
  </si>
  <si>
    <t>LICUADORA  POWERLIC 1.8LTS/MOTOR 700WATTS/4 VELOC/VASO</t>
  </si>
  <si>
    <t>LICUADORA  FRUTALIC 1.8LTS/MOTOR400WATTS/3 VELOC/VASO</t>
  </si>
  <si>
    <t>HILGERT</t>
  </si>
  <si>
    <t>MOSCONI</t>
  </si>
  <si>
    <t>REPRESENTANTE-JARA EZEQUIEL</t>
  </si>
  <si>
    <t>LA VALENZIANA</t>
  </si>
  <si>
    <t>606034/606016/606007</t>
  </si>
  <si>
    <t>MODULO VAJILLERO+VERTICAL + CUADRADO 130x.90 /cajon extraible texturado</t>
  </si>
  <si>
    <t>TOSTADORA CARLITERA DOBLE/HAMBURGUESERA</t>
  </si>
  <si>
    <t>504059/530042/500020</t>
  </si>
  <si>
    <t>TELEVISOR  SMART 50 HITACHI + SPORTE JAHRO PARA 32 A 55 C/INCLINACION</t>
  </si>
  <si>
    <t>CAMA CUNA MOD.FRAGANCIA/FUNCIONAL LAQUEADA/EPOXI SIN PLOMO</t>
  </si>
  <si>
    <t>MULTIPROCESAORA MOD.PROCELIC /AM640/LICUA/AMASA/PICA/RAYA</t>
  </si>
  <si>
    <t>COMBO 2 SILLONES HILGERT + MESA CAMPING</t>
  </si>
  <si>
    <t>CEL: 370-4710854</t>
  </si>
  <si>
    <t>BELGRANO</t>
  </si>
  <si>
    <t>DEBITO O CONTADO</t>
  </si>
  <si>
    <t>CREDITO</t>
  </si>
  <si>
    <t>ABRIL</t>
  </si>
  <si>
    <t>SIN INTERES</t>
  </si>
  <si>
    <t>STROMBERG</t>
  </si>
  <si>
    <t xml:space="preserve">PARLATE PORTABLE MOD.LUX-TEK/FM/MPE/USB/2X3 </t>
  </si>
  <si>
    <t xml:space="preserve">PARLATE PORTABLE MOD. DS05.03/USB/LED MICRO SD /3X3 </t>
  </si>
  <si>
    <t>MENSAJE A DESTACAR</t>
  </si>
  <si>
    <t>4 cuotas sin interes</t>
  </si>
  <si>
    <t xml:space="preserve">Promo ahora 12 / </t>
  </si>
  <si>
    <t>Tener en cuenta  que es compra online por Face/wasap/instagram</t>
  </si>
  <si>
    <t>quedate en casa</t>
  </si>
  <si>
    <t>ROPERO 1.20MTS 4 PUERTAS/2 CAJONES MOD. DAKAR Nº24</t>
  </si>
  <si>
    <t>4 PAGOS</t>
  </si>
  <si>
    <t>CONJUNTO SOMMIER ESMERALDA 1.40 MT+ ALMOHADA DE REGALO NATURIS 0.70</t>
  </si>
  <si>
    <t>ESTUFA INFRAROJA MOD.4 TUBOS/2POSICIONES/1600w</t>
  </si>
  <si>
    <t>ESTUFA INFRAROJA MOD.Q3 /3TUBOS/oscilante/1400w</t>
  </si>
  <si>
    <t>ESTUFA PANEL RADIANTE MOD.CALORITY/ DE MICA /CON RUEDA /ECOLOGICO/1100w</t>
  </si>
  <si>
    <t>INDUCOL</t>
  </si>
  <si>
    <t>NEBULIZADOR ULTRASONICO</t>
  </si>
  <si>
    <t>NEBULIZADOR A PISTON</t>
  </si>
  <si>
    <t>TENSIOMETRO DE MUÑECA</t>
  </si>
  <si>
    <t>SAN-UP</t>
  </si>
  <si>
    <t>TENSIOMETRO AREINOIDE</t>
  </si>
  <si>
    <t>PHILIPS</t>
  </si>
  <si>
    <t>AFEITADORA MOD.11S21/41 PERSONAL /BATERIA RECARGABLE/3 CUCHILLAS</t>
  </si>
  <si>
    <t>PLANCHA DE PELO MOD.HP8401/PLACAS CERAMICAS/DISEÑO HERGONOMICO</t>
  </si>
  <si>
    <t xml:space="preserve"> AMPLIFICADOR 7000W PARLANTE 12 DOBLE /RADIO/EQ/BT/LUCES/MICROFONO</t>
  </si>
  <si>
    <t xml:space="preserve"> AMPLIFICADOR 150W RMS JH-CX15D -200 PARLANTE 15" /RADIO/EQ/BT/LUCES</t>
  </si>
  <si>
    <t>SECARROPAS DE PARED 1500WATS/ POR VIENTO Y CALOR/ 6kg de ropa</t>
  </si>
  <si>
    <t>SECARROPAS 5.5/2800RPM/ TAMBOR ACERO</t>
  </si>
  <si>
    <t>CODINI</t>
  </si>
  <si>
    <t>LAVARROPAS SILENT/ 6 programas/PVC/REDONDO/ 5KG/MOTOR 1/5HP</t>
  </si>
  <si>
    <t>LAVARROPAS MOD. SILENT /PVC + SECARROPAS 6.1 MOD ADVANCE/ 2800RPM/ TAMBOR ACERO</t>
  </si>
  <si>
    <t>140001/142005</t>
  </si>
  <si>
    <t>130017/904004</t>
  </si>
  <si>
    <t>130016/904004</t>
  </si>
  <si>
    <t>TELEVISOR  SMART 55 HITACHI + SPORTE JAHRO PARA 32 A 55 C/INCLINACION</t>
  </si>
  <si>
    <t>PLANCHA A VAPOR DOLFYN/2000W/CON ROCIADOR Y GOLPE VAPOR</t>
  </si>
  <si>
    <t>PLANCHA A VAPOR ALP-V/1400W/CON ROCIADOR</t>
  </si>
  <si>
    <t>ALPACA</t>
  </si>
  <si>
    <t>PLANCA SECA MOD. P50/1100W/REGULADOR TEMPERATURA/BASE ACERO</t>
  </si>
  <si>
    <t>PLANCA SECA MOD. SHOTTY/1200W/CON ROCIADOR/BASE ACERO/REGULADOR</t>
  </si>
  <si>
    <t>ROPERO 1.20MTS /4 PUERTAS/2 CAJONES/mdf/lustrado</t>
  </si>
  <si>
    <t>ROPERO 0.90MTS 3/PUERTAS/2 CAJONES/mdf/lustrado</t>
  </si>
  <si>
    <t>modulo COD.7008/4 puertas/2estante/bahiut</t>
  </si>
  <si>
    <t>modular COD.1107/CENTRO DE ENTRETEMIENTO has 56"/1.70mt</t>
  </si>
  <si>
    <t>modular COD.1105/CENTRO DE ENTRETEMIENTO has 56"/2mt</t>
  </si>
  <si>
    <t>MESA PAMPA 1.80 EXTENSIBLE/MADERA/TEXTURADO</t>
  </si>
  <si>
    <t>SOFA MILAN 3 CUERPOS CHENILLE/TEXTURADO</t>
  </si>
  <si>
    <t>vigencia 25/06/2020</t>
  </si>
  <si>
    <t>MES JULIO</t>
  </si>
  <si>
    <t>EVENTO: JULIO AGUINALDO  !!!!!</t>
  </si>
  <si>
    <t>SIAM</t>
  </si>
  <si>
    <t>HELADERA  12 PIES C/FREEZER/CT225B/2PUERTAS/210LTS</t>
  </si>
  <si>
    <t>HELADERA  12 PIES C/ FREEZER/2F1200 /CRISPERS CRISTAL/234LTS</t>
  </si>
  <si>
    <t>HELADERA C/FREEZER 16 PIES /2 F1600/CRISPERS CRISTAL /390 LTS</t>
  </si>
  <si>
    <t>COLCHON ESPEJO DE LUNA 1.40MT/RESORTE/DOBLE PILLOW/30KG /TODO MATELASE</t>
  </si>
  <si>
    <t>JUEGO DE MESA 1.50 TAPA LAMINADA + 6 SILLAS - MOD.S99  CAÑO 2"/TAPIZADAS</t>
  </si>
  <si>
    <t>COLCHON APRIL 1.40MT/GRANADA/RESORTE/TODO MATELASE</t>
  </si>
  <si>
    <t>TOSTADORA CARLITERA SIMPLE/HAMBURGUESERA</t>
  </si>
  <si>
    <t>COCINA  COD.5537/36/ NUEVA FLORENCIA 56 CM/HORNO VISOR</t>
  </si>
  <si>
    <t>SINGER</t>
  </si>
  <si>
    <t>PICADORA MOD.PICATUTTO/PICA Y MEZCLA/CUCHILLA ACERO INOX</t>
  </si>
  <si>
    <t>PAGINA 4</t>
  </si>
  <si>
    <t>INTERES%</t>
  </si>
  <si>
    <t>INTERES %</t>
  </si>
  <si>
    <t>SIL-CAR</t>
  </si>
  <si>
    <t xml:space="preserve">AHORA18 </t>
  </si>
  <si>
    <t>AHORA 12</t>
  </si>
  <si>
    <t>RHEEN</t>
  </si>
  <si>
    <t>TERMOTANQUE 55LITROS /ELECTRICO DE COLGAR</t>
  </si>
  <si>
    <t>TERMOTANQUE 85LITROS /ELECTRICO/DE COLGAR</t>
  </si>
  <si>
    <t>720017/630010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</si>
</sst>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d"/>
    <numFmt numFmtId="166" formatCode="_-&quot;$&quot;* #,##0_-;\-&quot;$&quot;* #,##0_-;_-&quot;$&quot;* &quot;-&quot;??_-;_-@_-"/>
    <numFmt numFmtId="167" formatCode="0.0"/>
  </numFmts>
  <fonts count="29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9"/>
      <color rgb="FF59595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8"/>
      <name val="Calibri"/>
      <family val="2"/>
      <scheme val="minor"/>
    </font>
    <font>
      <sz val="18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595959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8" fillId="2" borderId="2" applyNumberFormat="0" applyAlignment="0" applyProtection="0"/>
    <xf numFmtId="0" fontId="5" fillId="2" borderId="2" applyNumberFormat="0" applyAlignment="0" applyProtection="0"/>
    <xf numFmtId="0" fontId="9" fillId="0" borderId="0" applyNumberFormat="0" applyFill="0" applyAlignment="0" applyProtection="0"/>
    <xf numFmtId="0" fontId="7" fillId="0" borderId="3" applyBorder="0">
      <alignment vertical="center"/>
    </xf>
    <xf numFmtId="164" fontId="11" fillId="0" borderId="0" applyFont="0" applyFill="0" applyBorder="0" applyAlignment="0" applyProtection="0"/>
    <xf numFmtId="0" fontId="2" fillId="0" borderId="0"/>
  </cellStyleXfs>
  <cellXfs count="13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4" fontId="3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5" fontId="12" fillId="6" borderId="15" xfId="0" applyNumberFormat="1" applyFont="1" applyFill="1" applyBorder="1" applyAlignment="1">
      <alignment vertical="top"/>
    </xf>
    <xf numFmtId="1" fontId="12" fillId="6" borderId="10" xfId="0" applyNumberFormat="1" applyFont="1" applyFill="1" applyBorder="1" applyAlignment="1">
      <alignment vertical="top"/>
    </xf>
    <xf numFmtId="165" fontId="12" fillId="2" borderId="15" xfId="0" applyNumberFormat="1" applyFont="1" applyFill="1" applyBorder="1" applyAlignment="1">
      <alignment horizontal="center" vertical="top"/>
    </xf>
    <xf numFmtId="165" fontId="12" fillId="5" borderId="15" xfId="0" applyNumberFormat="1" applyFont="1" applyFill="1" applyBorder="1" applyAlignment="1">
      <alignment horizontal="center" vertical="top"/>
    </xf>
    <xf numFmtId="1" fontId="12" fillId="5" borderId="9" xfId="0" applyNumberFormat="1" applyFont="1" applyFill="1" applyBorder="1" applyAlignment="1">
      <alignment horizontal="center" vertical="top"/>
    </xf>
    <xf numFmtId="165" fontId="12" fillId="3" borderId="9" xfId="0" applyNumberFormat="1" applyFont="1" applyFill="1" applyBorder="1" applyAlignment="1">
      <alignment horizontal="center" vertical="top"/>
    </xf>
    <xf numFmtId="165" fontId="19" fillId="4" borderId="15" xfId="0" applyNumberFormat="1" applyFont="1" applyFill="1" applyBorder="1" applyAlignment="1">
      <alignment horizontal="center" vertical="top"/>
    </xf>
    <xf numFmtId="1" fontId="19" fillId="4" borderId="10" xfId="0" applyNumberFormat="1" applyFont="1" applyFill="1" applyBorder="1" applyAlignment="1">
      <alignment horizontal="center" vertical="top"/>
    </xf>
    <xf numFmtId="0" fontId="20" fillId="0" borderId="18" xfId="4" applyFont="1" applyBorder="1" applyAlignment="1">
      <alignment horizontal="center"/>
    </xf>
    <xf numFmtId="0" fontId="21" fillId="0" borderId="6" xfId="0" applyFont="1" applyBorder="1" applyAlignment="1">
      <alignment horizontal="right" vertical="center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166" fontId="0" fillId="0" borderId="17" xfId="6" applyNumberFormat="1" applyFont="1" applyBorder="1" applyAlignment="1">
      <alignment horizontal="center" vertical="center"/>
    </xf>
    <xf numFmtId="0" fontId="20" fillId="0" borderId="16" xfId="4" applyFont="1" applyBorder="1"/>
    <xf numFmtId="0" fontId="23" fillId="0" borderId="5" xfId="4" applyFont="1" applyBorder="1"/>
    <xf numFmtId="166" fontId="22" fillId="0" borderId="17" xfId="6" applyNumberFormat="1" applyFont="1" applyBorder="1" applyAlignment="1">
      <alignment vertical="center"/>
    </xf>
    <xf numFmtId="0" fontId="0" fillId="0" borderId="4" xfId="0" applyBorder="1"/>
    <xf numFmtId="0" fontId="24" fillId="0" borderId="0" xfId="0" applyFont="1"/>
    <xf numFmtId="0" fontId="24" fillId="0" borderId="6" xfId="0" applyFont="1" applyBorder="1"/>
    <xf numFmtId="0" fontId="24" fillId="0" borderId="17" xfId="0" applyFont="1" applyBorder="1"/>
    <xf numFmtId="0" fontId="21" fillId="0" borderId="0" xfId="0" applyFont="1" applyAlignment="1">
      <alignment vertical="center"/>
    </xf>
    <xf numFmtId="0" fontId="24" fillId="4" borderId="6" xfId="0" applyFont="1" applyFill="1" applyBorder="1"/>
    <xf numFmtId="0" fontId="24" fillId="4" borderId="0" xfId="0" applyFont="1" applyFill="1"/>
    <xf numFmtId="0" fontId="21" fillId="8" borderId="6" xfId="0" applyFont="1" applyFill="1" applyBorder="1" applyAlignment="1">
      <alignment vertical="center"/>
    </xf>
    <xf numFmtId="166" fontId="22" fillId="9" borderId="17" xfId="6" applyNumberFormat="1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166" fontId="22" fillId="9" borderId="0" xfId="6" applyNumberFormat="1" applyFont="1" applyFill="1" applyBorder="1" applyAlignment="1">
      <alignment vertical="center"/>
    </xf>
    <xf numFmtId="166" fontId="0" fillId="0" borderId="0" xfId="6" applyNumberFormat="1" applyFont="1" applyBorder="1" applyAlignment="1">
      <alignment horizontal="center" vertical="center"/>
    </xf>
    <xf numFmtId="166" fontId="22" fillId="0" borderId="0" xfId="6" applyNumberFormat="1" applyFont="1" applyBorder="1" applyAlignment="1">
      <alignment vertical="center"/>
    </xf>
    <xf numFmtId="166" fontId="0" fillId="0" borderId="0" xfId="0" applyNumberFormat="1" applyBorder="1"/>
    <xf numFmtId="0" fontId="21" fillId="0" borderId="0" xfId="0" applyFont="1" applyBorder="1" applyAlignment="1">
      <alignment vertical="center"/>
    </xf>
    <xf numFmtId="0" fontId="20" fillId="0" borderId="7" xfId="4" applyFont="1" applyBorder="1" applyAlignment="1">
      <alignment horizontal="center"/>
    </xf>
    <xf numFmtId="0" fontId="21" fillId="0" borderId="0" xfId="0" applyFont="1" applyBorder="1" applyAlignment="1">
      <alignment horizontal="right" vertical="center"/>
    </xf>
    <xf numFmtId="0" fontId="21" fillId="10" borderId="6" xfId="0" applyFont="1" applyFill="1" applyBorder="1" applyAlignment="1">
      <alignment vertical="center"/>
    </xf>
    <xf numFmtId="0" fontId="21" fillId="10" borderId="0" xfId="0" applyFont="1" applyFill="1" applyBorder="1" applyAlignment="1">
      <alignment vertical="center"/>
    </xf>
    <xf numFmtId="0" fontId="21" fillId="10" borderId="6" xfId="0" applyFont="1" applyFill="1" applyBorder="1" applyAlignment="1">
      <alignment horizontal="center" vertical="center"/>
    </xf>
    <xf numFmtId="0" fontId="0" fillId="0" borderId="0" xfId="0" applyBorder="1"/>
    <xf numFmtId="165" fontId="6" fillId="7" borderId="0" xfId="0" applyNumberFormat="1" applyFont="1" applyFill="1" applyBorder="1" applyAlignment="1">
      <alignment horizontal="center" vertical="center"/>
    </xf>
    <xf numFmtId="1" fontId="12" fillId="7" borderId="9" xfId="0" applyNumberFormat="1" applyFont="1" applyFill="1" applyBorder="1" applyAlignment="1">
      <alignment vertical="top"/>
    </xf>
    <xf numFmtId="0" fontId="27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Fill="1" applyBorder="1"/>
    <xf numFmtId="166" fontId="0" fillId="0" borderId="6" xfId="6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21" fillId="8" borderId="17" xfId="0" applyFont="1" applyFill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0" fillId="7" borderId="4" xfId="4" applyFont="1" applyFill="1" applyBorder="1" applyAlignment="1">
      <alignment horizontal="center"/>
    </xf>
    <xf numFmtId="0" fontId="20" fillId="0" borderId="4" xfId="4" applyFont="1" applyBorder="1" applyAlignment="1">
      <alignment horizontal="center"/>
    </xf>
    <xf numFmtId="0" fontId="20" fillId="0" borderId="7" xfId="4" applyFont="1" applyBorder="1"/>
    <xf numFmtId="0" fontId="20" fillId="10" borderId="16" xfId="4" applyFont="1" applyFill="1" applyBorder="1" applyAlignment="1">
      <alignment horizontal="center"/>
    </xf>
    <xf numFmtId="0" fontId="23" fillId="0" borderId="16" xfId="4" applyFont="1" applyBorder="1"/>
    <xf numFmtId="167" fontId="12" fillId="2" borderId="10" xfId="0" applyNumberFormat="1" applyFont="1" applyFill="1" applyBorder="1" applyAlignment="1">
      <alignment horizontal="center" vertical="top"/>
    </xf>
    <xf numFmtId="0" fontId="21" fillId="0" borderId="19" xfId="0" applyFont="1" applyBorder="1" applyAlignment="1">
      <alignment vertical="center"/>
    </xf>
    <xf numFmtId="0" fontId="21" fillId="10" borderId="17" xfId="0" applyFont="1" applyFill="1" applyBorder="1" applyAlignment="1">
      <alignment horizontal="center" vertical="center"/>
    </xf>
    <xf numFmtId="0" fontId="20" fillId="7" borderId="0" xfId="4" applyFont="1" applyFill="1" applyBorder="1" applyAlignment="1">
      <alignment horizontal="center"/>
    </xf>
    <xf numFmtId="0" fontId="21" fillId="4" borderId="6" xfId="0" applyFont="1" applyFill="1" applyBorder="1" applyAlignment="1">
      <alignment horizontal="right" vertical="center"/>
    </xf>
    <xf numFmtId="0" fontId="21" fillId="12" borderId="6" xfId="0" applyFont="1" applyFill="1" applyBorder="1" applyAlignment="1">
      <alignment horizontal="right" vertical="center"/>
    </xf>
    <xf numFmtId="0" fontId="21" fillId="12" borderId="0" xfId="0" applyFont="1" applyFill="1" applyAlignment="1">
      <alignment vertical="center"/>
    </xf>
    <xf numFmtId="0" fontId="21" fillId="12" borderId="6" xfId="0" applyFont="1" applyFill="1" applyBorder="1" applyAlignment="1">
      <alignment vertical="center"/>
    </xf>
    <xf numFmtId="0" fontId="21" fillId="12" borderId="6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9" xfId="0" applyFont="1" applyFill="1" applyBorder="1" applyAlignment="1">
      <alignment horizontal="center" vertical="center"/>
    </xf>
    <xf numFmtId="166" fontId="22" fillId="12" borderId="17" xfId="6" applyNumberFormat="1" applyFont="1" applyFill="1" applyBorder="1" applyAlignment="1">
      <alignment vertical="center"/>
    </xf>
    <xf numFmtId="166" fontId="0" fillId="12" borderId="6" xfId="6" applyNumberFormat="1" applyFont="1" applyFill="1" applyBorder="1" applyAlignment="1">
      <alignment horizontal="center" vertical="center"/>
    </xf>
    <xf numFmtId="166" fontId="22" fillId="12" borderId="0" xfId="6" applyNumberFormat="1" applyFont="1" applyFill="1" applyBorder="1" applyAlignment="1">
      <alignment vertical="center"/>
    </xf>
    <xf numFmtId="166" fontId="0" fillId="12" borderId="0" xfId="6" applyNumberFormat="1" applyFont="1" applyFill="1" applyBorder="1" applyAlignment="1">
      <alignment horizontal="center" vertical="center"/>
    </xf>
    <xf numFmtId="166" fontId="0" fillId="12" borderId="0" xfId="0" applyNumberFormat="1" applyFill="1" applyBorder="1"/>
    <xf numFmtId="0" fontId="0" fillId="12" borderId="0" xfId="0" applyFill="1"/>
    <xf numFmtId="0" fontId="21" fillId="12" borderId="0" xfId="0" applyFont="1" applyFill="1" applyBorder="1" applyAlignment="1">
      <alignment vertical="center"/>
    </xf>
    <xf numFmtId="0" fontId="1" fillId="12" borderId="0" xfId="7" applyFont="1" applyFill="1"/>
    <xf numFmtId="166" fontId="0" fillId="12" borderId="17" xfId="6" applyNumberFormat="1" applyFont="1" applyFill="1" applyBorder="1" applyAlignment="1">
      <alignment horizontal="center" vertical="center"/>
    </xf>
    <xf numFmtId="0" fontId="21" fillId="12" borderId="24" xfId="0" applyFont="1" applyFill="1" applyBorder="1" applyAlignment="1">
      <alignment vertical="center"/>
    </xf>
    <xf numFmtId="0" fontId="21" fillId="12" borderId="24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166" fontId="0" fillId="12" borderId="24" xfId="6" applyNumberFormat="1" applyFont="1" applyFill="1" applyBorder="1" applyAlignment="1">
      <alignment horizontal="center" vertical="center"/>
    </xf>
    <xf numFmtId="166" fontId="22" fillId="12" borderId="26" xfId="6" applyNumberFormat="1" applyFont="1" applyFill="1" applyBorder="1" applyAlignment="1">
      <alignment vertical="center"/>
    </xf>
    <xf numFmtId="165" fontId="28" fillId="3" borderId="0" xfId="0" applyNumberFormat="1" applyFont="1" applyFill="1" applyAlignment="1">
      <alignment horizontal="center" vertical="center"/>
    </xf>
    <xf numFmtId="165" fontId="28" fillId="3" borderId="8" xfId="0" applyNumberFormat="1" applyFont="1" applyFill="1" applyBorder="1" applyAlignment="1">
      <alignment horizontal="center" vertical="center"/>
    </xf>
    <xf numFmtId="165" fontId="15" fillId="4" borderId="14" xfId="0" applyNumberFormat="1" applyFont="1" applyFill="1" applyBorder="1" applyAlignment="1">
      <alignment horizontal="center" vertical="center"/>
    </xf>
    <xf numFmtId="165" fontId="15" fillId="4" borderId="8" xfId="0" applyNumberFormat="1" applyFon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/>
    </xf>
    <xf numFmtId="0" fontId="3" fillId="6" borderId="13" xfId="2" applyFont="1" applyFill="1" applyBorder="1" applyAlignment="1">
      <alignment horizontal="center" vertical="center"/>
    </xf>
    <xf numFmtId="0" fontId="3" fillId="6" borderId="14" xfId="2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center" vertical="center"/>
    </xf>
    <xf numFmtId="0" fontId="13" fillId="5" borderId="12" xfId="2" applyFont="1" applyFill="1" applyBorder="1" applyAlignment="1">
      <alignment horizontal="center" vertical="center"/>
    </xf>
    <xf numFmtId="0" fontId="13" fillId="5" borderId="11" xfId="2" applyFont="1" applyFill="1" applyBorder="1" applyAlignment="1">
      <alignment horizontal="center" vertical="center"/>
    </xf>
    <xf numFmtId="0" fontId="13" fillId="5" borderId="14" xfId="2" applyFont="1" applyFill="1" applyBorder="1" applyAlignment="1">
      <alignment horizontal="center" vertical="center"/>
    </xf>
    <xf numFmtId="0" fontId="13" fillId="5" borderId="0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3" borderId="13" xfId="2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/>
    </xf>
    <xf numFmtId="0" fontId="13" fillId="3" borderId="8" xfId="2" applyFont="1" applyFill="1" applyBorder="1" applyAlignment="1">
      <alignment horizontal="center" vertical="center"/>
    </xf>
    <xf numFmtId="0" fontId="14" fillId="4" borderId="12" xfId="2" applyFont="1" applyFill="1" applyBorder="1" applyAlignment="1">
      <alignment horizontal="center" vertical="center"/>
    </xf>
    <xf numFmtId="0" fontId="14" fillId="4" borderId="13" xfId="2" applyFont="1" applyFill="1" applyBorder="1" applyAlignment="1">
      <alignment horizontal="center" vertical="center"/>
    </xf>
    <xf numFmtId="0" fontId="14" fillId="4" borderId="14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165" fontId="26" fillId="6" borderId="14" xfId="0" applyNumberFormat="1" applyFont="1" applyFill="1" applyBorder="1" applyAlignment="1">
      <alignment horizontal="center" vertical="center"/>
    </xf>
    <xf numFmtId="165" fontId="26" fillId="6" borderId="8" xfId="0" applyNumberFormat="1" applyFont="1" applyFill="1" applyBorder="1" applyAlignment="1">
      <alignment horizontal="center" vertical="center"/>
    </xf>
    <xf numFmtId="165" fontId="12" fillId="2" borderId="12" xfId="0" applyNumberFormat="1" applyFont="1" applyFill="1" applyBorder="1" applyAlignment="1">
      <alignment horizontal="center" vertical="center"/>
    </xf>
    <xf numFmtId="165" fontId="12" fillId="2" borderId="13" xfId="0" applyNumberFormat="1" applyFont="1" applyFill="1" applyBorder="1" applyAlignment="1">
      <alignment horizontal="center" vertical="center"/>
    </xf>
    <xf numFmtId="165" fontId="28" fillId="5" borderId="14" xfId="0" applyNumberFormat="1" applyFont="1" applyFill="1" applyBorder="1" applyAlignment="1">
      <alignment horizontal="center" vertical="center"/>
    </xf>
    <xf numFmtId="165" fontId="28" fillId="5" borderId="0" xfId="0" applyNumberFormat="1" applyFont="1" applyFill="1" applyAlignment="1">
      <alignment horizontal="center" vertical="center"/>
    </xf>
    <xf numFmtId="0" fontId="16" fillId="2" borderId="12" xfId="2" applyFont="1" applyBorder="1" applyAlignment="1">
      <alignment horizontal="center" vertical="center"/>
    </xf>
    <xf numFmtId="0" fontId="16" fillId="2" borderId="11" xfId="2" applyFont="1" applyBorder="1" applyAlignment="1">
      <alignment horizontal="center" vertical="center"/>
    </xf>
    <xf numFmtId="0" fontId="16" fillId="2" borderId="13" xfId="2" applyFont="1" applyBorder="1" applyAlignment="1">
      <alignment horizontal="center" vertical="center"/>
    </xf>
    <xf numFmtId="0" fontId="16" fillId="2" borderId="15" xfId="2" applyFont="1" applyBorder="1" applyAlignment="1">
      <alignment horizontal="center" vertical="center"/>
    </xf>
    <xf numFmtId="0" fontId="16" fillId="2" borderId="9" xfId="2" applyFont="1" applyBorder="1" applyAlignment="1">
      <alignment horizontal="center" vertical="center"/>
    </xf>
    <xf numFmtId="0" fontId="16" fillId="2" borderId="10" xfId="2" applyFont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0" fillId="0" borderId="16" xfId="4" applyFont="1" applyBorder="1" applyAlignment="1">
      <alignment horizontal="center"/>
    </xf>
    <xf numFmtId="0" fontId="20" fillId="0" borderId="5" xfId="4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3" fillId="7" borderId="12" xfId="2" applyFont="1" applyFill="1" applyBorder="1" applyAlignment="1">
      <alignment horizontal="center" vertical="center"/>
    </xf>
    <xf numFmtId="0" fontId="3" fillId="7" borderId="13" xfId="2" applyFont="1" applyFill="1" applyBorder="1" applyAlignment="1">
      <alignment horizontal="center" vertical="center"/>
    </xf>
    <xf numFmtId="0" fontId="3" fillId="7" borderId="14" xfId="2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center" vertical="center"/>
    </xf>
    <xf numFmtId="0" fontId="24" fillId="0" borderId="21" xfId="0" applyFont="1" applyBorder="1" applyAlignment="1">
      <alignment horizontal="left"/>
    </xf>
    <xf numFmtId="0" fontId="24" fillId="0" borderId="22" xfId="0" applyFont="1" applyBorder="1" applyAlignment="1">
      <alignment horizontal="left"/>
    </xf>
    <xf numFmtId="0" fontId="24" fillId="0" borderId="19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5" fillId="11" borderId="0" xfId="0" applyFont="1" applyFill="1" applyAlignment="1">
      <alignment horizontal="left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4" fillId="4" borderId="6" xfId="0" applyFont="1" applyFill="1" applyBorder="1" applyAlignment="1">
      <alignment horizontal="left"/>
    </xf>
    <xf numFmtId="0" fontId="2" fillId="12" borderId="0" xfId="7" applyFill="1"/>
  </cellXfs>
  <cellStyles count="8">
    <cellStyle name="Encabezado 1" xfId="2" builtinId="16" customBuiltin="1"/>
    <cellStyle name="Formato Quién" xfId="5"/>
    <cellStyle name="Moneda" xfId="6" builtinId="4"/>
    <cellStyle name="Normal" xfId="0" builtinId="0" customBuiltin="1"/>
    <cellStyle name="Normal 2" xfId="7"/>
    <cellStyle name="Título" xfId="1" builtinId="15" customBuiltin="1"/>
    <cellStyle name="Título 2" xfId="3" builtinId="17" customBuiltin="1"/>
    <cellStyle name="Título 3" xfId="4" builtinId="18" customBuiltin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55524</xdr:colOff>
      <xdr:row>40</xdr:row>
      <xdr:rowOff>75286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27D80"/>
      </a:dk2>
      <a:lt2>
        <a:srgbClr val="E3DED1"/>
      </a:lt2>
      <a:accent1>
        <a:srgbClr val="CC4D0E"/>
      </a:accent1>
      <a:accent2>
        <a:srgbClr val="9F2936"/>
      </a:accent2>
      <a:accent3>
        <a:srgbClr val="1B587C"/>
      </a:accent3>
      <a:accent4>
        <a:srgbClr val="45763A"/>
      </a:accent4>
      <a:accent5>
        <a:srgbClr val="604878"/>
      </a:accent5>
      <a:accent6>
        <a:srgbClr val="CB2383"/>
      </a:accent6>
      <a:hlink>
        <a:srgbClr val="6B9F25"/>
      </a:hlink>
      <a:folHlink>
        <a:srgbClr val="B26B02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91"/>
  <sheetViews>
    <sheetView tabSelected="1" topLeftCell="A30" zoomScale="55" zoomScaleNormal="55" workbookViewId="0">
      <selection activeCell="S45" sqref="S45"/>
    </sheetView>
  </sheetViews>
  <sheetFormatPr baseColWidth="10" defaultRowHeight="15" x14ac:dyDescent="0.25"/>
  <cols>
    <col min="1" max="1" width="3.42578125" customWidth="1"/>
    <col min="2" max="2" width="13" customWidth="1"/>
    <col min="3" max="3" width="1" customWidth="1"/>
    <col min="4" max="4" width="73.42578125" customWidth="1"/>
    <col min="5" max="5" width="20.7109375" customWidth="1"/>
    <col min="6" max="6" width="6" customWidth="1"/>
    <col min="7" max="7" width="12.5703125" bestFit="1" customWidth="1"/>
    <col min="8" max="8" width="13.140625" hidden="1" customWidth="1"/>
    <col min="9" max="9" width="19.42578125" customWidth="1"/>
    <col min="10" max="10" width="3.85546875" customWidth="1"/>
    <col min="11" max="11" width="15.28515625" hidden="1" customWidth="1"/>
    <col min="12" max="12" width="4.42578125" hidden="1" customWidth="1"/>
    <col min="13" max="13" width="11.42578125" hidden="1" customWidth="1"/>
    <col min="14" max="14" width="4.7109375" hidden="1" customWidth="1"/>
    <col min="15" max="15" width="11.42578125" hidden="1" customWidth="1"/>
    <col min="16" max="16" width="3.85546875" hidden="1" customWidth="1"/>
    <col min="17" max="17" width="11.85546875" hidden="1" customWidth="1"/>
    <col min="18" max="18" width="3.85546875" hidden="1" customWidth="1"/>
    <col min="19" max="19" width="13" customWidth="1"/>
    <col min="20" max="20" width="4.140625" customWidth="1"/>
    <col min="21" max="21" width="13.28515625" customWidth="1"/>
    <col min="22" max="22" width="5.140625" customWidth="1"/>
    <col min="23" max="23" width="15" customWidth="1"/>
    <col min="24" max="24" width="4" customWidth="1"/>
    <col min="25" max="34" width="11.42578125" customWidth="1"/>
  </cols>
  <sheetData>
    <row r="1" spans="2:24" ht="33.75" x14ac:dyDescent="0.25">
      <c r="B1" s="42"/>
      <c r="C1" s="42"/>
      <c r="D1" s="122" t="s">
        <v>155</v>
      </c>
      <c r="E1" s="1" t="s">
        <v>0</v>
      </c>
      <c r="F1" s="1"/>
      <c r="G1" s="2"/>
      <c r="H1" s="2"/>
      <c r="I1" s="88" t="s">
        <v>14</v>
      </c>
      <c r="J1" s="89"/>
      <c r="K1" s="124" t="s">
        <v>106</v>
      </c>
      <c r="L1" s="125"/>
      <c r="M1" s="110" t="s">
        <v>11</v>
      </c>
      <c r="N1" s="111"/>
      <c r="O1" s="111"/>
      <c r="P1" s="111"/>
      <c r="Q1" s="111"/>
      <c r="R1" s="112"/>
      <c r="S1" s="92" t="s">
        <v>3</v>
      </c>
      <c r="T1" s="93"/>
      <c r="U1" s="96" t="s">
        <v>3</v>
      </c>
      <c r="V1" s="97"/>
      <c r="W1" s="100" t="s">
        <v>5</v>
      </c>
      <c r="X1" s="101"/>
    </row>
    <row r="2" spans="2:24" ht="24" customHeight="1" thickBot="1" x14ac:dyDescent="0.3">
      <c r="B2" s="42"/>
      <c r="C2" s="42"/>
      <c r="D2" s="122"/>
      <c r="E2" s="116" t="s">
        <v>156</v>
      </c>
      <c r="F2" s="116"/>
      <c r="G2" s="116"/>
      <c r="I2" s="90"/>
      <c r="J2" s="91"/>
      <c r="K2" s="126" t="s">
        <v>107</v>
      </c>
      <c r="L2" s="127"/>
      <c r="M2" s="113" t="s">
        <v>4</v>
      </c>
      <c r="N2" s="114"/>
      <c r="O2" s="114"/>
      <c r="P2" s="114"/>
      <c r="Q2" s="114"/>
      <c r="R2" s="115"/>
      <c r="S2" s="94"/>
      <c r="T2" s="95"/>
      <c r="U2" s="98"/>
      <c r="V2" s="99"/>
      <c r="W2" s="102"/>
      <c r="X2" s="103"/>
    </row>
    <row r="3" spans="2:24" ht="23.25" customHeight="1" thickBot="1" x14ac:dyDescent="0.3">
      <c r="D3" s="123"/>
      <c r="E3" s="3"/>
      <c r="F3" s="4"/>
      <c r="G3" s="4"/>
      <c r="I3" s="104" t="s">
        <v>105</v>
      </c>
      <c r="J3" s="105"/>
      <c r="K3" s="43" t="s">
        <v>118</v>
      </c>
      <c r="L3" s="43"/>
      <c r="M3" s="106" t="s">
        <v>8</v>
      </c>
      <c r="N3" s="107"/>
      <c r="O3" s="106" t="s">
        <v>9</v>
      </c>
      <c r="P3" s="107"/>
      <c r="Q3" s="106" t="s">
        <v>79</v>
      </c>
      <c r="R3" s="107"/>
      <c r="S3" s="108" t="s">
        <v>174</v>
      </c>
      <c r="T3" s="109"/>
      <c r="U3" s="84" t="s">
        <v>173</v>
      </c>
      <c r="V3" s="85"/>
      <c r="W3" s="86" t="s">
        <v>16</v>
      </c>
      <c r="X3" s="87"/>
    </row>
    <row r="4" spans="2:24" ht="22.5" customHeight="1" thickBot="1" x14ac:dyDescent="0.3">
      <c r="B4" s="22"/>
      <c r="C4" s="117" t="s">
        <v>157</v>
      </c>
      <c r="D4" s="118"/>
      <c r="E4" s="118"/>
      <c r="F4" s="118"/>
      <c r="G4" s="119"/>
      <c r="H4" s="5"/>
      <c r="I4" s="6" t="s">
        <v>6</v>
      </c>
      <c r="J4" s="7">
        <v>20</v>
      </c>
      <c r="K4" s="44" t="s">
        <v>108</v>
      </c>
      <c r="L4" s="44">
        <v>0</v>
      </c>
      <c r="M4" s="8" t="s">
        <v>7</v>
      </c>
      <c r="N4" s="59">
        <v>5.5</v>
      </c>
      <c r="O4" s="8" t="s">
        <v>7</v>
      </c>
      <c r="P4" s="59">
        <v>5.5</v>
      </c>
      <c r="Q4" s="8" t="s">
        <v>7</v>
      </c>
      <c r="R4" s="59">
        <v>5.5</v>
      </c>
      <c r="S4" s="9" t="s">
        <v>170</v>
      </c>
      <c r="T4" s="10">
        <v>25</v>
      </c>
      <c r="U4" s="11" t="s">
        <v>171</v>
      </c>
      <c r="V4" s="10">
        <v>30</v>
      </c>
      <c r="W4" s="12" t="s">
        <v>7</v>
      </c>
      <c r="X4" s="13">
        <v>36</v>
      </c>
    </row>
    <row r="5" spans="2:24" ht="15.75" thickBot="1" x14ac:dyDescent="0.3">
      <c r="B5" s="14" t="s">
        <v>61</v>
      </c>
      <c r="C5" s="14" t="s">
        <v>62</v>
      </c>
      <c r="D5" s="54" t="s">
        <v>17</v>
      </c>
      <c r="E5" s="55" t="s">
        <v>13</v>
      </c>
      <c r="F5" s="56" t="s">
        <v>10</v>
      </c>
      <c r="G5" s="57" t="s">
        <v>12</v>
      </c>
      <c r="H5" s="55" t="s">
        <v>80</v>
      </c>
      <c r="I5" s="19" t="s">
        <v>2</v>
      </c>
      <c r="J5" s="20"/>
      <c r="K5" s="58"/>
      <c r="L5" s="20"/>
      <c r="M5" s="120" t="s">
        <v>4</v>
      </c>
      <c r="N5" s="121"/>
      <c r="O5" s="120" t="s">
        <v>4</v>
      </c>
      <c r="P5" s="121"/>
      <c r="Q5" s="37"/>
      <c r="R5" s="37"/>
      <c r="S5" s="120" t="s">
        <v>1</v>
      </c>
      <c r="T5" s="121"/>
      <c r="U5" s="120" t="s">
        <v>1</v>
      </c>
      <c r="V5" s="121"/>
      <c r="W5" s="120" t="s">
        <v>1</v>
      </c>
      <c r="X5" s="121"/>
    </row>
    <row r="6" spans="2:24" s="75" customFormat="1" ht="24.95" customHeight="1" x14ac:dyDescent="0.25">
      <c r="B6" s="64">
        <v>165007</v>
      </c>
      <c r="C6" s="65"/>
      <c r="D6" s="76" t="s">
        <v>176</v>
      </c>
      <c r="E6" s="67" t="s">
        <v>175</v>
      </c>
      <c r="F6" s="67">
        <v>1</v>
      </c>
      <c r="G6" s="67">
        <v>22631</v>
      </c>
      <c r="H6" s="69"/>
      <c r="I6" s="70">
        <f xml:space="preserve"> G6-(G6*$J$4%)</f>
        <v>18104.8</v>
      </c>
      <c r="J6" s="71"/>
      <c r="K6" s="70">
        <f t="shared" ref="K6:K7" si="0">((G6*($L$4*4)%)+G6)/4</f>
        <v>5657.75</v>
      </c>
      <c r="L6" s="71"/>
      <c r="M6" s="72">
        <f t="shared" ref="M6:M8" si="1">((G6*($N$4*6)%)+G6)/6</f>
        <v>5016.538333333333</v>
      </c>
      <c r="N6" s="73"/>
      <c r="O6" s="72">
        <f t="shared" ref="O6:O7" si="2">((G6*($P$4*10)%)+G6)/10</f>
        <v>3507.8050000000003</v>
      </c>
      <c r="P6" s="73"/>
      <c r="Q6" s="72">
        <f>((I6*($R$4*10)%)+I6)/15</f>
        <v>1870.8293333333336</v>
      </c>
      <c r="R6" s="73"/>
      <c r="S6" s="72">
        <f t="shared" ref="S6:S11" si="3">((G6*($T$4)%)+G6)/12</f>
        <v>2357.3958333333335</v>
      </c>
      <c r="T6" s="73"/>
      <c r="U6" s="72">
        <f>((G6*($V$4)%)+G6)/18</f>
        <v>1634.461111111111</v>
      </c>
      <c r="V6" s="73"/>
      <c r="W6" s="72">
        <f>((G6*($X$4)%)+G6)/24</f>
        <v>1282.4233333333334</v>
      </c>
      <c r="X6" s="74"/>
    </row>
    <row r="7" spans="2:24" s="75" customFormat="1" ht="24.95" customHeight="1" x14ac:dyDescent="0.25">
      <c r="B7" s="64">
        <v>165015</v>
      </c>
      <c r="C7" s="65"/>
      <c r="D7" s="76" t="s">
        <v>177</v>
      </c>
      <c r="E7" s="67" t="s">
        <v>175</v>
      </c>
      <c r="F7" s="67">
        <v>2</v>
      </c>
      <c r="G7" s="67">
        <v>27347</v>
      </c>
      <c r="H7" s="69"/>
      <c r="I7" s="70">
        <f t="shared" ref="I7" si="4" xml:space="preserve"> G7-(G7*$J$4%)</f>
        <v>21877.599999999999</v>
      </c>
      <c r="J7" s="71"/>
      <c r="K7" s="70">
        <f t="shared" si="0"/>
        <v>6836.75</v>
      </c>
      <c r="L7" s="71"/>
      <c r="M7" s="72">
        <f t="shared" si="1"/>
        <v>6061.918333333334</v>
      </c>
      <c r="N7" s="73"/>
      <c r="O7" s="72">
        <f t="shared" si="2"/>
        <v>4238.7849999999999</v>
      </c>
      <c r="P7" s="73"/>
      <c r="Q7" s="72">
        <f t="shared" ref="Q7" si="5">((I7*($R$4*10)%)+I7)/15</f>
        <v>2260.6853333333333</v>
      </c>
      <c r="R7" s="73"/>
      <c r="S7" s="72">
        <f t="shared" si="3"/>
        <v>2848.6458333333335</v>
      </c>
      <c r="T7" s="73"/>
      <c r="U7" s="72">
        <f>((G7*($V$4)%)+G7)/18</f>
        <v>1975.0611111111111</v>
      </c>
      <c r="V7" s="73"/>
      <c r="W7" s="72">
        <f t="shared" ref="W7" si="6">((G7*($X$4)%)+G7)/24</f>
        <v>1549.6633333333332</v>
      </c>
      <c r="X7" s="74"/>
    </row>
    <row r="8" spans="2:24" ht="24.95" customHeight="1" x14ac:dyDescent="0.25">
      <c r="B8" s="63">
        <v>160008</v>
      </c>
      <c r="C8" s="26"/>
      <c r="D8" s="40" t="s">
        <v>120</v>
      </c>
      <c r="E8" s="17" t="s">
        <v>77</v>
      </c>
      <c r="F8" s="52">
        <v>3</v>
      </c>
      <c r="G8" s="41">
        <v>3497</v>
      </c>
      <c r="H8" s="49"/>
      <c r="I8" s="30">
        <f t="shared" ref="I8:I64" si="7" xml:space="preserve"> G8-(G8*$J$4%)</f>
        <v>2797.6</v>
      </c>
      <c r="J8" s="48"/>
      <c r="K8" s="21">
        <f t="shared" ref="K8:K64" si="8">((G8*($L$4*4)%)+G8)/4</f>
        <v>874.25</v>
      </c>
      <c r="L8" s="48"/>
      <c r="M8" s="34">
        <f t="shared" si="1"/>
        <v>775.16833333333341</v>
      </c>
      <c r="N8" s="33"/>
      <c r="O8" s="34">
        <f t="shared" ref="O8:O64" si="9">((G8*($P$4*10)%)+G8)/10</f>
        <v>542.03500000000008</v>
      </c>
      <c r="P8" s="33"/>
      <c r="Q8" s="34">
        <f t="shared" ref="Q8:Q64" si="10">((I8*($R$4*10)%)+I8)/15</f>
        <v>289.08533333333332</v>
      </c>
      <c r="R8" s="33"/>
      <c r="S8" s="34">
        <f t="shared" si="3"/>
        <v>364.27083333333331</v>
      </c>
      <c r="T8" s="33"/>
      <c r="U8" s="34">
        <f>((G8*($V$4)%)+G8)/18</f>
        <v>252.56111111111113</v>
      </c>
      <c r="V8" s="33"/>
      <c r="W8" s="34">
        <f t="shared" ref="W8:W64" si="11">((G8*($X$4)%)+G8)/24</f>
        <v>198.16333333333333</v>
      </c>
      <c r="X8" s="35"/>
    </row>
    <row r="9" spans="2:24" ht="24.95" customHeight="1" x14ac:dyDescent="0.25">
      <c r="B9" s="63">
        <v>161004</v>
      </c>
      <c r="C9" s="26"/>
      <c r="D9" s="40" t="s">
        <v>122</v>
      </c>
      <c r="E9" s="17" t="s">
        <v>69</v>
      </c>
      <c r="F9" s="17">
        <v>4</v>
      </c>
      <c r="G9" s="41">
        <v>6655</v>
      </c>
      <c r="H9" s="49"/>
      <c r="I9" s="21">
        <f t="shared" si="7"/>
        <v>5324</v>
      </c>
      <c r="J9" s="48"/>
      <c r="K9" s="21">
        <f t="shared" si="8"/>
        <v>1663.75</v>
      </c>
      <c r="L9" s="48"/>
      <c r="M9" s="34">
        <f t="shared" ref="M9:M64" si="12">((G9*($N$4*6)%)+G9)/6</f>
        <v>1475.1916666666666</v>
      </c>
      <c r="N9" s="33"/>
      <c r="O9" s="32">
        <f t="shared" si="9"/>
        <v>1031.5250000000001</v>
      </c>
      <c r="P9" s="33"/>
      <c r="Q9" s="34">
        <f t="shared" si="10"/>
        <v>550.14666666666676</v>
      </c>
      <c r="R9" s="33"/>
      <c r="S9" s="32">
        <f t="shared" si="3"/>
        <v>693.22916666666663</v>
      </c>
      <c r="T9" s="33"/>
      <c r="U9" s="34">
        <f t="shared" ref="U9:U26" si="13">((G9*($V$4)%)+G9)/18</f>
        <v>480.63888888888891</v>
      </c>
      <c r="V9" s="33"/>
      <c r="W9" s="34">
        <f t="shared" si="11"/>
        <v>377.11666666666662</v>
      </c>
      <c r="X9" s="35"/>
    </row>
    <row r="10" spans="2:24" ht="24.95" customHeight="1" x14ac:dyDescent="0.25">
      <c r="B10" s="63">
        <v>160007</v>
      </c>
      <c r="C10" s="26"/>
      <c r="D10" s="40" t="s">
        <v>121</v>
      </c>
      <c r="E10" s="17" t="s">
        <v>78</v>
      </c>
      <c r="F10" s="17">
        <v>5</v>
      </c>
      <c r="G10" s="41">
        <v>3175</v>
      </c>
      <c r="H10" s="49"/>
      <c r="I10" s="21">
        <f t="shared" si="7"/>
        <v>2540</v>
      </c>
      <c r="J10" s="48"/>
      <c r="K10" s="21">
        <f t="shared" si="8"/>
        <v>793.75</v>
      </c>
      <c r="L10" s="48"/>
      <c r="M10" s="34">
        <f t="shared" si="12"/>
        <v>703.79166666666663</v>
      </c>
      <c r="N10" s="33"/>
      <c r="O10" s="32">
        <f t="shared" si="9"/>
        <v>492.125</v>
      </c>
      <c r="P10" s="33"/>
      <c r="Q10" s="34">
        <f t="shared" si="10"/>
        <v>262.46666666666664</v>
      </c>
      <c r="R10" s="33"/>
      <c r="S10" s="32">
        <f t="shared" si="3"/>
        <v>330.72916666666669</v>
      </c>
      <c r="T10" s="33"/>
      <c r="U10" s="34">
        <f t="shared" si="13"/>
        <v>229.30555555555554</v>
      </c>
      <c r="V10" s="33"/>
      <c r="W10" s="34">
        <f t="shared" si="11"/>
        <v>179.91666666666666</v>
      </c>
      <c r="X10" s="35"/>
    </row>
    <row r="11" spans="2:24" s="75" customFormat="1" ht="20.100000000000001" customHeight="1" x14ac:dyDescent="0.25">
      <c r="B11" s="64">
        <v>110010</v>
      </c>
      <c r="C11" s="66"/>
      <c r="D11" s="66" t="s">
        <v>146</v>
      </c>
      <c r="E11" s="67" t="s">
        <v>78</v>
      </c>
      <c r="F11" s="67">
        <v>6</v>
      </c>
      <c r="G11" s="67">
        <v>1597</v>
      </c>
      <c r="H11" s="69"/>
      <c r="I11" s="70">
        <f xml:space="preserve"> G11-(G11*$J$4%)</f>
        <v>1277.5999999999999</v>
      </c>
      <c r="J11" s="71"/>
      <c r="K11" s="70">
        <f>((G11*($L$4*4)%)+G11)/4</f>
        <v>399.25</v>
      </c>
      <c r="L11" s="71"/>
      <c r="M11" s="72">
        <f t="shared" si="12"/>
        <v>354.00166666666672</v>
      </c>
      <c r="N11" s="73"/>
      <c r="O11" s="72">
        <f>((G11*($P$4*10)%)+G11)/10</f>
        <v>247.535</v>
      </c>
      <c r="P11" s="73"/>
      <c r="Q11" s="72">
        <f>((I11*($R$4*10)%)+I11)/15</f>
        <v>132.01866666666666</v>
      </c>
      <c r="R11" s="73"/>
      <c r="S11" s="72">
        <f t="shared" si="3"/>
        <v>166.35416666666666</v>
      </c>
      <c r="T11" s="73"/>
      <c r="U11" s="72">
        <f t="shared" si="13"/>
        <v>115.33888888888889</v>
      </c>
      <c r="V11" s="73"/>
      <c r="W11" s="72">
        <f>((G11*($X$4)%)+G11)/24</f>
        <v>90.49666666666667</v>
      </c>
      <c r="X11" s="74"/>
    </row>
    <row r="12" spans="2:24" s="75" customFormat="1" ht="20.100000000000001" customHeight="1" x14ac:dyDescent="0.25">
      <c r="B12" s="64">
        <v>109001</v>
      </c>
      <c r="C12" s="66"/>
      <c r="D12" s="66" t="s">
        <v>147</v>
      </c>
      <c r="E12" s="67" t="s">
        <v>69</v>
      </c>
      <c r="F12" s="68">
        <v>7</v>
      </c>
      <c r="G12" s="67">
        <v>2035</v>
      </c>
      <c r="H12" s="69"/>
      <c r="I12" s="70">
        <f xml:space="preserve"> G12-(G12*$J$4%)</f>
        <v>1628</v>
      </c>
      <c r="J12" s="71"/>
      <c r="K12" s="70">
        <f>((G12*($L$4*4)%)+G12)/4</f>
        <v>508.75</v>
      </c>
      <c r="L12" s="71"/>
      <c r="M12" s="72">
        <f>((G12*($N$4*6)%)+G12)/6</f>
        <v>451.0916666666667</v>
      </c>
      <c r="N12" s="73"/>
      <c r="O12" s="72">
        <f>((G12*($P$4*10)%)+G12)/10</f>
        <v>315.42500000000001</v>
      </c>
      <c r="P12" s="73"/>
      <c r="Q12" s="72">
        <f>((I12*($R$4*10)%)+I12)/15</f>
        <v>168.22666666666666</v>
      </c>
      <c r="R12" s="73"/>
      <c r="S12" s="72">
        <f t="shared" ref="S12:S13" si="14">((G12*($T$4)%)+G12)/12</f>
        <v>211.97916666666666</v>
      </c>
      <c r="T12" s="73"/>
      <c r="U12" s="72">
        <f t="shared" si="13"/>
        <v>146.97222222222223</v>
      </c>
      <c r="V12" s="73"/>
      <c r="W12" s="72">
        <f>((G12*($X$4)%)+G12)/24</f>
        <v>115.31666666666666</v>
      </c>
      <c r="X12" s="74"/>
    </row>
    <row r="13" spans="2:24" s="75" customFormat="1" ht="20.100000000000001" customHeight="1" x14ac:dyDescent="0.25">
      <c r="B13" s="64">
        <v>109020</v>
      </c>
      <c r="C13" s="66"/>
      <c r="D13" s="66" t="s">
        <v>143</v>
      </c>
      <c r="E13" s="67" t="s">
        <v>69</v>
      </c>
      <c r="F13" s="67">
        <v>8</v>
      </c>
      <c r="G13" s="67">
        <v>2939</v>
      </c>
      <c r="H13" s="69"/>
      <c r="I13" s="70">
        <f xml:space="preserve"> G13-(G13*$J$4%)</f>
        <v>2351.1999999999998</v>
      </c>
      <c r="J13" s="71"/>
      <c r="K13" s="70">
        <f>((G13*($L$4*4)%)+G13)/4</f>
        <v>734.75</v>
      </c>
      <c r="L13" s="71"/>
      <c r="M13" s="72">
        <f>((G13*($N$4*6)%)+G13)/6</f>
        <v>651.47833333333335</v>
      </c>
      <c r="N13" s="73"/>
      <c r="O13" s="72">
        <f>((G13*($P$4*10)%)+G13)/10</f>
        <v>455.54499999999996</v>
      </c>
      <c r="P13" s="73"/>
      <c r="Q13" s="72">
        <f>((I13*($R$4*10)%)+I13)/15</f>
        <v>242.95733333333331</v>
      </c>
      <c r="R13" s="73"/>
      <c r="S13" s="72">
        <f t="shared" si="14"/>
        <v>306.14583333333331</v>
      </c>
      <c r="T13" s="73"/>
      <c r="U13" s="72">
        <f t="shared" si="13"/>
        <v>212.26111111111109</v>
      </c>
      <c r="V13" s="73"/>
      <c r="W13" s="72">
        <f>((G13*($X$4)%)+G13)/24</f>
        <v>166.54333333333332</v>
      </c>
      <c r="X13" s="74"/>
    </row>
    <row r="14" spans="2:24" s="75" customFormat="1" ht="20.100000000000001" customHeight="1" x14ac:dyDescent="0.25">
      <c r="B14" s="64">
        <v>110024</v>
      </c>
      <c r="C14" s="66"/>
      <c r="D14" s="66" t="s">
        <v>144</v>
      </c>
      <c r="E14" s="67" t="s">
        <v>145</v>
      </c>
      <c r="F14" s="67">
        <v>9</v>
      </c>
      <c r="G14" s="67">
        <v>3019</v>
      </c>
      <c r="H14" s="69"/>
      <c r="I14" s="70">
        <f xml:space="preserve"> G14-(G14*$J$4%)</f>
        <v>2415.1999999999998</v>
      </c>
      <c r="J14" s="71"/>
      <c r="K14" s="70">
        <f>((G14*($L$4*4)%)+G14)/4</f>
        <v>754.75</v>
      </c>
      <c r="L14" s="71"/>
      <c r="M14" s="72">
        <f>((G14*($N$4*6)%)+G14)/6</f>
        <v>669.2116666666667</v>
      </c>
      <c r="N14" s="73"/>
      <c r="O14" s="72">
        <f>((G14*($P$4*10)%)+G14)/10</f>
        <v>467.94499999999999</v>
      </c>
      <c r="P14" s="73"/>
      <c r="Q14" s="72">
        <f>((I14*($R$4*10)%)+I14)/15</f>
        <v>249.57066666666663</v>
      </c>
      <c r="R14" s="73"/>
      <c r="S14" s="72">
        <f t="shared" ref="S14:S19" si="15">((G14*($T$4)%)+G14)/12</f>
        <v>314.47916666666669</v>
      </c>
      <c r="T14" s="73"/>
      <c r="U14" s="72">
        <f t="shared" si="13"/>
        <v>218.03888888888889</v>
      </c>
      <c r="V14" s="73"/>
      <c r="W14" s="72">
        <f>((G14*($X$4)%)+G14)/24</f>
        <v>171.07666666666668</v>
      </c>
      <c r="X14" s="74"/>
    </row>
    <row r="15" spans="2:24" s="75" customFormat="1" ht="20.100000000000001" customHeight="1" x14ac:dyDescent="0.25">
      <c r="B15" s="64">
        <v>810004</v>
      </c>
      <c r="C15" s="66"/>
      <c r="D15" s="79" t="s">
        <v>73</v>
      </c>
      <c r="E15" s="80" t="s">
        <v>72</v>
      </c>
      <c r="F15" s="67">
        <v>10</v>
      </c>
      <c r="G15" s="80">
        <v>3899</v>
      </c>
      <c r="H15" s="81"/>
      <c r="I15" s="70">
        <f xml:space="preserve"> G15-(G15*$J$4%)</f>
        <v>3119.2</v>
      </c>
      <c r="J15" s="82"/>
      <c r="K15" s="83">
        <f>((G15*($L$4*4)%)+G15)/4</f>
        <v>974.75</v>
      </c>
      <c r="L15" s="82"/>
      <c r="M15" s="72">
        <f>((G15*($N$4*6)%)+G15)/6</f>
        <v>864.27833333333331</v>
      </c>
      <c r="N15" s="73"/>
      <c r="O15" s="72">
        <f>((G15*($P$4*10)%)+G15)/10</f>
        <v>604.34500000000003</v>
      </c>
      <c r="P15" s="73"/>
      <c r="Q15" s="72">
        <f>((I15*($R$4*10)%)+I15)/15</f>
        <v>322.31733333333335</v>
      </c>
      <c r="R15" s="73"/>
      <c r="S15" s="72">
        <f t="shared" si="15"/>
        <v>406.14583333333331</v>
      </c>
      <c r="T15" s="73"/>
      <c r="U15" s="72">
        <f t="shared" si="13"/>
        <v>281.59444444444443</v>
      </c>
      <c r="V15" s="73"/>
      <c r="W15" s="72">
        <f>((G15*($X$4)%)+G15)/24</f>
        <v>220.9433333333333</v>
      </c>
      <c r="X15" s="74"/>
    </row>
    <row r="16" spans="2:24" ht="20.100000000000001" customHeight="1" x14ac:dyDescent="0.25">
      <c r="B16" s="15">
        <v>106013</v>
      </c>
      <c r="C16" s="26"/>
      <c r="D16" s="29" t="s">
        <v>124</v>
      </c>
      <c r="E16" s="17" t="s">
        <v>127</v>
      </c>
      <c r="F16" s="52">
        <v>11</v>
      </c>
      <c r="G16" s="41">
        <v>8605</v>
      </c>
      <c r="H16" s="49"/>
      <c r="I16" s="21">
        <f t="shared" si="7"/>
        <v>6884</v>
      </c>
      <c r="J16" s="48"/>
      <c r="K16" s="21">
        <f t="shared" si="8"/>
        <v>2151.25</v>
      </c>
      <c r="L16" s="48"/>
      <c r="M16" s="34">
        <f t="shared" si="12"/>
        <v>1907.4416666666666</v>
      </c>
      <c r="N16" s="33"/>
      <c r="O16" s="32">
        <f t="shared" si="9"/>
        <v>1333.7750000000001</v>
      </c>
      <c r="P16" s="33"/>
      <c r="Q16" s="34">
        <f t="shared" si="10"/>
        <v>711.34666666666669</v>
      </c>
      <c r="R16" s="33"/>
      <c r="S16" s="32">
        <f t="shared" si="15"/>
        <v>896.35416666666663</v>
      </c>
      <c r="T16" s="33"/>
      <c r="U16" s="34">
        <f t="shared" si="13"/>
        <v>621.47222222222217</v>
      </c>
      <c r="V16" s="33"/>
      <c r="W16" s="34">
        <f t="shared" si="11"/>
        <v>487.61666666666662</v>
      </c>
      <c r="X16" s="35"/>
    </row>
    <row r="17" spans="2:24" ht="20.100000000000001" customHeight="1" x14ac:dyDescent="0.25">
      <c r="B17" s="15">
        <v>106010</v>
      </c>
      <c r="C17" s="26"/>
      <c r="D17" s="29" t="s">
        <v>125</v>
      </c>
      <c r="E17" s="17" t="s">
        <v>127</v>
      </c>
      <c r="F17" s="17">
        <v>12</v>
      </c>
      <c r="G17" s="41">
        <v>6845</v>
      </c>
      <c r="H17" s="49"/>
      <c r="I17" s="21">
        <f t="shared" si="7"/>
        <v>5476</v>
      </c>
      <c r="J17" s="48"/>
      <c r="K17" s="21">
        <f t="shared" si="8"/>
        <v>1711.25</v>
      </c>
      <c r="L17" s="48"/>
      <c r="M17" s="34">
        <f t="shared" si="12"/>
        <v>1517.3083333333334</v>
      </c>
      <c r="N17" s="33"/>
      <c r="O17" s="32">
        <f t="shared" si="9"/>
        <v>1060.9749999999999</v>
      </c>
      <c r="P17" s="33"/>
      <c r="Q17" s="34">
        <f t="shared" si="10"/>
        <v>565.85333333333324</v>
      </c>
      <c r="R17" s="33"/>
      <c r="S17" s="32">
        <f t="shared" si="15"/>
        <v>713.02083333333337</v>
      </c>
      <c r="T17" s="33"/>
      <c r="U17" s="34">
        <f t="shared" si="13"/>
        <v>494.36111111111109</v>
      </c>
      <c r="V17" s="33"/>
      <c r="W17" s="34">
        <f t="shared" si="11"/>
        <v>387.88333333333338</v>
      </c>
      <c r="X17" s="35"/>
    </row>
    <row r="18" spans="2:24" ht="20.100000000000001" customHeight="1" x14ac:dyDescent="0.25">
      <c r="B18" s="15">
        <v>154007</v>
      </c>
      <c r="C18" s="26"/>
      <c r="D18" s="29" t="s">
        <v>126</v>
      </c>
      <c r="E18" s="17" t="s">
        <v>127</v>
      </c>
      <c r="F18" s="17">
        <v>13</v>
      </c>
      <c r="G18" s="41">
        <v>6909</v>
      </c>
      <c r="H18" s="49"/>
      <c r="I18" s="21">
        <f t="shared" si="7"/>
        <v>5527.2</v>
      </c>
      <c r="J18" s="48"/>
      <c r="K18" s="21">
        <f t="shared" si="8"/>
        <v>1727.25</v>
      </c>
      <c r="L18" s="48"/>
      <c r="M18" s="34">
        <f t="shared" si="12"/>
        <v>1531.4950000000001</v>
      </c>
      <c r="N18" s="33"/>
      <c r="O18" s="32">
        <f t="shared" si="9"/>
        <v>1070.895</v>
      </c>
      <c r="P18" s="33"/>
      <c r="Q18" s="34">
        <f t="shared" si="10"/>
        <v>571.14400000000001</v>
      </c>
      <c r="R18" s="33"/>
      <c r="S18" s="32">
        <f t="shared" si="15"/>
        <v>719.6875</v>
      </c>
      <c r="T18" s="33"/>
      <c r="U18" s="34">
        <f t="shared" si="13"/>
        <v>498.98333333333335</v>
      </c>
      <c r="V18" s="33"/>
      <c r="W18" s="34">
        <f t="shared" si="11"/>
        <v>391.51</v>
      </c>
      <c r="X18" s="35"/>
    </row>
    <row r="19" spans="2:24" ht="20.100000000000001" customHeight="1" x14ac:dyDescent="0.25">
      <c r="B19" s="15">
        <v>154008</v>
      </c>
      <c r="C19" s="26"/>
      <c r="D19" s="29" t="s">
        <v>128</v>
      </c>
      <c r="E19" s="17" t="s">
        <v>127</v>
      </c>
      <c r="F19" s="17">
        <v>14</v>
      </c>
      <c r="G19" s="41">
        <v>3625</v>
      </c>
      <c r="H19" s="49"/>
      <c r="I19" s="21">
        <f t="shared" si="7"/>
        <v>2900</v>
      </c>
      <c r="J19" s="48"/>
      <c r="K19" s="21">
        <f t="shared" si="8"/>
        <v>906.25</v>
      </c>
      <c r="L19" s="48"/>
      <c r="M19" s="34">
        <f t="shared" si="12"/>
        <v>803.54166666666663</v>
      </c>
      <c r="N19" s="33"/>
      <c r="O19" s="34">
        <f t="shared" si="9"/>
        <v>561.875</v>
      </c>
      <c r="P19" s="33"/>
      <c r="Q19" s="34">
        <f t="shared" si="10"/>
        <v>299.66666666666669</v>
      </c>
      <c r="R19" s="33"/>
      <c r="S19" s="32">
        <f t="shared" si="15"/>
        <v>377.60416666666669</v>
      </c>
      <c r="T19" s="33"/>
      <c r="U19" s="34">
        <f t="shared" si="13"/>
        <v>261.80555555555554</v>
      </c>
      <c r="V19" s="33"/>
      <c r="W19" s="34">
        <f t="shared" si="11"/>
        <v>205.41666666666666</v>
      </c>
      <c r="X19" s="35"/>
    </row>
    <row r="20" spans="2:24" s="75" customFormat="1" ht="20.100000000000001" customHeight="1" x14ac:dyDescent="0.25">
      <c r="B20" s="64">
        <v>115004</v>
      </c>
      <c r="C20" s="65"/>
      <c r="D20" s="66" t="s">
        <v>130</v>
      </c>
      <c r="E20" s="67" t="s">
        <v>129</v>
      </c>
      <c r="F20" s="68">
        <v>15</v>
      </c>
      <c r="G20" s="67">
        <v>2855</v>
      </c>
      <c r="H20" s="69"/>
      <c r="I20" s="70">
        <f t="shared" si="7"/>
        <v>2284</v>
      </c>
      <c r="J20" s="71"/>
      <c r="K20" s="70">
        <f t="shared" si="8"/>
        <v>713.75</v>
      </c>
      <c r="L20" s="71"/>
      <c r="M20" s="72">
        <f t="shared" si="12"/>
        <v>632.85833333333335</v>
      </c>
      <c r="N20" s="73"/>
      <c r="O20" s="72">
        <f t="shared" si="9"/>
        <v>442.52499999999998</v>
      </c>
      <c r="P20" s="73"/>
      <c r="Q20" s="72">
        <f t="shared" si="10"/>
        <v>236.01333333333332</v>
      </c>
      <c r="R20" s="73"/>
      <c r="S20" s="72">
        <f t="shared" ref="S20:S21" si="16">((G20*($T$4)%)+G20)/12</f>
        <v>297.39583333333331</v>
      </c>
      <c r="T20" s="73"/>
      <c r="U20" s="72">
        <f t="shared" si="13"/>
        <v>206.19444444444446</v>
      </c>
      <c r="V20" s="73"/>
      <c r="W20" s="72">
        <f t="shared" si="11"/>
        <v>161.78333333333333</v>
      </c>
      <c r="X20" s="74"/>
    </row>
    <row r="21" spans="2:24" s="75" customFormat="1" ht="20.100000000000001" customHeight="1" x14ac:dyDescent="0.25">
      <c r="B21" s="64">
        <v>125001</v>
      </c>
      <c r="C21" s="65"/>
      <c r="D21" s="66" t="s">
        <v>131</v>
      </c>
      <c r="E21" s="67" t="s">
        <v>129</v>
      </c>
      <c r="F21" s="67">
        <v>16</v>
      </c>
      <c r="G21" s="67">
        <v>3481</v>
      </c>
      <c r="H21" s="69"/>
      <c r="I21" s="70">
        <f t="shared" si="7"/>
        <v>2784.8</v>
      </c>
      <c r="J21" s="71"/>
      <c r="K21" s="70">
        <f t="shared" si="8"/>
        <v>870.25</v>
      </c>
      <c r="L21" s="71"/>
      <c r="M21" s="72">
        <f t="shared" si="12"/>
        <v>771.62166666666656</v>
      </c>
      <c r="N21" s="73"/>
      <c r="O21" s="72">
        <f t="shared" si="9"/>
        <v>539.55500000000006</v>
      </c>
      <c r="P21" s="73"/>
      <c r="Q21" s="72">
        <f t="shared" si="10"/>
        <v>287.76266666666669</v>
      </c>
      <c r="R21" s="73"/>
      <c r="S21" s="72">
        <f t="shared" si="16"/>
        <v>362.60416666666669</v>
      </c>
      <c r="T21" s="73"/>
      <c r="U21" s="72">
        <f t="shared" si="13"/>
        <v>251.40555555555557</v>
      </c>
      <c r="V21" s="73"/>
      <c r="W21" s="72">
        <f t="shared" si="11"/>
        <v>197.25666666666666</v>
      </c>
      <c r="X21" s="74"/>
    </row>
    <row r="22" spans="2:24" x14ac:dyDescent="0.25">
      <c r="B22" s="15"/>
      <c r="C22" s="60"/>
      <c r="D22" s="62" t="s">
        <v>63</v>
      </c>
      <c r="E22" s="62"/>
      <c r="F22" s="17">
        <v>17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2:24" ht="24.95" customHeight="1" x14ac:dyDescent="0.25">
      <c r="B23" s="63">
        <v>120007</v>
      </c>
      <c r="C23" s="26"/>
      <c r="D23" s="40" t="s">
        <v>110</v>
      </c>
      <c r="E23" s="17" t="s">
        <v>109</v>
      </c>
      <c r="F23" s="17">
        <v>18</v>
      </c>
      <c r="G23" s="41">
        <v>6139</v>
      </c>
      <c r="H23" s="49"/>
      <c r="I23" s="21">
        <f t="shared" si="7"/>
        <v>4911.2</v>
      </c>
      <c r="J23" s="48"/>
      <c r="K23" s="21">
        <f t="shared" si="8"/>
        <v>1534.75</v>
      </c>
      <c r="L23" s="48"/>
      <c r="M23" s="34">
        <f t="shared" si="12"/>
        <v>1360.8116666666667</v>
      </c>
      <c r="N23" s="33"/>
      <c r="O23" s="32">
        <f t="shared" si="9"/>
        <v>951.54500000000007</v>
      </c>
      <c r="P23" s="33"/>
      <c r="Q23" s="34">
        <f t="shared" si="10"/>
        <v>507.4906666666667</v>
      </c>
      <c r="R23" s="33"/>
      <c r="S23" s="32">
        <f>((G23*($T$4)%)+G23)/12</f>
        <v>639.47916666666663</v>
      </c>
      <c r="T23" s="33"/>
      <c r="U23" s="34">
        <f t="shared" si="13"/>
        <v>443.37222222222221</v>
      </c>
      <c r="V23" s="33"/>
      <c r="W23" s="34">
        <f t="shared" si="11"/>
        <v>347.87666666666672</v>
      </c>
      <c r="X23" s="35"/>
    </row>
    <row r="24" spans="2:24" ht="24.95" customHeight="1" x14ac:dyDescent="0.25">
      <c r="B24" s="63">
        <v>124046</v>
      </c>
      <c r="C24" s="26"/>
      <c r="D24" s="40" t="s">
        <v>111</v>
      </c>
      <c r="E24" s="17" t="s">
        <v>109</v>
      </c>
      <c r="F24" s="52">
        <v>19</v>
      </c>
      <c r="G24" s="41">
        <v>3571</v>
      </c>
      <c r="H24" s="49"/>
      <c r="I24" s="30">
        <f t="shared" si="7"/>
        <v>2856.8</v>
      </c>
      <c r="J24" s="48"/>
      <c r="K24" s="21">
        <f t="shared" si="8"/>
        <v>892.75</v>
      </c>
      <c r="L24" s="48"/>
      <c r="M24" s="34">
        <f t="shared" si="12"/>
        <v>791.57166666666672</v>
      </c>
      <c r="N24" s="33"/>
      <c r="O24" s="34">
        <f t="shared" si="9"/>
        <v>553.505</v>
      </c>
      <c r="P24" s="33"/>
      <c r="Q24" s="34">
        <f t="shared" si="10"/>
        <v>295.20266666666674</v>
      </c>
      <c r="R24" s="33"/>
      <c r="S24" s="34">
        <f t="shared" ref="S24:S25" si="17">((G24*($T$4)%)+G24)/12</f>
        <v>371.97916666666669</v>
      </c>
      <c r="T24" s="33"/>
      <c r="U24" s="34">
        <f t="shared" si="13"/>
        <v>257.90555555555557</v>
      </c>
      <c r="V24" s="33"/>
      <c r="W24" s="34">
        <f t="shared" si="11"/>
        <v>202.35666666666665</v>
      </c>
      <c r="X24" s="35"/>
    </row>
    <row r="25" spans="2:24" ht="24.95" customHeight="1" x14ac:dyDescent="0.25">
      <c r="B25" s="63">
        <v>124012</v>
      </c>
      <c r="C25" s="26"/>
      <c r="D25" s="40" t="s">
        <v>132</v>
      </c>
      <c r="E25" s="17" t="s">
        <v>85</v>
      </c>
      <c r="F25" s="17">
        <v>20</v>
      </c>
      <c r="G25" s="41">
        <v>27975</v>
      </c>
      <c r="H25" s="49"/>
      <c r="I25" s="21">
        <f t="shared" si="7"/>
        <v>22380</v>
      </c>
      <c r="J25" s="48"/>
      <c r="K25" s="21">
        <f t="shared" si="8"/>
        <v>6993.75</v>
      </c>
      <c r="L25" s="48"/>
      <c r="M25" s="34">
        <f t="shared" si="12"/>
        <v>6201.125</v>
      </c>
      <c r="N25" s="33"/>
      <c r="O25" s="32">
        <f t="shared" si="9"/>
        <v>4336.125</v>
      </c>
      <c r="P25" s="33"/>
      <c r="Q25" s="34">
        <f t="shared" si="10"/>
        <v>2312.6</v>
      </c>
      <c r="R25" s="33"/>
      <c r="S25" s="34">
        <f t="shared" si="17"/>
        <v>2914.0625</v>
      </c>
      <c r="T25" s="33"/>
      <c r="U25" s="32">
        <f>((G25*($V$4)%)+G25)/18</f>
        <v>2020.4166666666667</v>
      </c>
      <c r="V25" s="33"/>
      <c r="W25" s="34">
        <f t="shared" si="11"/>
        <v>1585.25</v>
      </c>
      <c r="X25" s="35"/>
    </row>
    <row r="26" spans="2:24" ht="24.95" customHeight="1" x14ac:dyDescent="0.25">
      <c r="B26" s="63">
        <v>124038</v>
      </c>
      <c r="C26" s="26"/>
      <c r="D26" s="40" t="s">
        <v>133</v>
      </c>
      <c r="E26" s="17" t="s">
        <v>85</v>
      </c>
      <c r="F26" s="17">
        <v>21</v>
      </c>
      <c r="G26" s="41">
        <v>15795</v>
      </c>
      <c r="H26" s="49"/>
      <c r="I26" s="21">
        <f t="shared" si="7"/>
        <v>12636</v>
      </c>
      <c r="J26" s="48"/>
      <c r="K26" s="21">
        <f t="shared" si="8"/>
        <v>3948.75</v>
      </c>
      <c r="L26" s="48"/>
      <c r="M26" s="34">
        <f t="shared" si="12"/>
        <v>3501.2249999999999</v>
      </c>
      <c r="N26" s="33"/>
      <c r="O26" s="32">
        <f t="shared" si="9"/>
        <v>2448.2249999999999</v>
      </c>
      <c r="P26" s="33"/>
      <c r="Q26" s="34">
        <f t="shared" si="10"/>
        <v>1305.72</v>
      </c>
      <c r="R26" s="33"/>
      <c r="S26" s="32">
        <f>((G26*($T$4)%)+G26)/12</f>
        <v>1645.3125</v>
      </c>
      <c r="T26" s="33"/>
      <c r="U26" s="34">
        <f t="shared" si="13"/>
        <v>1140.75</v>
      </c>
      <c r="V26" s="33"/>
      <c r="W26" s="34">
        <f t="shared" si="11"/>
        <v>895.05000000000007</v>
      </c>
      <c r="X26" s="35"/>
    </row>
    <row r="27" spans="2:24" ht="20.100000000000001" customHeight="1" x14ac:dyDescent="0.25">
      <c r="B27" s="15" t="s">
        <v>140</v>
      </c>
      <c r="C27" s="16"/>
      <c r="D27" s="39" t="s">
        <v>99</v>
      </c>
      <c r="E27" s="17" t="s">
        <v>71</v>
      </c>
      <c r="F27" s="17">
        <v>22</v>
      </c>
      <c r="G27" s="41">
        <f>51073+1155</f>
        <v>52228</v>
      </c>
      <c r="H27" s="49"/>
      <c r="I27" s="21">
        <f t="shared" si="7"/>
        <v>41782.400000000001</v>
      </c>
      <c r="J27" s="48"/>
      <c r="K27" s="21">
        <f t="shared" si="8"/>
        <v>13057</v>
      </c>
      <c r="L27" s="48"/>
      <c r="M27" s="34">
        <f t="shared" si="12"/>
        <v>11577.206666666667</v>
      </c>
      <c r="N27" s="33"/>
      <c r="O27" s="34">
        <f t="shared" si="9"/>
        <v>8095.3399999999992</v>
      </c>
      <c r="P27" s="33"/>
      <c r="Q27" s="32">
        <f t="shared" si="10"/>
        <v>4317.5146666666669</v>
      </c>
      <c r="R27" s="33"/>
      <c r="S27" s="34">
        <f t="shared" ref="S27:S32" si="18">((G27*($T$4)%)+G27)/12</f>
        <v>5440.416666666667</v>
      </c>
      <c r="T27" s="33"/>
      <c r="U27" s="32">
        <f t="shared" ref="U27:U32" si="19">((G27*($V$4)%)+G27)/18</f>
        <v>3772.0222222222219</v>
      </c>
      <c r="V27" s="33"/>
      <c r="W27" s="34">
        <f t="shared" si="11"/>
        <v>2959.5866666666666</v>
      </c>
      <c r="X27" s="35"/>
    </row>
    <row r="28" spans="2:24" ht="20.100000000000001" customHeight="1" x14ac:dyDescent="0.25">
      <c r="B28" s="15" t="s">
        <v>141</v>
      </c>
      <c r="C28" s="16"/>
      <c r="D28" s="39" t="s">
        <v>142</v>
      </c>
      <c r="E28" s="17" t="s">
        <v>71</v>
      </c>
      <c r="F28" s="52">
        <v>23</v>
      </c>
      <c r="G28" s="41">
        <f>60715+1155</f>
        <v>61870</v>
      </c>
      <c r="H28" s="49"/>
      <c r="I28" s="21">
        <f t="shared" si="7"/>
        <v>49496</v>
      </c>
      <c r="J28" s="48"/>
      <c r="K28" s="21">
        <f t="shared" si="8"/>
        <v>15467.5</v>
      </c>
      <c r="L28" s="48"/>
      <c r="M28" s="34">
        <f t="shared" si="12"/>
        <v>13714.516666666668</v>
      </c>
      <c r="N28" s="33"/>
      <c r="O28" s="34">
        <f t="shared" si="9"/>
        <v>9589.85</v>
      </c>
      <c r="P28" s="33"/>
      <c r="Q28" s="32">
        <f t="shared" si="10"/>
        <v>5114.586666666667</v>
      </c>
      <c r="R28" s="33"/>
      <c r="S28" s="34">
        <f t="shared" si="18"/>
        <v>6444.791666666667</v>
      </c>
      <c r="T28" s="33"/>
      <c r="U28" s="32">
        <f t="shared" si="19"/>
        <v>4468.3888888888887</v>
      </c>
      <c r="V28" s="33"/>
      <c r="W28" s="34">
        <f t="shared" si="11"/>
        <v>3505.9666666666667</v>
      </c>
      <c r="X28" s="35"/>
    </row>
    <row r="29" spans="2:24" s="75" customFormat="1" ht="20.100000000000001" customHeight="1" x14ac:dyDescent="0.25">
      <c r="B29" s="64">
        <v>142009</v>
      </c>
      <c r="C29" s="65"/>
      <c r="D29" s="66" t="s">
        <v>134</v>
      </c>
      <c r="E29" s="67" t="s">
        <v>68</v>
      </c>
      <c r="F29" s="67">
        <v>24</v>
      </c>
      <c r="G29" s="67">
        <v>9305</v>
      </c>
      <c r="H29" s="69"/>
      <c r="I29" s="70">
        <f t="shared" si="7"/>
        <v>7444</v>
      </c>
      <c r="J29" s="71"/>
      <c r="K29" s="70">
        <f t="shared" si="8"/>
        <v>2326.25</v>
      </c>
      <c r="L29" s="71"/>
      <c r="M29" s="72">
        <f t="shared" si="12"/>
        <v>2062.6083333333331</v>
      </c>
      <c r="N29" s="73"/>
      <c r="O29" s="72">
        <f t="shared" si="9"/>
        <v>1442.2750000000001</v>
      </c>
      <c r="P29" s="73"/>
      <c r="Q29" s="72">
        <f t="shared" si="10"/>
        <v>769.21333333333337</v>
      </c>
      <c r="R29" s="73"/>
      <c r="S29" s="72">
        <f t="shared" si="18"/>
        <v>969.27083333333337</v>
      </c>
      <c r="T29" s="73"/>
      <c r="U29" s="72">
        <f t="shared" si="19"/>
        <v>672.02777777777783</v>
      </c>
      <c r="V29" s="73"/>
      <c r="W29" s="72">
        <f t="shared" si="11"/>
        <v>527.2833333333333</v>
      </c>
      <c r="X29" s="74"/>
    </row>
    <row r="30" spans="2:24" s="75" customFormat="1" ht="20.100000000000001" customHeight="1" x14ac:dyDescent="0.25">
      <c r="B30" s="64">
        <v>142012</v>
      </c>
      <c r="C30" s="65"/>
      <c r="D30" s="66" t="s">
        <v>135</v>
      </c>
      <c r="E30" s="67" t="s">
        <v>68</v>
      </c>
      <c r="F30" s="67">
        <v>25</v>
      </c>
      <c r="G30" s="67">
        <v>9043</v>
      </c>
      <c r="H30" s="69"/>
      <c r="I30" s="70">
        <f t="shared" si="7"/>
        <v>7234.4</v>
      </c>
      <c r="J30" s="71"/>
      <c r="K30" s="70">
        <f t="shared" si="8"/>
        <v>2260.75</v>
      </c>
      <c r="L30" s="71"/>
      <c r="M30" s="72">
        <f t="shared" si="12"/>
        <v>2004.5316666666668</v>
      </c>
      <c r="N30" s="73"/>
      <c r="O30" s="72">
        <f t="shared" si="9"/>
        <v>1401.6650000000002</v>
      </c>
      <c r="P30" s="73"/>
      <c r="Q30" s="72">
        <f t="shared" si="10"/>
        <v>747.55466666666666</v>
      </c>
      <c r="R30" s="73"/>
      <c r="S30" s="72">
        <f t="shared" si="18"/>
        <v>941.97916666666663</v>
      </c>
      <c r="T30" s="73"/>
      <c r="U30" s="72">
        <f t="shared" si="19"/>
        <v>653.1055555555555</v>
      </c>
      <c r="V30" s="73"/>
      <c r="W30" s="72">
        <f t="shared" si="11"/>
        <v>512.43666666666661</v>
      </c>
      <c r="X30" s="74"/>
    </row>
    <row r="31" spans="2:24" s="75" customFormat="1" ht="20.100000000000001" customHeight="1" x14ac:dyDescent="0.25">
      <c r="B31" s="64">
        <v>140001</v>
      </c>
      <c r="C31" s="65"/>
      <c r="D31" s="66" t="s">
        <v>137</v>
      </c>
      <c r="E31" s="67" t="s">
        <v>136</v>
      </c>
      <c r="F31" s="67">
        <v>26</v>
      </c>
      <c r="G31" s="67">
        <v>9555</v>
      </c>
      <c r="H31" s="69"/>
      <c r="I31" s="70">
        <f t="shared" si="7"/>
        <v>7644</v>
      </c>
      <c r="J31" s="71"/>
      <c r="K31" s="70">
        <f t="shared" si="8"/>
        <v>2388.75</v>
      </c>
      <c r="L31" s="71"/>
      <c r="M31" s="72">
        <f t="shared" si="12"/>
        <v>2118.0250000000001</v>
      </c>
      <c r="N31" s="73"/>
      <c r="O31" s="72">
        <f t="shared" si="9"/>
        <v>1481.0250000000001</v>
      </c>
      <c r="P31" s="73"/>
      <c r="Q31" s="72">
        <f t="shared" si="10"/>
        <v>789.88</v>
      </c>
      <c r="R31" s="73"/>
      <c r="S31" s="72">
        <f t="shared" si="18"/>
        <v>995.3125</v>
      </c>
      <c r="T31" s="73"/>
      <c r="U31" s="72">
        <f t="shared" si="19"/>
        <v>690.08333333333337</v>
      </c>
      <c r="V31" s="73"/>
      <c r="W31" s="72">
        <f t="shared" si="11"/>
        <v>541.44999999999993</v>
      </c>
      <c r="X31" s="74"/>
    </row>
    <row r="32" spans="2:24" s="75" customFormat="1" ht="20.100000000000001" customHeight="1" x14ac:dyDescent="0.25">
      <c r="B32" s="64" t="s">
        <v>139</v>
      </c>
      <c r="C32" s="65"/>
      <c r="D32" s="66" t="s">
        <v>138</v>
      </c>
      <c r="E32" s="67" t="s">
        <v>136</v>
      </c>
      <c r="F32" s="68">
        <v>27</v>
      </c>
      <c r="G32" s="67">
        <f>9555+9005</f>
        <v>18560</v>
      </c>
      <c r="H32" s="69"/>
      <c r="I32" s="70">
        <f t="shared" si="7"/>
        <v>14848</v>
      </c>
      <c r="J32" s="71"/>
      <c r="K32" s="70">
        <f t="shared" si="8"/>
        <v>4640</v>
      </c>
      <c r="L32" s="71"/>
      <c r="M32" s="72">
        <f t="shared" si="12"/>
        <v>4114.1333333333332</v>
      </c>
      <c r="N32" s="73"/>
      <c r="O32" s="72">
        <f t="shared" si="9"/>
        <v>2876.8</v>
      </c>
      <c r="P32" s="73"/>
      <c r="Q32" s="72">
        <f t="shared" si="10"/>
        <v>1534.2933333333335</v>
      </c>
      <c r="R32" s="73"/>
      <c r="S32" s="72">
        <f t="shared" si="18"/>
        <v>1933.3333333333333</v>
      </c>
      <c r="T32" s="73"/>
      <c r="U32" s="72">
        <f t="shared" si="19"/>
        <v>1340.4444444444443</v>
      </c>
      <c r="V32" s="73"/>
      <c r="W32" s="72">
        <f t="shared" si="11"/>
        <v>1051.7333333333333</v>
      </c>
      <c r="X32" s="74"/>
    </row>
    <row r="33" spans="2:24" s="75" customFormat="1" ht="20.100000000000001" customHeight="1" x14ac:dyDescent="0.25">
      <c r="B33" s="64">
        <v>201021</v>
      </c>
      <c r="C33" s="65"/>
      <c r="D33" s="66" t="s">
        <v>159</v>
      </c>
      <c r="E33" s="67" t="s">
        <v>158</v>
      </c>
      <c r="F33" s="67">
        <v>28</v>
      </c>
      <c r="G33" s="67">
        <v>44395</v>
      </c>
      <c r="H33" s="69">
        <v>0</v>
      </c>
      <c r="I33" s="70">
        <f xml:space="preserve"> G33-(G33*$J$4%)</f>
        <v>35516</v>
      </c>
      <c r="J33" s="71"/>
      <c r="K33" s="70">
        <f>((G33*($L$4*4)%)+G33)/4</f>
        <v>11098.75</v>
      </c>
      <c r="L33" s="71"/>
      <c r="M33" s="72">
        <f>((G33*($N$4*6)%)+G33)/6</f>
        <v>9840.8916666666664</v>
      </c>
      <c r="N33" s="73"/>
      <c r="O33" s="72">
        <f>((G33*($P$4*10)%)+G33)/10</f>
        <v>6881.2250000000004</v>
      </c>
      <c r="P33" s="73"/>
      <c r="Q33" s="72">
        <f>((I33*($R$4*10)%)+I33)/15</f>
        <v>3669.9866666666667</v>
      </c>
      <c r="R33" s="73"/>
      <c r="S33" s="72">
        <f t="shared" ref="S33:S35" si="20">((G33*($T$4)%)+G33)/12</f>
        <v>4624.479166666667</v>
      </c>
      <c r="T33" s="73"/>
      <c r="U33" s="72">
        <f t="shared" ref="U33:U35" si="21">((G33*($V$4)%)+G33)/18</f>
        <v>3206.3055555555557</v>
      </c>
      <c r="V33" s="73"/>
      <c r="W33" s="72">
        <f>((G33*($X$4)%)+G33)/24</f>
        <v>2515.7166666666667</v>
      </c>
      <c r="X33" s="74"/>
    </row>
    <row r="34" spans="2:24" s="75" customFormat="1" ht="20.100000000000001" customHeight="1" x14ac:dyDescent="0.25">
      <c r="B34" s="64">
        <v>201003</v>
      </c>
      <c r="C34" s="65"/>
      <c r="D34" s="66" t="s">
        <v>160</v>
      </c>
      <c r="E34" s="67" t="s">
        <v>58</v>
      </c>
      <c r="F34" s="67">
        <v>29</v>
      </c>
      <c r="G34" s="67">
        <v>38497</v>
      </c>
      <c r="H34" s="69">
        <v>0</v>
      </c>
      <c r="I34" s="70">
        <f xml:space="preserve"> G34-(G34*$J$4%)</f>
        <v>30797.599999999999</v>
      </c>
      <c r="J34" s="71"/>
      <c r="K34" s="70">
        <f>((G34*($L$4*4)%)+G34)/4</f>
        <v>9624.25</v>
      </c>
      <c r="L34" s="71"/>
      <c r="M34" s="72">
        <f>((G34*($N$4*6)%)+G34)/6</f>
        <v>8533.501666666667</v>
      </c>
      <c r="N34" s="73"/>
      <c r="O34" s="72">
        <f>((G34*($P$4*10)%)+G34)/10</f>
        <v>5967.0350000000008</v>
      </c>
      <c r="P34" s="73"/>
      <c r="Q34" s="72">
        <f>((I34*($R$4*10)%)+I34)/15</f>
        <v>3182.4186666666665</v>
      </c>
      <c r="R34" s="73"/>
      <c r="S34" s="72">
        <f t="shared" si="20"/>
        <v>4010.1041666666665</v>
      </c>
      <c r="T34" s="73"/>
      <c r="U34" s="72">
        <f t="shared" si="21"/>
        <v>2780.338888888889</v>
      </c>
      <c r="V34" s="73"/>
      <c r="W34" s="72">
        <f>((G34*($X$4)%)+G34)/24</f>
        <v>2181.4966666666664</v>
      </c>
      <c r="X34" s="74"/>
    </row>
    <row r="35" spans="2:24" s="75" customFormat="1" ht="20.100000000000001" customHeight="1" x14ac:dyDescent="0.25">
      <c r="B35" s="64">
        <v>201001</v>
      </c>
      <c r="C35" s="65"/>
      <c r="D35" s="66" t="s">
        <v>161</v>
      </c>
      <c r="E35" s="67" t="s">
        <v>58</v>
      </c>
      <c r="F35" s="67">
        <v>30</v>
      </c>
      <c r="G35" s="67">
        <v>43841</v>
      </c>
      <c r="H35" s="69">
        <v>0</v>
      </c>
      <c r="I35" s="70">
        <f xml:space="preserve"> G35-(G35*$J$4%)</f>
        <v>35072.800000000003</v>
      </c>
      <c r="J35" s="71"/>
      <c r="K35" s="70">
        <f>((G35*($L$4*4)%)+G35)/4</f>
        <v>10960.25</v>
      </c>
      <c r="L35" s="71"/>
      <c r="M35" s="72">
        <f>((G35*($N$4*6)%)+G35)/6</f>
        <v>9718.0883333333331</v>
      </c>
      <c r="N35" s="73"/>
      <c r="O35" s="72">
        <f>((G35*($P$4*10)%)+G35)/10</f>
        <v>6795.3550000000005</v>
      </c>
      <c r="P35" s="73"/>
      <c r="Q35" s="72">
        <f>((I35*($R$4*10)%)+I35)/15</f>
        <v>3624.1893333333342</v>
      </c>
      <c r="R35" s="73"/>
      <c r="S35" s="72">
        <f t="shared" si="20"/>
        <v>4566.770833333333</v>
      </c>
      <c r="T35" s="73"/>
      <c r="U35" s="72">
        <f t="shared" si="21"/>
        <v>3166.2944444444447</v>
      </c>
      <c r="V35" s="73"/>
      <c r="W35" s="72">
        <f>((G35*($X$4)%)+G35)/24</f>
        <v>2484.3233333333333</v>
      </c>
      <c r="X35" s="74"/>
    </row>
    <row r="36" spans="2:24" x14ac:dyDescent="0.25">
      <c r="B36" s="15"/>
      <c r="C36" s="60"/>
      <c r="D36" s="62" t="s">
        <v>64</v>
      </c>
      <c r="E36" s="62"/>
      <c r="F36" s="52">
        <v>31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2:24" ht="20.100000000000001" customHeight="1" x14ac:dyDescent="0.25">
      <c r="B37" s="15">
        <v>590042</v>
      </c>
      <c r="C37" s="16"/>
      <c r="D37" s="51" t="s">
        <v>148</v>
      </c>
      <c r="E37" s="52" t="s">
        <v>72</v>
      </c>
      <c r="F37" s="17">
        <v>32</v>
      </c>
      <c r="G37" s="61">
        <v>10231</v>
      </c>
      <c r="H37" s="53"/>
      <c r="I37" s="21">
        <f t="shared" si="7"/>
        <v>8184.8</v>
      </c>
      <c r="J37" s="18"/>
      <c r="K37" s="21">
        <f t="shared" si="8"/>
        <v>2557.75</v>
      </c>
      <c r="L37" s="18"/>
      <c r="M37" s="34">
        <f t="shared" si="12"/>
        <v>2267.8716666666664</v>
      </c>
      <c r="N37" s="33"/>
      <c r="O37" s="34">
        <f t="shared" si="9"/>
        <v>1585.8049999999998</v>
      </c>
      <c r="P37" s="33"/>
      <c r="Q37" s="34">
        <f t="shared" si="10"/>
        <v>845.76266666666675</v>
      </c>
      <c r="R37" s="33"/>
      <c r="S37" s="32">
        <f t="shared" ref="S37:S44" si="22">((G37*($T$4)%)+G37)/12</f>
        <v>1065.7291666666667</v>
      </c>
      <c r="T37" s="33"/>
      <c r="U37" s="34">
        <f t="shared" ref="U37:U44" si="23">((G37*($V$4)%)+G37)/18</f>
        <v>738.90555555555557</v>
      </c>
      <c r="V37" s="33"/>
      <c r="W37" s="34">
        <f t="shared" si="11"/>
        <v>579.75666666666666</v>
      </c>
      <c r="X37" s="35"/>
    </row>
    <row r="38" spans="2:24" s="75" customFormat="1" ht="20.100000000000001" customHeight="1" x14ac:dyDescent="0.25">
      <c r="B38" s="64">
        <v>590003</v>
      </c>
      <c r="C38" s="66"/>
      <c r="D38" s="66" t="s">
        <v>117</v>
      </c>
      <c r="E38" s="67" t="s">
        <v>92</v>
      </c>
      <c r="F38" s="67">
        <v>33</v>
      </c>
      <c r="G38" s="67">
        <v>11129</v>
      </c>
      <c r="H38" s="69"/>
      <c r="I38" s="70">
        <f t="shared" si="7"/>
        <v>8903.2000000000007</v>
      </c>
      <c r="J38" s="71"/>
      <c r="K38" s="70">
        <f t="shared" si="8"/>
        <v>2782.25</v>
      </c>
      <c r="L38" s="71"/>
      <c r="M38" s="72">
        <f t="shared" si="12"/>
        <v>2466.9283333333333</v>
      </c>
      <c r="N38" s="73"/>
      <c r="O38" s="72">
        <f t="shared" si="9"/>
        <v>1724.9950000000001</v>
      </c>
      <c r="P38" s="73"/>
      <c r="Q38" s="72">
        <f t="shared" si="10"/>
        <v>919.99733333333347</v>
      </c>
      <c r="R38" s="73"/>
      <c r="S38" s="72">
        <f t="shared" si="22"/>
        <v>1159.2708333333333</v>
      </c>
      <c r="T38" s="73"/>
      <c r="U38" s="72">
        <f t="shared" si="23"/>
        <v>803.76111111111118</v>
      </c>
      <c r="V38" s="73"/>
      <c r="W38" s="72">
        <f t="shared" si="11"/>
        <v>630.64333333333332</v>
      </c>
      <c r="X38" s="74"/>
    </row>
    <row r="39" spans="2:24" ht="20.100000000000001" customHeight="1" x14ac:dyDescent="0.25">
      <c r="B39" s="15">
        <v>590043</v>
      </c>
      <c r="C39" s="16"/>
      <c r="D39" s="29" t="s">
        <v>149</v>
      </c>
      <c r="E39" s="17" t="s">
        <v>72</v>
      </c>
      <c r="F39" s="17">
        <v>34</v>
      </c>
      <c r="G39" s="41">
        <v>8441</v>
      </c>
      <c r="H39" s="49"/>
      <c r="I39" s="21">
        <f t="shared" si="7"/>
        <v>6752.8</v>
      </c>
      <c r="J39" s="48"/>
      <c r="K39" s="21">
        <f t="shared" si="8"/>
        <v>2110.25</v>
      </c>
      <c r="L39" s="48"/>
      <c r="M39" s="34">
        <f t="shared" si="12"/>
        <v>1871.0883333333334</v>
      </c>
      <c r="N39" s="33"/>
      <c r="O39" s="34">
        <f t="shared" si="9"/>
        <v>1308.355</v>
      </c>
      <c r="P39" s="33"/>
      <c r="Q39" s="34">
        <f t="shared" si="10"/>
        <v>697.78933333333339</v>
      </c>
      <c r="R39" s="33"/>
      <c r="S39" s="32">
        <f t="shared" si="22"/>
        <v>879.27083333333337</v>
      </c>
      <c r="T39" s="33"/>
      <c r="U39" s="34">
        <f t="shared" si="23"/>
        <v>609.62777777777774</v>
      </c>
      <c r="V39" s="33"/>
      <c r="W39" s="34">
        <f t="shared" si="11"/>
        <v>478.32333333333332</v>
      </c>
      <c r="X39" s="35"/>
    </row>
    <row r="40" spans="2:24" s="75" customFormat="1" ht="20.100000000000001" customHeight="1" x14ac:dyDescent="0.25">
      <c r="B40" s="64">
        <v>595014</v>
      </c>
      <c r="C40" s="66"/>
      <c r="D40" s="66" t="s">
        <v>83</v>
      </c>
      <c r="E40" s="67" t="s">
        <v>82</v>
      </c>
      <c r="F40" s="68">
        <v>35</v>
      </c>
      <c r="G40" s="67">
        <v>9525</v>
      </c>
      <c r="H40" s="69"/>
      <c r="I40" s="70">
        <f t="shared" si="7"/>
        <v>7620</v>
      </c>
      <c r="J40" s="71"/>
      <c r="K40" s="70">
        <f t="shared" si="8"/>
        <v>2381.25</v>
      </c>
      <c r="L40" s="71"/>
      <c r="M40" s="72">
        <f t="shared" si="12"/>
        <v>2111.375</v>
      </c>
      <c r="N40" s="73"/>
      <c r="O40" s="72">
        <f t="shared" si="9"/>
        <v>1476.375</v>
      </c>
      <c r="P40" s="73"/>
      <c r="Q40" s="72">
        <f t="shared" si="10"/>
        <v>787.4</v>
      </c>
      <c r="R40" s="73"/>
      <c r="S40" s="72">
        <f t="shared" si="22"/>
        <v>992.1875</v>
      </c>
      <c r="T40" s="73"/>
      <c r="U40" s="72">
        <f t="shared" si="23"/>
        <v>687.91666666666663</v>
      </c>
      <c r="V40" s="73"/>
      <c r="W40" s="72">
        <f t="shared" si="11"/>
        <v>539.75</v>
      </c>
      <c r="X40" s="74"/>
    </row>
    <row r="41" spans="2:24" s="75" customFormat="1" ht="20.100000000000001" customHeight="1" x14ac:dyDescent="0.25">
      <c r="B41" s="64">
        <v>605012</v>
      </c>
      <c r="C41" s="66"/>
      <c r="D41" s="66" t="s">
        <v>150</v>
      </c>
      <c r="E41" s="67" t="s">
        <v>82</v>
      </c>
      <c r="F41" s="67">
        <v>36</v>
      </c>
      <c r="G41" s="67">
        <v>9923</v>
      </c>
      <c r="H41" s="69"/>
      <c r="I41" s="70">
        <f t="shared" si="7"/>
        <v>7938.4</v>
      </c>
      <c r="J41" s="71"/>
      <c r="K41" s="70">
        <f t="shared" si="8"/>
        <v>2480.75</v>
      </c>
      <c r="L41" s="71"/>
      <c r="M41" s="72">
        <f t="shared" si="12"/>
        <v>2199.5983333333334</v>
      </c>
      <c r="N41" s="73"/>
      <c r="O41" s="72">
        <f t="shared" si="9"/>
        <v>1538.0650000000001</v>
      </c>
      <c r="P41" s="73"/>
      <c r="Q41" s="72">
        <f t="shared" si="10"/>
        <v>820.30133333333333</v>
      </c>
      <c r="R41" s="73"/>
      <c r="S41" s="72">
        <f t="shared" si="22"/>
        <v>1033.6458333333333</v>
      </c>
      <c r="T41" s="73"/>
      <c r="U41" s="72">
        <f t="shared" si="23"/>
        <v>716.66111111111104</v>
      </c>
      <c r="V41" s="73"/>
      <c r="W41" s="72">
        <f t="shared" si="11"/>
        <v>562.30333333333328</v>
      </c>
      <c r="X41" s="74"/>
    </row>
    <row r="42" spans="2:24" s="75" customFormat="1" ht="20.100000000000001" customHeight="1" x14ac:dyDescent="0.25">
      <c r="B42" s="64">
        <v>605133</v>
      </c>
      <c r="C42" s="66"/>
      <c r="D42" s="66" t="s">
        <v>151</v>
      </c>
      <c r="E42" s="67" t="s">
        <v>82</v>
      </c>
      <c r="F42" s="67">
        <v>37</v>
      </c>
      <c r="G42" s="67">
        <v>14493</v>
      </c>
      <c r="H42" s="69"/>
      <c r="I42" s="70">
        <f t="shared" si="7"/>
        <v>11594.4</v>
      </c>
      <c r="J42" s="71"/>
      <c r="K42" s="70">
        <f t="shared" si="8"/>
        <v>3623.25</v>
      </c>
      <c r="L42" s="71"/>
      <c r="M42" s="72">
        <f t="shared" si="12"/>
        <v>3212.6150000000002</v>
      </c>
      <c r="N42" s="73"/>
      <c r="O42" s="72">
        <f t="shared" si="9"/>
        <v>2246.415</v>
      </c>
      <c r="P42" s="73"/>
      <c r="Q42" s="72">
        <f t="shared" si="10"/>
        <v>1198.088</v>
      </c>
      <c r="R42" s="73"/>
      <c r="S42" s="72">
        <f t="shared" si="22"/>
        <v>1509.6875</v>
      </c>
      <c r="T42" s="73"/>
      <c r="U42" s="72">
        <f t="shared" si="23"/>
        <v>1046.7166666666667</v>
      </c>
      <c r="V42" s="73"/>
      <c r="W42" s="72">
        <f t="shared" si="11"/>
        <v>821.27</v>
      </c>
      <c r="X42" s="74"/>
    </row>
    <row r="43" spans="2:24" s="75" customFormat="1" ht="20.100000000000001" customHeight="1" x14ac:dyDescent="0.25">
      <c r="B43" s="64">
        <v>605124</v>
      </c>
      <c r="C43" s="66"/>
      <c r="D43" s="66" t="s">
        <v>152</v>
      </c>
      <c r="E43" s="67" t="s">
        <v>82</v>
      </c>
      <c r="F43" s="67">
        <v>38</v>
      </c>
      <c r="G43" s="67">
        <v>25693</v>
      </c>
      <c r="H43" s="69"/>
      <c r="I43" s="70">
        <f t="shared" si="7"/>
        <v>20554.400000000001</v>
      </c>
      <c r="J43" s="71"/>
      <c r="K43" s="70">
        <f t="shared" si="8"/>
        <v>6423.25</v>
      </c>
      <c r="L43" s="71"/>
      <c r="M43" s="72">
        <f t="shared" si="12"/>
        <v>5695.2816666666668</v>
      </c>
      <c r="N43" s="73"/>
      <c r="O43" s="72">
        <f t="shared" si="9"/>
        <v>3982.415</v>
      </c>
      <c r="P43" s="73"/>
      <c r="Q43" s="72">
        <f t="shared" si="10"/>
        <v>2123.954666666667</v>
      </c>
      <c r="R43" s="73"/>
      <c r="S43" s="72">
        <f>((G43*($T$4)%)+G43)/12</f>
        <v>2676.3541666666665</v>
      </c>
      <c r="T43" s="73"/>
      <c r="U43" s="72">
        <f t="shared" si="23"/>
        <v>1855.6055555555556</v>
      </c>
      <c r="V43" s="73"/>
      <c r="W43" s="72">
        <f t="shared" si="11"/>
        <v>1455.9366666666665</v>
      </c>
      <c r="X43" s="74"/>
    </row>
    <row r="44" spans="2:24" s="75" customFormat="1" ht="20.100000000000001" customHeight="1" x14ac:dyDescent="0.25">
      <c r="B44" s="64" t="s">
        <v>178</v>
      </c>
      <c r="C44" s="66"/>
      <c r="D44" s="66" t="s">
        <v>163</v>
      </c>
      <c r="E44" s="67" t="s">
        <v>172</v>
      </c>
      <c r="F44" s="68">
        <v>39</v>
      </c>
      <c r="G44" s="67">
        <f>(3747*6)+10086</f>
        <v>32568</v>
      </c>
      <c r="H44" s="69"/>
      <c r="I44" s="70">
        <f t="shared" si="7"/>
        <v>26054.400000000001</v>
      </c>
      <c r="J44" s="71"/>
      <c r="K44" s="70">
        <f t="shared" si="8"/>
        <v>8142</v>
      </c>
      <c r="L44" s="71"/>
      <c r="M44" s="72">
        <f t="shared" si="12"/>
        <v>7219.2400000000007</v>
      </c>
      <c r="N44" s="73"/>
      <c r="O44" s="72">
        <f t="shared" si="9"/>
        <v>5048.04</v>
      </c>
      <c r="P44" s="73"/>
      <c r="Q44" s="72">
        <f t="shared" si="10"/>
        <v>2692.2880000000005</v>
      </c>
      <c r="R44" s="73"/>
      <c r="S44" s="72">
        <f t="shared" si="22"/>
        <v>3392.5</v>
      </c>
      <c r="T44" s="73"/>
      <c r="U44" s="72">
        <f t="shared" si="23"/>
        <v>2352.1333333333332</v>
      </c>
      <c r="V44" s="73"/>
      <c r="W44" s="72">
        <f t="shared" si="11"/>
        <v>1845.5199999999998</v>
      </c>
      <c r="X44" s="74"/>
    </row>
    <row r="45" spans="2:24" ht="20.100000000000001" customHeight="1" x14ac:dyDescent="0.25">
      <c r="B45" s="63">
        <v>710010</v>
      </c>
      <c r="C45" s="16"/>
      <c r="D45" s="29" t="s">
        <v>154</v>
      </c>
      <c r="E45" s="17" t="s">
        <v>94</v>
      </c>
      <c r="F45" s="17">
        <v>40</v>
      </c>
      <c r="G45" s="41">
        <v>66805</v>
      </c>
      <c r="H45" s="50">
        <v>0</v>
      </c>
      <c r="I45" s="21">
        <f t="shared" si="7"/>
        <v>53444</v>
      </c>
      <c r="J45" s="48"/>
      <c r="K45" s="21">
        <f t="shared" si="8"/>
        <v>16701.25</v>
      </c>
      <c r="L45" s="48"/>
      <c r="M45" s="34">
        <f t="shared" si="12"/>
        <v>14808.441666666666</v>
      </c>
      <c r="N45" s="33"/>
      <c r="O45" s="34">
        <f t="shared" si="9"/>
        <v>10354.775</v>
      </c>
      <c r="P45" s="33"/>
      <c r="Q45" s="32">
        <f t="shared" si="10"/>
        <v>5522.5466666666662</v>
      </c>
      <c r="R45" s="33"/>
      <c r="S45" s="34">
        <f t="shared" ref="S45:S51" si="24">((G45*($T$4)%)+G45)/12</f>
        <v>6958.854166666667</v>
      </c>
      <c r="T45" s="33"/>
      <c r="U45" s="32">
        <f t="shared" ref="U45:U50" si="25">((G45*($V$4)%)+G45)/18</f>
        <v>4824.8055555555557</v>
      </c>
      <c r="V45" s="33"/>
      <c r="W45" s="34">
        <f t="shared" si="11"/>
        <v>3785.6166666666668</v>
      </c>
      <c r="X45" s="35"/>
    </row>
    <row r="46" spans="2:24" s="75" customFormat="1" ht="20.100000000000001" customHeight="1" x14ac:dyDescent="0.25">
      <c r="B46" s="64" t="s">
        <v>95</v>
      </c>
      <c r="C46" s="66"/>
      <c r="D46" s="66" t="s">
        <v>96</v>
      </c>
      <c r="E46" s="67" t="s">
        <v>94</v>
      </c>
      <c r="F46" s="67">
        <v>41</v>
      </c>
      <c r="G46" s="67">
        <f>19107+4825+4347</f>
        <v>28279</v>
      </c>
      <c r="H46" s="69">
        <v>0</v>
      </c>
      <c r="I46" s="70">
        <f t="shared" si="7"/>
        <v>22623.200000000001</v>
      </c>
      <c r="J46" s="71"/>
      <c r="K46" s="70">
        <f t="shared" si="8"/>
        <v>7069.75</v>
      </c>
      <c r="L46" s="71"/>
      <c r="M46" s="72">
        <f t="shared" si="12"/>
        <v>6268.5116666666663</v>
      </c>
      <c r="N46" s="73"/>
      <c r="O46" s="72">
        <f t="shared" si="9"/>
        <v>4383.2449999999999</v>
      </c>
      <c r="P46" s="73"/>
      <c r="Q46" s="72">
        <f t="shared" si="10"/>
        <v>2337.7306666666673</v>
      </c>
      <c r="R46" s="73"/>
      <c r="S46" s="72">
        <f t="shared" si="24"/>
        <v>2945.7291666666665</v>
      </c>
      <c r="T46" s="73"/>
      <c r="U46" s="72">
        <f t="shared" si="25"/>
        <v>2042.372222222222</v>
      </c>
      <c r="V46" s="73"/>
      <c r="W46" s="72">
        <f t="shared" si="11"/>
        <v>1602.4766666666667</v>
      </c>
      <c r="X46" s="74"/>
    </row>
    <row r="47" spans="2:24" s="75" customFormat="1" ht="20.100000000000001" customHeight="1" x14ac:dyDescent="0.25">
      <c r="B47" s="64">
        <v>631001</v>
      </c>
      <c r="C47" s="66"/>
      <c r="D47" s="66" t="s">
        <v>153</v>
      </c>
      <c r="E47" s="67" t="s">
        <v>94</v>
      </c>
      <c r="F47" s="67">
        <v>42</v>
      </c>
      <c r="G47" s="67">
        <v>26699</v>
      </c>
      <c r="H47" s="69"/>
      <c r="I47" s="70">
        <f t="shared" si="7"/>
        <v>21359.200000000001</v>
      </c>
      <c r="J47" s="71"/>
      <c r="K47" s="70">
        <f t="shared" si="8"/>
        <v>6674.75</v>
      </c>
      <c r="L47" s="71"/>
      <c r="M47" s="72">
        <f t="shared" si="12"/>
        <v>5918.2783333333327</v>
      </c>
      <c r="N47" s="73"/>
      <c r="O47" s="72">
        <f t="shared" si="9"/>
        <v>4138.3449999999993</v>
      </c>
      <c r="P47" s="73"/>
      <c r="Q47" s="72">
        <f t="shared" si="10"/>
        <v>2207.1173333333336</v>
      </c>
      <c r="R47" s="73"/>
      <c r="S47" s="72">
        <f t="shared" si="24"/>
        <v>2781.1458333333335</v>
      </c>
      <c r="T47" s="73"/>
      <c r="U47" s="72">
        <f t="shared" si="25"/>
        <v>1928.2611111111109</v>
      </c>
      <c r="V47" s="73"/>
      <c r="W47" s="72">
        <f t="shared" si="11"/>
        <v>1512.9433333333334</v>
      </c>
      <c r="X47" s="74"/>
    </row>
    <row r="48" spans="2:24" s="75" customFormat="1" ht="20.100000000000001" customHeight="1" x14ac:dyDescent="0.25">
      <c r="B48" s="64">
        <v>553020</v>
      </c>
      <c r="C48" s="66"/>
      <c r="D48" s="66" t="s">
        <v>100</v>
      </c>
      <c r="E48" s="67" t="s">
        <v>94</v>
      </c>
      <c r="F48" s="68">
        <v>43</v>
      </c>
      <c r="G48" s="67">
        <v>20925</v>
      </c>
      <c r="H48" s="69"/>
      <c r="I48" s="70">
        <f t="shared" si="7"/>
        <v>16740</v>
      </c>
      <c r="J48" s="71"/>
      <c r="K48" s="70">
        <f t="shared" si="8"/>
        <v>5231.25</v>
      </c>
      <c r="L48" s="71"/>
      <c r="M48" s="72">
        <f t="shared" si="12"/>
        <v>4638.375</v>
      </c>
      <c r="N48" s="73"/>
      <c r="O48" s="72">
        <f t="shared" si="9"/>
        <v>3243.375</v>
      </c>
      <c r="P48" s="73"/>
      <c r="Q48" s="72">
        <f t="shared" si="10"/>
        <v>1729.8</v>
      </c>
      <c r="R48" s="73"/>
      <c r="S48" s="72">
        <f t="shared" si="24"/>
        <v>2179.6875</v>
      </c>
      <c r="T48" s="73"/>
      <c r="U48" s="72">
        <f t="shared" si="25"/>
        <v>1511.25</v>
      </c>
      <c r="V48" s="73"/>
      <c r="W48" s="72">
        <f t="shared" si="11"/>
        <v>1185.75</v>
      </c>
      <c r="X48" s="74"/>
    </row>
    <row r="49" spans="2:24" ht="24.95" customHeight="1" x14ac:dyDescent="0.25">
      <c r="B49" s="15" t="s">
        <v>98</v>
      </c>
      <c r="C49" s="16"/>
      <c r="D49" s="51" t="s">
        <v>119</v>
      </c>
      <c r="E49" s="52" t="s">
        <v>15</v>
      </c>
      <c r="F49" s="17">
        <v>44</v>
      </c>
      <c r="G49" s="41">
        <f>15311+6577+1357</f>
        <v>23245</v>
      </c>
      <c r="H49" s="53"/>
      <c r="I49" s="21">
        <f t="shared" si="7"/>
        <v>18596</v>
      </c>
      <c r="J49" s="48"/>
      <c r="K49" s="21">
        <f t="shared" si="8"/>
        <v>5811.25</v>
      </c>
      <c r="L49" s="48"/>
      <c r="M49" s="34">
        <f t="shared" si="12"/>
        <v>5152.6416666666664</v>
      </c>
      <c r="N49" s="33"/>
      <c r="O49" s="34">
        <f t="shared" si="9"/>
        <v>3602.9749999999999</v>
      </c>
      <c r="P49" s="33"/>
      <c r="Q49" s="32">
        <f t="shared" si="10"/>
        <v>1921.5866666666668</v>
      </c>
      <c r="R49" s="33"/>
      <c r="S49" s="34">
        <f t="shared" si="24"/>
        <v>2421.3541666666665</v>
      </c>
      <c r="T49" s="33"/>
      <c r="U49" s="32">
        <f t="shared" si="25"/>
        <v>1678.8055555555557</v>
      </c>
      <c r="V49" s="33"/>
      <c r="W49" s="34">
        <f t="shared" si="11"/>
        <v>1317.2166666666665</v>
      </c>
      <c r="X49" s="35"/>
    </row>
    <row r="50" spans="2:24" s="75" customFormat="1" ht="24.95" customHeight="1" x14ac:dyDescent="0.25">
      <c r="B50" s="64">
        <v>501002</v>
      </c>
      <c r="C50" s="66"/>
      <c r="D50" s="66" t="s">
        <v>84</v>
      </c>
      <c r="E50" s="67" t="s">
        <v>15</v>
      </c>
      <c r="F50" s="67">
        <v>45</v>
      </c>
      <c r="G50" s="67">
        <v>7817</v>
      </c>
      <c r="H50" s="69"/>
      <c r="I50" s="70">
        <f t="shared" si="7"/>
        <v>6253.6</v>
      </c>
      <c r="J50" s="71"/>
      <c r="K50" s="70">
        <f t="shared" si="8"/>
        <v>1954.25</v>
      </c>
      <c r="L50" s="71"/>
      <c r="M50" s="72">
        <f t="shared" si="12"/>
        <v>1732.7683333333334</v>
      </c>
      <c r="N50" s="73"/>
      <c r="O50" s="72">
        <f t="shared" si="9"/>
        <v>1211.635</v>
      </c>
      <c r="P50" s="73"/>
      <c r="Q50" s="72">
        <f t="shared" si="10"/>
        <v>646.20533333333344</v>
      </c>
      <c r="R50" s="73"/>
      <c r="S50" s="72">
        <f t="shared" si="24"/>
        <v>814.27083333333337</v>
      </c>
      <c r="T50" s="73"/>
      <c r="U50" s="72">
        <f t="shared" si="25"/>
        <v>564.56111111111113</v>
      </c>
      <c r="V50" s="73"/>
      <c r="W50" s="72">
        <f t="shared" si="11"/>
        <v>442.96333333333331</v>
      </c>
      <c r="X50" s="74"/>
    </row>
    <row r="51" spans="2:24" s="75" customFormat="1" ht="20.100000000000001" customHeight="1" x14ac:dyDescent="0.25">
      <c r="B51" s="64">
        <v>504046</v>
      </c>
      <c r="C51" s="66"/>
      <c r="D51" s="66" t="s">
        <v>162</v>
      </c>
      <c r="E51" s="67" t="s">
        <v>15</v>
      </c>
      <c r="F51" s="67">
        <v>46</v>
      </c>
      <c r="G51" s="67">
        <v>23853</v>
      </c>
      <c r="H51" s="69"/>
      <c r="I51" s="70">
        <f t="shared" si="7"/>
        <v>19082.400000000001</v>
      </c>
      <c r="J51" s="71"/>
      <c r="K51" s="70">
        <f t="shared" si="8"/>
        <v>5963.25</v>
      </c>
      <c r="L51" s="71"/>
      <c r="M51" s="72">
        <f t="shared" si="12"/>
        <v>5287.415</v>
      </c>
      <c r="N51" s="73"/>
      <c r="O51" s="72">
        <f t="shared" si="9"/>
        <v>3697.2150000000001</v>
      </c>
      <c r="P51" s="73"/>
      <c r="Q51" s="72">
        <f t="shared" si="10"/>
        <v>1971.8480000000002</v>
      </c>
      <c r="R51" s="73"/>
      <c r="S51" s="72">
        <f t="shared" si="24"/>
        <v>2484.6875</v>
      </c>
      <c r="T51" s="73"/>
      <c r="U51" s="72">
        <f>((G51*($V$4)%)+G51)/18</f>
        <v>1722.7166666666667</v>
      </c>
      <c r="V51" s="73"/>
      <c r="W51" s="72">
        <f t="shared" si="11"/>
        <v>1351.67</v>
      </c>
      <c r="X51" s="74"/>
    </row>
    <row r="52" spans="2:24" s="75" customFormat="1" ht="20.100000000000001" customHeight="1" x14ac:dyDescent="0.25">
      <c r="B52" s="64">
        <v>501019</v>
      </c>
      <c r="C52" s="66"/>
      <c r="D52" s="66" t="s">
        <v>84</v>
      </c>
      <c r="E52" s="67" t="s">
        <v>15</v>
      </c>
      <c r="F52" s="68">
        <v>47</v>
      </c>
      <c r="G52" s="67">
        <v>7817</v>
      </c>
      <c r="H52" s="69"/>
      <c r="I52" s="70">
        <f t="shared" si="7"/>
        <v>6253.6</v>
      </c>
      <c r="J52" s="71"/>
      <c r="K52" s="70">
        <f t="shared" si="8"/>
        <v>1954.25</v>
      </c>
      <c r="L52" s="71"/>
      <c r="M52" s="72">
        <f t="shared" si="12"/>
        <v>1732.7683333333334</v>
      </c>
      <c r="N52" s="73"/>
      <c r="O52" s="72">
        <f t="shared" si="9"/>
        <v>1211.635</v>
      </c>
      <c r="P52" s="73"/>
      <c r="Q52" s="72">
        <f t="shared" si="10"/>
        <v>646.20533333333344</v>
      </c>
      <c r="R52" s="73"/>
      <c r="S52" s="72">
        <f>((G52*($T$4)%)+G52)/12</f>
        <v>814.27083333333337</v>
      </c>
      <c r="T52" s="73"/>
      <c r="U52" s="72">
        <f t="shared" ref="U52" si="26">((G52*($V$4)%)+G52)/18</f>
        <v>564.56111111111113</v>
      </c>
      <c r="V52" s="73"/>
      <c r="W52" s="72">
        <f t="shared" si="11"/>
        <v>442.96333333333331</v>
      </c>
      <c r="X52" s="74"/>
    </row>
    <row r="53" spans="2:24" s="75" customFormat="1" ht="20.100000000000001" customHeight="1" x14ac:dyDescent="0.25">
      <c r="B53" s="64">
        <v>504006</v>
      </c>
      <c r="C53" s="66"/>
      <c r="D53" s="76" t="s">
        <v>164</v>
      </c>
      <c r="E53" s="67" t="s">
        <v>123</v>
      </c>
      <c r="F53" s="67">
        <v>48</v>
      </c>
      <c r="G53" s="67">
        <v>17999</v>
      </c>
      <c r="H53" s="69"/>
      <c r="I53" s="70">
        <f t="shared" si="7"/>
        <v>14399.2</v>
      </c>
      <c r="J53" s="71"/>
      <c r="K53" s="70">
        <f t="shared" si="8"/>
        <v>4499.75</v>
      </c>
      <c r="L53" s="71"/>
      <c r="M53" s="72">
        <f t="shared" si="12"/>
        <v>3989.7783333333332</v>
      </c>
      <c r="N53" s="73"/>
      <c r="O53" s="72">
        <f t="shared" si="9"/>
        <v>2789.8450000000003</v>
      </c>
      <c r="P53" s="73"/>
      <c r="Q53" s="72">
        <f t="shared" si="10"/>
        <v>1487.9173333333335</v>
      </c>
      <c r="R53" s="73"/>
      <c r="S53" s="72">
        <f>((G53*($T$4)%)+G53)/12</f>
        <v>1874.8958333333333</v>
      </c>
      <c r="T53" s="73"/>
      <c r="U53" s="72">
        <f>((G53*($V$4)%)+G53)/18</f>
        <v>1299.9277777777779</v>
      </c>
      <c r="V53" s="73"/>
      <c r="W53" s="72">
        <f t="shared" si="11"/>
        <v>1019.9433333333333</v>
      </c>
      <c r="X53" s="74"/>
    </row>
    <row r="54" spans="2:24" x14ac:dyDescent="0.25">
      <c r="B54" s="15"/>
      <c r="C54" s="60"/>
      <c r="D54" s="62" t="s">
        <v>169</v>
      </c>
      <c r="E54" s="62"/>
      <c r="F54" s="17">
        <v>49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2:24" s="75" customFormat="1" ht="20.100000000000001" customHeight="1" x14ac:dyDescent="0.25">
      <c r="B55" s="138">
        <v>116002</v>
      </c>
      <c r="C55" s="66"/>
      <c r="D55" s="66" t="s">
        <v>168</v>
      </c>
      <c r="E55" s="67" t="s">
        <v>69</v>
      </c>
      <c r="F55" s="67">
        <v>50</v>
      </c>
      <c r="G55" s="67">
        <v>2159</v>
      </c>
      <c r="H55" s="69"/>
      <c r="I55" s="70">
        <f xml:space="preserve"> G55-(G55*$J$4%)</f>
        <v>1727.2</v>
      </c>
      <c r="J55" s="71"/>
      <c r="K55" s="70">
        <f>((G55*($L$4*4)%)+G55)/4</f>
        <v>539.75</v>
      </c>
      <c r="L55" s="71"/>
      <c r="M55" s="72">
        <f>((G55*($N$4*6)%)+G55)/6</f>
        <v>478.57833333333338</v>
      </c>
      <c r="N55" s="73"/>
      <c r="O55" s="72">
        <f>((G55*($P$4*10)%)+G55)/10</f>
        <v>334.64499999999998</v>
      </c>
      <c r="P55" s="73"/>
      <c r="Q55" s="72">
        <f>((I55*($R$4*10)%)+I55)/15</f>
        <v>178.47733333333335</v>
      </c>
      <c r="R55" s="73"/>
      <c r="S55" s="72">
        <f>((G55*($T$4)%)+G55)/12</f>
        <v>224.89583333333334</v>
      </c>
      <c r="T55" s="78"/>
      <c r="U55" s="72">
        <f t="shared" ref="U55" si="27">((G55*($V$4)%)+G55)/18</f>
        <v>155.92777777777778</v>
      </c>
      <c r="V55" s="73"/>
      <c r="W55" s="72">
        <f>((G55*($X$4)%)+G55)/24</f>
        <v>122.34333333333332</v>
      </c>
      <c r="X55" s="74"/>
    </row>
    <row r="56" spans="2:24" s="75" customFormat="1" ht="20.100000000000001" customHeight="1" x14ac:dyDescent="0.25">
      <c r="B56" s="138">
        <v>102003</v>
      </c>
      <c r="C56" s="66"/>
      <c r="D56" s="66" t="s">
        <v>101</v>
      </c>
      <c r="E56" s="67" t="s">
        <v>69</v>
      </c>
      <c r="F56" s="68">
        <v>51</v>
      </c>
      <c r="G56" s="67">
        <v>6443</v>
      </c>
      <c r="H56" s="69"/>
      <c r="I56" s="70">
        <f xml:space="preserve"> G56-(G56*$J$4%)</f>
        <v>5154.3999999999996</v>
      </c>
      <c r="J56" s="71"/>
      <c r="K56" s="70">
        <f>((G56*($L$4*4)%)+G56)/4</f>
        <v>1610.75</v>
      </c>
      <c r="L56" s="71"/>
      <c r="M56" s="72">
        <f>((G56*($N$4*6)%)+G56)/6</f>
        <v>1428.1983333333335</v>
      </c>
      <c r="N56" s="73"/>
      <c r="O56" s="72">
        <f>((G56*($P$4*10)%)+G56)/10</f>
        <v>998.66499999999996</v>
      </c>
      <c r="P56" s="73"/>
      <c r="Q56" s="72">
        <f>((I56*($R$4*10)%)+I56)/15</f>
        <v>532.62133333333327</v>
      </c>
      <c r="R56" s="73"/>
      <c r="S56" s="72">
        <f>((G56*($T$4)%)+G56)/12</f>
        <v>671.14583333333337</v>
      </c>
      <c r="T56" s="78"/>
      <c r="U56" s="72">
        <f>((G56*($V$4)%)+G56)/18</f>
        <v>465.32777777777778</v>
      </c>
      <c r="V56" s="73"/>
      <c r="W56" s="72">
        <f>((G56*($X$4)%)+G56)/24</f>
        <v>365.1033333333333</v>
      </c>
      <c r="X56" s="74"/>
    </row>
    <row r="57" spans="2:24" s="75" customFormat="1" ht="20.100000000000001" customHeight="1" x14ac:dyDescent="0.25">
      <c r="B57" s="138">
        <v>100001</v>
      </c>
      <c r="C57" s="66"/>
      <c r="D57" s="66" t="s">
        <v>90</v>
      </c>
      <c r="E57" s="67" t="s">
        <v>69</v>
      </c>
      <c r="F57" s="67">
        <v>52</v>
      </c>
      <c r="G57" s="67">
        <v>4295</v>
      </c>
      <c r="H57" s="69"/>
      <c r="I57" s="70">
        <f xml:space="preserve"> G57-(G57*$J$4%)</f>
        <v>3436</v>
      </c>
      <c r="J57" s="71"/>
      <c r="K57" s="70">
        <f>((G57*($L$4*4)%)+G57)/4</f>
        <v>1073.75</v>
      </c>
      <c r="L57" s="71"/>
      <c r="M57" s="72">
        <f>((G57*($N$4*6)%)+G57)/6</f>
        <v>952.05833333333339</v>
      </c>
      <c r="N57" s="73"/>
      <c r="O57" s="72">
        <f>((G57*($P$4*10)%)+G57)/10</f>
        <v>665.72500000000002</v>
      </c>
      <c r="P57" s="73"/>
      <c r="Q57" s="72">
        <f>((I57*($R$4*10)%)+I57)/15</f>
        <v>355.05333333333334</v>
      </c>
      <c r="R57" s="73"/>
      <c r="S57" s="72">
        <f>((G57*($T$4)%)+G57)/12</f>
        <v>447.39583333333331</v>
      </c>
      <c r="T57" s="78"/>
      <c r="U57" s="72">
        <f t="shared" ref="U57" si="28">((G57*($V$4)%)+G57)/18</f>
        <v>310.19444444444446</v>
      </c>
      <c r="V57" s="73"/>
      <c r="W57" s="72">
        <f>((G57*($X$4)%)+G57)/24</f>
        <v>243.38333333333333</v>
      </c>
      <c r="X57" s="74"/>
    </row>
    <row r="58" spans="2:24" s="75" customFormat="1" ht="20.100000000000001" customHeight="1" x14ac:dyDescent="0.25">
      <c r="B58" s="138">
        <v>100024</v>
      </c>
      <c r="C58" s="66"/>
      <c r="D58" s="66" t="s">
        <v>89</v>
      </c>
      <c r="E58" s="67" t="s">
        <v>69</v>
      </c>
      <c r="F58" s="67">
        <v>53</v>
      </c>
      <c r="G58" s="67">
        <v>6781</v>
      </c>
      <c r="H58" s="69"/>
      <c r="I58" s="70">
        <f xml:space="preserve"> G58-(G58*$J$4%)</f>
        <v>5424.8</v>
      </c>
      <c r="J58" s="71"/>
      <c r="K58" s="70">
        <f>((G58*($L$4*4)%)+G58)/4</f>
        <v>1695.25</v>
      </c>
      <c r="L58" s="71"/>
      <c r="M58" s="72">
        <f>((G58*($N$4*6)%)+G58)/6</f>
        <v>1503.1216666666667</v>
      </c>
      <c r="N58" s="73"/>
      <c r="O58" s="72">
        <f>((G58*($P$4*10)%)+G58)/10</f>
        <v>1051.0549999999998</v>
      </c>
      <c r="P58" s="73"/>
      <c r="Q58" s="72">
        <f>((I58*($R$4*10)%)+I58)/15</f>
        <v>560.5626666666667</v>
      </c>
      <c r="R58" s="73"/>
      <c r="S58" s="72">
        <f t="shared" ref="S58:S62" si="29">((G58*($T$4)%)+G58)/12</f>
        <v>706.35416666666663</v>
      </c>
      <c r="T58" s="78"/>
      <c r="U58" s="72">
        <f t="shared" ref="U58:U63" si="30">((G58*($V$4)%)+G58)/18</f>
        <v>489.73888888888882</v>
      </c>
      <c r="V58" s="73"/>
      <c r="W58" s="72">
        <f>((G58*($X$4)%)+G58)/24</f>
        <v>384.25666666666666</v>
      </c>
      <c r="X58" s="74"/>
    </row>
    <row r="59" spans="2:24" s="75" customFormat="1" ht="20.100000000000001" customHeight="1" x14ac:dyDescent="0.25">
      <c r="B59" s="64">
        <v>126007</v>
      </c>
      <c r="C59" s="66"/>
      <c r="D59" s="77" t="s">
        <v>97</v>
      </c>
      <c r="E59" s="67" t="s">
        <v>81</v>
      </c>
      <c r="F59" s="67">
        <v>54</v>
      </c>
      <c r="G59" s="67">
        <v>14839</v>
      </c>
      <c r="H59" s="69"/>
      <c r="I59" s="70">
        <f t="shared" si="7"/>
        <v>11871.2</v>
      </c>
      <c r="J59" s="71"/>
      <c r="K59" s="70">
        <f t="shared" si="8"/>
        <v>3709.75</v>
      </c>
      <c r="L59" s="71"/>
      <c r="M59" s="72">
        <f t="shared" si="12"/>
        <v>3289.3116666666665</v>
      </c>
      <c r="N59" s="73"/>
      <c r="O59" s="72">
        <f t="shared" si="9"/>
        <v>2300.0450000000001</v>
      </c>
      <c r="P59" s="73"/>
      <c r="Q59" s="72">
        <f t="shared" si="10"/>
        <v>1226.6906666666666</v>
      </c>
      <c r="R59" s="73"/>
      <c r="S59" s="72">
        <f t="shared" si="29"/>
        <v>1545.7291666666667</v>
      </c>
      <c r="T59" s="78"/>
      <c r="U59" s="72">
        <f t="shared" si="30"/>
        <v>1071.7055555555555</v>
      </c>
      <c r="V59" s="73"/>
      <c r="W59" s="72">
        <f t="shared" si="11"/>
        <v>840.87666666666667</v>
      </c>
      <c r="X59" s="74"/>
    </row>
    <row r="60" spans="2:24" s="75" customFormat="1" ht="20.100000000000001" customHeight="1" x14ac:dyDescent="0.25">
      <c r="B60" s="64">
        <v>126001</v>
      </c>
      <c r="C60" s="66"/>
      <c r="D60" s="77" t="s">
        <v>165</v>
      </c>
      <c r="E60" s="67" t="s">
        <v>81</v>
      </c>
      <c r="F60" s="68">
        <v>55</v>
      </c>
      <c r="G60" s="67">
        <v>8119</v>
      </c>
      <c r="H60" s="69"/>
      <c r="I60" s="70">
        <f t="shared" si="7"/>
        <v>6495.2</v>
      </c>
      <c r="J60" s="71"/>
      <c r="K60" s="70">
        <f t="shared" si="8"/>
        <v>2029.75</v>
      </c>
      <c r="L60" s="71"/>
      <c r="M60" s="72">
        <f t="shared" si="12"/>
        <v>1799.7116666666668</v>
      </c>
      <c r="N60" s="73"/>
      <c r="O60" s="72">
        <f t="shared" si="9"/>
        <v>1258.4450000000002</v>
      </c>
      <c r="P60" s="73"/>
      <c r="Q60" s="72">
        <f t="shared" si="10"/>
        <v>671.17066666666665</v>
      </c>
      <c r="R60" s="73"/>
      <c r="S60" s="72">
        <f t="shared" si="29"/>
        <v>845.72916666666663</v>
      </c>
      <c r="T60" s="78"/>
      <c r="U60" s="72">
        <f t="shared" si="30"/>
        <v>586.37222222222226</v>
      </c>
      <c r="V60" s="73"/>
      <c r="W60" s="72">
        <f t="shared" si="11"/>
        <v>460.07666666666665</v>
      </c>
      <c r="X60" s="74"/>
    </row>
    <row r="61" spans="2:24" s="75" customFormat="1" ht="20.100000000000001" customHeight="1" x14ac:dyDescent="0.25">
      <c r="B61" s="64">
        <v>410003</v>
      </c>
      <c r="C61" s="76"/>
      <c r="D61" s="66" t="s">
        <v>75</v>
      </c>
      <c r="E61" s="67" t="s">
        <v>74</v>
      </c>
      <c r="F61" s="67">
        <v>56</v>
      </c>
      <c r="G61" s="67">
        <v>11963</v>
      </c>
      <c r="H61" s="69"/>
      <c r="I61" s="70">
        <f t="shared" si="7"/>
        <v>9570.4</v>
      </c>
      <c r="J61" s="71"/>
      <c r="K61" s="70">
        <f t="shared" si="8"/>
        <v>2990.75</v>
      </c>
      <c r="L61" s="71"/>
      <c r="M61" s="72">
        <f t="shared" si="12"/>
        <v>2651.7983333333336</v>
      </c>
      <c r="N61" s="73"/>
      <c r="O61" s="72">
        <f t="shared" si="9"/>
        <v>1854.2650000000001</v>
      </c>
      <c r="P61" s="73"/>
      <c r="Q61" s="72">
        <f t="shared" si="10"/>
        <v>988.94133333333332</v>
      </c>
      <c r="R61" s="73"/>
      <c r="S61" s="72">
        <f t="shared" si="29"/>
        <v>1246.1458333333333</v>
      </c>
      <c r="T61" s="78"/>
      <c r="U61" s="72">
        <f t="shared" si="30"/>
        <v>863.99444444444441</v>
      </c>
      <c r="V61" s="73"/>
      <c r="W61" s="72">
        <f t="shared" si="11"/>
        <v>677.90333333333331</v>
      </c>
      <c r="X61" s="74"/>
    </row>
    <row r="62" spans="2:24" s="75" customFormat="1" ht="20.100000000000001" customHeight="1" x14ac:dyDescent="0.25">
      <c r="B62" s="64">
        <v>400023</v>
      </c>
      <c r="C62" s="66"/>
      <c r="D62" s="66" t="s">
        <v>166</v>
      </c>
      <c r="E62" s="67" t="s">
        <v>167</v>
      </c>
      <c r="F62" s="67">
        <v>57</v>
      </c>
      <c r="G62" s="67">
        <v>34255</v>
      </c>
      <c r="H62" s="69"/>
      <c r="I62" s="70">
        <f t="shared" si="7"/>
        <v>27404</v>
      </c>
      <c r="J62" s="71"/>
      <c r="K62" s="70">
        <f t="shared" si="8"/>
        <v>8563.75</v>
      </c>
      <c r="L62" s="71"/>
      <c r="M62" s="72">
        <f t="shared" si="12"/>
        <v>7593.1916666666666</v>
      </c>
      <c r="N62" s="73"/>
      <c r="O62" s="72">
        <f t="shared" si="9"/>
        <v>5309.5249999999996</v>
      </c>
      <c r="P62" s="73"/>
      <c r="Q62" s="72">
        <f t="shared" si="10"/>
        <v>2831.7466666666664</v>
      </c>
      <c r="R62" s="73"/>
      <c r="S62" s="72">
        <f t="shared" si="29"/>
        <v>3568.2291666666665</v>
      </c>
      <c r="T62" s="78"/>
      <c r="U62" s="72">
        <f t="shared" si="30"/>
        <v>2473.9722222222222</v>
      </c>
      <c r="V62" s="73"/>
      <c r="W62" s="72">
        <f t="shared" si="11"/>
        <v>1941.1166666666668</v>
      </c>
      <c r="X62" s="74"/>
    </row>
    <row r="63" spans="2:24" s="75" customFormat="1" ht="20.100000000000001" customHeight="1" x14ac:dyDescent="0.25">
      <c r="B63" s="64">
        <v>150028</v>
      </c>
      <c r="C63" s="65"/>
      <c r="D63" s="66" t="s">
        <v>102</v>
      </c>
      <c r="E63" s="67" t="s">
        <v>91</v>
      </c>
      <c r="F63" s="67">
        <v>58</v>
      </c>
      <c r="G63" s="67">
        <f>2747+2747+3539</f>
        <v>9033</v>
      </c>
      <c r="H63" s="69">
        <v>0</v>
      </c>
      <c r="I63" s="70">
        <f t="shared" si="7"/>
        <v>7226.4</v>
      </c>
      <c r="J63" s="71"/>
      <c r="K63" s="70">
        <f t="shared" si="8"/>
        <v>2258.25</v>
      </c>
      <c r="L63" s="71"/>
      <c r="M63" s="72">
        <f t="shared" si="12"/>
        <v>2002.3149999999998</v>
      </c>
      <c r="N63" s="73"/>
      <c r="O63" s="72">
        <f>((G63*($P$4*10)%)+G63)/10</f>
        <v>1400.1150000000002</v>
      </c>
      <c r="P63" s="73"/>
      <c r="Q63" s="72">
        <f t="shared" si="10"/>
        <v>746.72799999999995</v>
      </c>
      <c r="R63" s="73"/>
      <c r="S63" s="72">
        <f>((G63*($T$4)%)+G63)/12</f>
        <v>940.9375</v>
      </c>
      <c r="T63" s="78"/>
      <c r="U63" s="72">
        <f t="shared" si="30"/>
        <v>652.38333333333333</v>
      </c>
      <c r="V63" s="73"/>
      <c r="W63" s="72">
        <f t="shared" si="11"/>
        <v>511.86999999999995</v>
      </c>
      <c r="X63" s="74"/>
    </row>
    <row r="64" spans="2:24" s="75" customFormat="1" ht="20.100000000000001" customHeight="1" x14ac:dyDescent="0.25">
      <c r="B64" s="64" t="s">
        <v>86</v>
      </c>
      <c r="C64" s="65"/>
      <c r="D64" s="66" t="s">
        <v>87</v>
      </c>
      <c r="E64" s="67" t="s">
        <v>88</v>
      </c>
      <c r="F64" s="68">
        <v>59</v>
      </c>
      <c r="G64" s="67">
        <f>1955+1955+1955+1955+6123</f>
        <v>13943</v>
      </c>
      <c r="H64" s="69">
        <v>0</v>
      </c>
      <c r="I64" s="70">
        <f t="shared" si="7"/>
        <v>11154.4</v>
      </c>
      <c r="J64" s="71"/>
      <c r="K64" s="70">
        <f t="shared" si="8"/>
        <v>3485.75</v>
      </c>
      <c r="L64" s="71"/>
      <c r="M64" s="72">
        <f t="shared" si="12"/>
        <v>3090.6983333333337</v>
      </c>
      <c r="N64" s="73"/>
      <c r="O64" s="72">
        <f t="shared" si="9"/>
        <v>2161.165</v>
      </c>
      <c r="P64" s="73"/>
      <c r="Q64" s="72">
        <f t="shared" si="10"/>
        <v>1152.6213333333333</v>
      </c>
      <c r="R64" s="73"/>
      <c r="S64" s="72">
        <f>((G64*($T$4)%)+G64)/12</f>
        <v>1452.3958333333333</v>
      </c>
      <c r="T64" s="78"/>
      <c r="U64" s="72">
        <f>((G64*($V$4)%)+G64)/18</f>
        <v>1006.9944444444445</v>
      </c>
      <c r="V64" s="73"/>
      <c r="W64" s="72">
        <f t="shared" si="11"/>
        <v>790.10333333333335</v>
      </c>
      <c r="X64" s="74"/>
    </row>
    <row r="65" spans="1:24" x14ac:dyDescent="0.25">
      <c r="B65" s="38"/>
      <c r="C65" s="36"/>
      <c r="D65" s="38"/>
      <c r="E65" s="31"/>
      <c r="F65" s="31"/>
      <c r="G65" s="31"/>
      <c r="H65" s="31"/>
      <c r="I65" s="34"/>
      <c r="J65" s="34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4"/>
      <c r="V65" s="33"/>
      <c r="W65" s="34"/>
      <c r="X65" s="35"/>
    </row>
    <row r="66" spans="1:24" ht="15.75" hidden="1" thickBot="1" x14ac:dyDescent="0.3">
      <c r="B66" s="38"/>
      <c r="C66" s="36"/>
      <c r="D66" s="38"/>
      <c r="E66" s="31"/>
      <c r="F66" s="31"/>
      <c r="G66" s="31"/>
      <c r="H66" s="31"/>
      <c r="I66" s="34"/>
      <c r="J66" s="34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4"/>
      <c r="V66" s="33"/>
      <c r="W66" s="34"/>
      <c r="X66" s="35"/>
    </row>
    <row r="67" spans="1:24" ht="15.75" hidden="1" thickBot="1" x14ac:dyDescent="0.3">
      <c r="B67" s="134" t="s">
        <v>65</v>
      </c>
      <c r="C67" s="135"/>
      <c r="D67" s="135"/>
      <c r="E67" s="136"/>
      <c r="R67" s="33"/>
    </row>
    <row r="68" spans="1:24" ht="15.75" hidden="1" x14ac:dyDescent="0.25">
      <c r="A68">
        <v>1</v>
      </c>
      <c r="B68" s="128" t="s">
        <v>18</v>
      </c>
      <c r="C68" s="129"/>
      <c r="D68" s="25" t="s">
        <v>57</v>
      </c>
      <c r="E68" s="25" t="s">
        <v>56</v>
      </c>
      <c r="F68" s="23"/>
      <c r="G68" s="23">
        <v>600</v>
      </c>
      <c r="H68" s="23"/>
      <c r="I68" s="23"/>
    </row>
    <row r="69" spans="1:24" ht="15.75" hidden="1" x14ac:dyDescent="0.25">
      <c r="A69">
        <v>3</v>
      </c>
      <c r="B69" s="130" t="s">
        <v>19</v>
      </c>
      <c r="C69" s="131"/>
      <c r="D69" s="24" t="s">
        <v>29</v>
      </c>
      <c r="E69" s="24" t="s">
        <v>50</v>
      </c>
      <c r="F69" s="23"/>
      <c r="G69" s="23">
        <v>600</v>
      </c>
      <c r="H69" s="23"/>
      <c r="I69" s="23"/>
    </row>
    <row r="70" spans="1:24" ht="15.75" hidden="1" x14ac:dyDescent="0.25">
      <c r="A70">
        <v>4</v>
      </c>
      <c r="B70" s="130" t="s">
        <v>20</v>
      </c>
      <c r="C70" s="131"/>
      <c r="D70" s="24" t="s">
        <v>30</v>
      </c>
      <c r="E70" s="24" t="s">
        <v>31</v>
      </c>
      <c r="F70" s="23"/>
      <c r="G70" s="23">
        <v>500</v>
      </c>
      <c r="H70" s="23"/>
      <c r="I70" s="23"/>
    </row>
    <row r="71" spans="1:24" ht="15.75" hidden="1" x14ac:dyDescent="0.25">
      <c r="A71">
        <v>5</v>
      </c>
      <c r="B71" s="130" t="s">
        <v>21</v>
      </c>
      <c r="C71" s="131"/>
      <c r="D71" s="24" t="s">
        <v>32</v>
      </c>
      <c r="E71" s="24" t="s">
        <v>49</v>
      </c>
      <c r="F71" s="23"/>
      <c r="G71" s="23">
        <v>600</v>
      </c>
      <c r="H71" s="23"/>
      <c r="I71" s="23"/>
    </row>
    <row r="72" spans="1:24" ht="15.75" hidden="1" x14ac:dyDescent="0.25">
      <c r="A72">
        <v>6</v>
      </c>
      <c r="B72" s="130" t="s">
        <v>22</v>
      </c>
      <c r="C72" s="131"/>
      <c r="D72" s="24" t="s">
        <v>33</v>
      </c>
      <c r="E72" s="24" t="s">
        <v>48</v>
      </c>
      <c r="F72" s="23"/>
      <c r="G72" s="23">
        <v>500</v>
      </c>
      <c r="H72" s="23"/>
      <c r="I72" s="23"/>
    </row>
    <row r="73" spans="1:24" ht="15.75" hidden="1" x14ac:dyDescent="0.25">
      <c r="A73">
        <v>7</v>
      </c>
      <c r="B73" s="132" t="s">
        <v>23</v>
      </c>
      <c r="C73" s="132"/>
      <c r="D73" s="24" t="s">
        <v>34</v>
      </c>
      <c r="E73" s="24" t="s">
        <v>47</v>
      </c>
      <c r="F73" s="23"/>
      <c r="G73" s="23">
        <v>500</v>
      </c>
      <c r="H73" s="23"/>
      <c r="I73" s="23"/>
    </row>
    <row r="74" spans="1:24" ht="15.75" hidden="1" x14ac:dyDescent="0.25">
      <c r="A74">
        <v>8</v>
      </c>
      <c r="B74" s="132" t="s">
        <v>24</v>
      </c>
      <c r="C74" s="132"/>
      <c r="D74" s="24" t="s">
        <v>35</v>
      </c>
      <c r="E74" s="24" t="s">
        <v>46</v>
      </c>
      <c r="F74" s="23"/>
      <c r="G74" s="23">
        <v>1000</v>
      </c>
      <c r="H74" s="23"/>
      <c r="I74" s="23"/>
    </row>
    <row r="75" spans="1:24" ht="15.75" hidden="1" x14ac:dyDescent="0.25">
      <c r="A75">
        <v>9</v>
      </c>
      <c r="B75" s="132" t="s">
        <v>25</v>
      </c>
      <c r="C75" s="132"/>
      <c r="D75" s="24" t="s">
        <v>36</v>
      </c>
      <c r="E75" s="24" t="s">
        <v>37</v>
      </c>
      <c r="F75" s="23"/>
      <c r="G75" s="23">
        <v>500</v>
      </c>
      <c r="H75" s="23"/>
      <c r="I75" s="23"/>
    </row>
    <row r="76" spans="1:24" ht="15.75" hidden="1" x14ac:dyDescent="0.25">
      <c r="A76">
        <v>11</v>
      </c>
      <c r="B76" s="132" t="s">
        <v>26</v>
      </c>
      <c r="C76" s="132"/>
      <c r="D76" s="24" t="s">
        <v>38</v>
      </c>
      <c r="E76" s="24" t="s">
        <v>39</v>
      </c>
      <c r="F76" s="23"/>
      <c r="G76" s="23">
        <v>600</v>
      </c>
      <c r="H76" s="23"/>
      <c r="I76" s="23"/>
    </row>
    <row r="77" spans="1:24" ht="15.75" hidden="1" x14ac:dyDescent="0.25">
      <c r="A77">
        <v>12</v>
      </c>
      <c r="B77" s="137" t="s">
        <v>27</v>
      </c>
      <c r="C77" s="137"/>
      <c r="D77" s="27" t="s">
        <v>40</v>
      </c>
      <c r="E77" s="27" t="s">
        <v>66</v>
      </c>
      <c r="F77" s="28"/>
      <c r="G77" s="23">
        <v>500</v>
      </c>
      <c r="H77" s="23"/>
      <c r="I77" s="23"/>
    </row>
    <row r="78" spans="1:24" ht="15.75" hidden="1" x14ac:dyDescent="0.25">
      <c r="A78">
        <v>12</v>
      </c>
      <c r="B78" s="132" t="s">
        <v>104</v>
      </c>
      <c r="C78" s="132"/>
      <c r="D78" s="24" t="s">
        <v>93</v>
      </c>
      <c r="E78" s="24" t="s">
        <v>103</v>
      </c>
      <c r="F78" s="23"/>
      <c r="G78" s="23">
        <v>600</v>
      </c>
      <c r="H78" s="23"/>
      <c r="I78" s="23"/>
      <c r="O78">
        <v>23</v>
      </c>
    </row>
    <row r="79" spans="1:24" ht="15.75" hidden="1" x14ac:dyDescent="0.25">
      <c r="A79">
        <v>13</v>
      </c>
      <c r="B79" s="132" t="s">
        <v>28</v>
      </c>
      <c r="C79" s="132"/>
      <c r="D79" s="24"/>
      <c r="E79" s="24" t="s">
        <v>45</v>
      </c>
      <c r="F79" s="23"/>
      <c r="G79" s="23">
        <v>600</v>
      </c>
      <c r="H79" s="23"/>
      <c r="I79" s="23"/>
      <c r="O79">
        <v>23</v>
      </c>
    </row>
    <row r="80" spans="1:24" ht="15.75" hidden="1" x14ac:dyDescent="0.25">
      <c r="A80">
        <v>14</v>
      </c>
      <c r="B80" s="132" t="s">
        <v>41</v>
      </c>
      <c r="C80" s="132"/>
      <c r="D80" s="24" t="s">
        <v>44</v>
      </c>
      <c r="E80" s="24" t="s">
        <v>51</v>
      </c>
      <c r="F80" s="23"/>
      <c r="G80" s="23">
        <v>900</v>
      </c>
      <c r="H80" s="23"/>
      <c r="I80" s="23"/>
    </row>
    <row r="81" spans="1:9" ht="15.75" hidden="1" x14ac:dyDescent="0.25">
      <c r="A81">
        <v>15</v>
      </c>
      <c r="B81" s="132" t="s">
        <v>42</v>
      </c>
      <c r="C81" s="132"/>
      <c r="D81" s="24" t="s">
        <v>52</v>
      </c>
      <c r="E81" s="24" t="s">
        <v>53</v>
      </c>
      <c r="F81" s="23"/>
      <c r="G81" s="23">
        <v>1000</v>
      </c>
      <c r="H81" s="23"/>
      <c r="I81" s="23"/>
    </row>
    <row r="82" spans="1:9" ht="15.75" hidden="1" x14ac:dyDescent="0.25">
      <c r="A82">
        <v>16</v>
      </c>
      <c r="B82" s="132" t="s">
        <v>43</v>
      </c>
      <c r="C82" s="132"/>
      <c r="D82" s="24" t="s">
        <v>54</v>
      </c>
      <c r="E82" s="24" t="s">
        <v>55</v>
      </c>
      <c r="F82" s="23"/>
      <c r="G82" s="23">
        <v>600</v>
      </c>
      <c r="H82" s="23"/>
      <c r="I82" s="23"/>
    </row>
    <row r="83" spans="1:9" ht="15.75" hidden="1" x14ac:dyDescent="0.25">
      <c r="A83">
        <v>17</v>
      </c>
      <c r="B83" s="132" t="s">
        <v>70</v>
      </c>
      <c r="C83" s="132"/>
      <c r="D83" s="24" t="s">
        <v>60</v>
      </c>
      <c r="E83" s="24" t="s">
        <v>59</v>
      </c>
      <c r="F83" s="23"/>
      <c r="G83" s="23">
        <v>500</v>
      </c>
      <c r="H83" s="23"/>
      <c r="I83" s="23"/>
    </row>
    <row r="84" spans="1:9" ht="15.75" hidden="1" x14ac:dyDescent="0.25">
      <c r="B84" s="23"/>
      <c r="C84" s="23"/>
      <c r="D84" s="23"/>
      <c r="E84" s="23" t="s">
        <v>67</v>
      </c>
      <c r="F84" s="23"/>
      <c r="G84" s="23">
        <f>SUM(G68:G83)</f>
        <v>10100</v>
      </c>
      <c r="H84" s="23"/>
      <c r="I84" s="23"/>
    </row>
    <row r="85" spans="1:9" ht="15.75" hidden="1" x14ac:dyDescent="0.25">
      <c r="B85" s="23"/>
      <c r="C85" s="23"/>
      <c r="D85" s="23"/>
      <c r="E85" s="23"/>
      <c r="F85" s="23"/>
      <c r="G85" s="23"/>
      <c r="H85" s="23"/>
    </row>
    <row r="86" spans="1:9" ht="18.75" hidden="1" x14ac:dyDescent="0.3">
      <c r="D86" s="46" t="s">
        <v>112</v>
      </c>
    </row>
    <row r="87" spans="1:9" ht="18.75" hidden="1" x14ac:dyDescent="0.3">
      <c r="D87" s="46" t="s">
        <v>112</v>
      </c>
    </row>
    <row r="88" spans="1:9" ht="18.75" hidden="1" x14ac:dyDescent="0.3">
      <c r="D88" s="45" t="s">
        <v>113</v>
      </c>
    </row>
    <row r="89" spans="1:9" ht="18.75" hidden="1" x14ac:dyDescent="0.3">
      <c r="D89" s="45" t="s">
        <v>114</v>
      </c>
    </row>
    <row r="90" spans="1:9" ht="21" hidden="1" x14ac:dyDescent="0.35">
      <c r="D90" s="133" t="s">
        <v>115</v>
      </c>
      <c r="E90" s="133"/>
    </row>
    <row r="91" spans="1:9" ht="18.75" hidden="1" x14ac:dyDescent="0.3">
      <c r="D91" s="47" t="s">
        <v>116</v>
      </c>
    </row>
  </sheetData>
  <mergeCells count="41">
    <mergeCell ref="D90:E90"/>
    <mergeCell ref="B81:C81"/>
    <mergeCell ref="B82:C82"/>
    <mergeCell ref="B83:C83"/>
    <mergeCell ref="B67:E67"/>
    <mergeCell ref="B75:C75"/>
    <mergeCell ref="B76:C76"/>
    <mergeCell ref="B77:C77"/>
    <mergeCell ref="B79:C79"/>
    <mergeCell ref="B70:C70"/>
    <mergeCell ref="B71:C71"/>
    <mergeCell ref="B72:C72"/>
    <mergeCell ref="B73:C73"/>
    <mergeCell ref="B74:C74"/>
    <mergeCell ref="U5:V5"/>
    <mergeCell ref="W5:X5"/>
    <mergeCell ref="B68:C68"/>
    <mergeCell ref="B69:C69"/>
    <mergeCell ref="B80:C80"/>
    <mergeCell ref="B78:C78"/>
    <mergeCell ref="E2:G2"/>
    <mergeCell ref="C4:G4"/>
    <mergeCell ref="S5:T5"/>
    <mergeCell ref="O5:P5"/>
    <mergeCell ref="M5:N5"/>
    <mergeCell ref="D1:D3"/>
    <mergeCell ref="K1:L1"/>
    <mergeCell ref="K2:L2"/>
    <mergeCell ref="U3:V3"/>
    <mergeCell ref="W3:X3"/>
    <mergeCell ref="I1:J2"/>
    <mergeCell ref="S1:T2"/>
    <mergeCell ref="U1:V2"/>
    <mergeCell ref="W1:X2"/>
    <mergeCell ref="I3:J3"/>
    <mergeCell ref="M3:N3"/>
    <mergeCell ref="O3:P3"/>
    <mergeCell ref="S3:T3"/>
    <mergeCell ref="Q3:R3"/>
    <mergeCell ref="M1:R1"/>
    <mergeCell ref="M2:R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baseColWidth="10" defaultRowHeight="15" x14ac:dyDescent="0.25"/>
  <sheetData>
    <row r="2" spans="3:3" x14ac:dyDescent="0.25">
      <c r="C2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JUNIO2020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</dc:creator>
  <cp:lastModifiedBy>Full name</cp:lastModifiedBy>
  <cp:lastPrinted>2018-06-25T14:00:21Z</cp:lastPrinted>
  <dcterms:created xsi:type="dcterms:W3CDTF">2015-07-22T18:51:00Z</dcterms:created>
  <dcterms:modified xsi:type="dcterms:W3CDTF">2020-07-08T11:52:48Z</dcterms:modified>
</cp:coreProperties>
</file>