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115" documentId="13_ncr:1_{C736A6D2-552D-4DCC-B01F-C65F08B09F05}" xr6:coauthVersionLast="47" xr6:coauthVersionMax="47" xr10:uidLastSave="{0F329C0F-E965-4864-8AF4-D4D8B900B3A1}"/>
  <bookViews>
    <workbookView xWindow="-165" yWindow="-165" windowWidth="38730" windowHeight="21330" activeTab="1" xr2:uid="{00000000-000D-0000-FFFF-FFFF00000000}"/>
  </bookViews>
  <sheets>
    <sheet name="Data" sheetId="1" r:id="rId1"/>
    <sheet name="Map" sheetId="2" r:id="rId2"/>
    <sheet name="Summary" sheetId="4" r:id="rId3"/>
    <sheet name="cross tabs" sheetId="5" r:id="rId4"/>
    <sheet name="Sheet1" sheetId="7" r:id="rId5"/>
    <sheet name="charging_habits" sheetId="6" r:id="rId6"/>
  </sheets>
  <definedNames>
    <definedName name="_xlnm._FilterDatabase" localSheetId="0" hidden="1">Data!$A$1:$ED$1359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9" i="4" l="1"/>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C139" i="4" s="1"/>
  <c r="B133" i="4"/>
  <c r="B127" i="4"/>
  <c r="B101" i="4"/>
  <c r="C96" i="4" s="1"/>
  <c r="B111" i="4"/>
  <c r="B120" i="4"/>
  <c r="C126" i="4" s="1"/>
  <c r="B62" i="4"/>
  <c r="B74" i="4"/>
  <c r="D69" i="4" s="1"/>
  <c r="B53" i="4"/>
  <c r="B46" i="4"/>
  <c r="B38" i="4"/>
  <c r="D35" i="4" s="1"/>
  <c r="B21" i="4"/>
  <c r="C41" i="4" s="1"/>
  <c r="B14" i="4"/>
  <c r="C141" i="4" l="1"/>
  <c r="C136" i="4"/>
  <c r="C137" i="4"/>
  <c r="C138" i="4"/>
  <c r="C140" i="4"/>
  <c r="G160" i="4"/>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<sst xmlns="http://schemas.openxmlformats.org/spreadsheetml/2006/main" count="127477" uniqueCount="1424">
  <si>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</si>
  <si>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</si>
  <si>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</si>
  <si>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</si>
  <si>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</si>
  <si>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</si>
  <si>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</si>
  <si>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</si>
  <si>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</si>
  <si>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</si>
  <si>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</si>
  <si>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</si>
  <si>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</si>
  <si>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</si>
  <si>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</si>
  <si>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</si>
  <si>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</si>
  <si>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</si>
  <si>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</si>
  <si>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</si>
  <si>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</si>
  <si>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</si>
  <si>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</si>
  <si>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</si>
  <si>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</si>
  <si>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</si>
  <si>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</si>
  <si>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</si>
  <si>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</si>
  <si>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</si>
  <si>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</si>
  <si>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</si>
  <si>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</si>
  <si>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</si>
  <si>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</si>
  <si>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</si>
  <si>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</si>
  <si>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</si>
  <si>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</si>
  <si>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</si>
  <si>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</si>
  <si>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</si>
  <si>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</si>
  <si>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</si>
  <si>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</si>
  <si>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</si>
  <si>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</si>
  <si>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</si>
  <si>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</si>
  <si>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</si>
  <si>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</si>
  <si>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</si>
  <si>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</si>
  <si>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</si>
  <si>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</si>
  <si>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</si>
  <si>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</si>
  <si>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</si>
  <si>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</si>
  <si>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</si>
  <si>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</si>
  <si>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</si>
  <si>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</si>
  <si>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</si>
  <si>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</si>
  <si>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</si>
  <si>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</si>
  <si>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</si>
  <si>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</si>
  <si>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</si>
  <si>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</si>
  <si>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</si>
  <si>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</si>
  <si>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</si>
  <si>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</si>
  <si>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</si>
  <si>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</si>
  <si>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</si>
  <si>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</si>
  <si>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</si>
  <si>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</si>
  <si>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</si>
  <si>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</si>
  <si>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</si>
  <si>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</si>
  <si>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</si>
  <si>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</si>
  <si>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</si>
  <si>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</si>
  <si>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</si>
  <si>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</si>
  <si>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</si>
  <si>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</si>
  <si>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</si>
  <si>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</si>
  <si>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</si>
  <si>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</si>
  <si>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</si>
  <si>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</si>
  <si>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</si>
  <si>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</si>
  <si>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</si>
  <si>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</si>
  <si>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</si>
  <si>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</si>
  <si>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</si>
  <si>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</si>
  <si>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</si>
  <si>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</si>
  <si>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</si>
  <si>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</si>
  <si>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</si>
  <si>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</si>
  <si>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</si>
  <si>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</si>
  <si>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</si>
  <si>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</si>
  <si>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</si>
  <si>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</si>
  <si>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</si>
  <si>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</si>
  <si>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</si>
  <si>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</si>
  <si>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</si>
  <si>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</si>
  <si>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</si>
  <si>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</si>
  <si>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</si>
  <si>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</si>
  <si>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</si>
  <si>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</si>
  <si>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</si>
  <si>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</si>
  <si>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</si>
  <si>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</si>
  <si>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</si>
  <si>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</si>
  <si>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</si>
  <si>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</si>
  <si>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</si>
  <si>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</si>
  <si>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</si>
  <si>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</si>
  <si>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</si>
  <si>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</si>
  <si>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</si>
  <si>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</si>
  <si>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</si>
  <si>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</si>
  <si>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</si>
  <si>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</si>
  <si>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</si>
  <si>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</si>
  <si>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</si>
  <si>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</si>
  <si>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</si>
  <si>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</si>
  <si>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</si>
  <si>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</si>
  <si>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</si>
  <si>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</si>
  <si>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</si>
  <si>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</si>
  <si>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</si>
  <si>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</si>
  <si>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</si>
  <si>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</si>
  <si>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</si>
  <si>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</si>
  <si>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</si>
  <si>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</si>
  <si>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</si>
  <si>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</si>
  <si>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</si>
  <si>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</si>
  <si>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</si>
  <si>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</si>
  <si>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</si>
  <si>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</si>
  <si>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</si>
  <si>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</si>
  <si>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</si>
  <si>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</si>
  <si>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</si>
  <si>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</si>
  <si>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</si>
  <si>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</si>
  <si>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</si>
  <si>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</si>
  <si>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</si>
  <si>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</si>
  <si>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</si>
  <si>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</si>
  <si>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</si>
  <si>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</si>
  <si>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</si>
  <si>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</si>
  <si>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</si>
  <si>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</si>
  <si>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</si>
  <si>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</si>
  <si>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</si>
  <si>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</si>
  <si>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</si>
  <si>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</si>
  <si>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</si>
  <si>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</si>
  <si>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</si>
  <si>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</si>
  <si>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</si>
  <si>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</si>
  <si>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</si>
  <si>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</si>
  <si>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</si>
  <si>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</si>
  <si>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</si>
  <si>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</si>
  <si>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</si>
  <si>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</si>
  <si>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</si>
  <si>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</si>
  <si>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</si>
  <si>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</si>
  <si>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</si>
  <si>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</si>
  <si>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</si>
  <si>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</si>
  <si>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</si>
  <si>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</si>
  <si>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</si>
  <si>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</si>
  <si>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</si>
  <si>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</si>
  <si>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</si>
  <si>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</si>
  <si>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</si>
  <si>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</si>
  <si>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</si>
  <si>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</si>
  <si>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</si>
  <si>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</si>
  <si>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</si>
  <si>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</si>
  <si>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</si>
  <si>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</si>
  <si>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</si>
  <si>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</si>
  <si>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</si>
  <si>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</si>
  <si>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</si>
  <si>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</si>
  <si>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</si>
  <si>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</si>
  <si>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</si>
  <si>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</si>
  <si>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</si>
  <si>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</si>
  <si>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</si>
  <si>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</si>
  <si>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</si>
  <si>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</si>
  <si>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</si>
  <si>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</si>
  <si>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</si>
  <si>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</si>
  <si>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</si>
  <si>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</si>
  <si>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</si>
  <si>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</si>
  <si>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</si>
  <si>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</si>
  <si>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</si>
  <si>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</si>
  <si>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</si>
  <si>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</si>
  <si>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</si>
  <si>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</si>
  <si>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</si>
  <si>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</si>
  <si>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</si>
  <si>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</si>
  <si>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</si>
  <si>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</si>
  <si>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</si>
  <si>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</si>
  <si>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</si>
  <si>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</si>
  <si>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</si>
  <si>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</si>
  <si>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</si>
  <si>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</si>
  <si>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</si>
  <si>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</si>
  <si>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</si>
  <si>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</si>
  <si>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</si>
  <si>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</si>
  <si>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</si>
  <si>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</si>
  <si>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</si>
  <si>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</si>
  <si>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</si>
  <si>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</si>
  <si>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</si>
  <si>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</si>
  <si>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</si>
  <si>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</si>
  <si>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</si>
  <si>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</si>
  <si>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</si>
  <si>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</si>
  <si>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</si>
  <si>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</si>
  <si>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</si>
  <si>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</si>
  <si>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</si>
  <si>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</si>
  <si>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</si>
  <si>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</si>
  <si>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</si>
  <si>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</si>
  <si>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</si>
  <si>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</si>
  <si>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</si>
  <si>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</si>
  <si>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</si>
  <si>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</si>
  <si>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</si>
  <si>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</si>
  <si>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</si>
  <si>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</si>
  <si>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</si>
  <si>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</si>
  <si>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</si>
  <si>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</si>
  <si>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</si>
  <si>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</si>
  <si>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</si>
  <si>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</si>
  <si>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</si>
  <si>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</si>
  <si>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</si>
  <si>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</si>
  <si>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</si>
  <si>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</si>
  <si>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</si>
  <si>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</si>
  <si>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</si>
  <si>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</si>
  <si>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</si>
  <si>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</si>
  <si>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</si>
  <si>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</si>
  <si>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</si>
  <si>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</si>
  <si>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</si>
  <si>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</si>
  <si>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</si>
  <si>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</si>
  <si>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</si>
  <si>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</si>
  <si>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</si>
  <si>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</si>
  <si>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</si>
  <si>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</si>
  <si>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</si>
  <si>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</si>
  <si>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</si>
  <si>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</si>
  <si>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</si>
  <si>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</si>
  <si>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</si>
  <si>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</si>
  <si>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</si>
  <si>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</si>
  <si>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</si>
  <si>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</si>
  <si>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</si>
  <si>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</si>
  <si>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</si>
  <si>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</si>
  <si>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</si>
  <si>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</si>
  <si>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</si>
  <si>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</si>
  <si>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</si>
  <si>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</si>
  <si>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</si>
  <si>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</si>
  <si>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</si>
  <si>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</si>
  <si>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</si>
  <si>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</si>
  <si>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</si>
  <si>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</si>
  <si>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</si>
  <si>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</si>
  <si>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</si>
  <si>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</si>
  <si>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</si>
  <si>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</si>
  <si>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</si>
  <si>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</si>
  <si>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</si>
  <si>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</si>
  <si>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</si>
  <si>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</si>
  <si>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</si>
  <si>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</si>
  <si>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</si>
  <si>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</si>
  <si>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</si>
  <si>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</si>
  <si>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</si>
  <si>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</si>
  <si>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</si>
  <si>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</si>
  <si>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</si>
  <si>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</si>
  <si>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</si>
  <si>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</si>
  <si>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</si>
  <si>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</si>
  <si>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</si>
  <si>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</si>
  <si>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</si>
  <si>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</si>
  <si>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</si>
  <si>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</si>
  <si>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</si>
  <si>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</si>
  <si>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</si>
  <si>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</si>
  <si>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</si>
  <si>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</si>
  <si>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</si>
  <si>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</si>
  <si>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</si>
  <si>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</si>
  <si>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</si>
  <si>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</si>
  <si>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</si>
  <si>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</si>
  <si>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</si>
  <si>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</si>
  <si>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</si>
  <si>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</si>
  <si>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</si>
  <si>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</si>
  <si>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</si>
  <si>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</si>
  <si>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</si>
  <si>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</si>
  <si>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</si>
  <si>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</si>
  <si>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</si>
  <si>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</si>
  <si>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</si>
  <si>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</si>
  <si>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</si>
  <si>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</si>
  <si>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</si>
  <si>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</si>
  <si>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</si>
  <si>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</si>
  <si>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</si>
  <si>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</si>
  <si>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</si>
  <si>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</si>
  <si>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</si>
  <si>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</si>
  <si>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</si>
  <si>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</si>
  <si>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</si>
  <si>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</si>
  <si>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</si>
  <si>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</si>
  <si>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</si>
  <si>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</si>
  <si>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</si>
  <si>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</si>
  <si>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</si>
  <si>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</si>
  <si>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</si>
  <si>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</si>
  <si>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</si>
  <si>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</si>
  <si>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</si>
  <si>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</si>
  <si>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</si>
  <si>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</si>
  <si>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</si>
  <si>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</si>
  <si>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</si>
  <si>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</si>
  <si>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</si>
  <si>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</si>
  <si>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</si>
  <si>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</si>
  <si>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</si>
  <si>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</si>
  <si>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</si>
  <si>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</si>
  <si>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</si>
  <si>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</si>
  <si>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</si>
  <si>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</si>
  <si>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</si>
  <si>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</si>
  <si>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</si>
  <si>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</si>
  <si>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</si>
  <si>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</si>
  <si>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</si>
  <si>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</si>
  <si>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</si>
  <si>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</si>
  <si>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</si>
  <si>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</si>
  <si>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</si>
  <si>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</si>
  <si>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</si>
  <si>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</si>
  <si>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</si>
  <si>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</si>
  <si>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</si>
  <si>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</si>
  <si>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</si>
  <si>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</si>
  <si>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</si>
  <si>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</si>
  <si>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</si>
  <si>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</si>
  <si>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</si>
  <si>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</si>
  <si>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</si>
  <si>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</si>
  <si>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</si>
  <si>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</si>
  <si>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</si>
  <si>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</si>
  <si>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</si>
  <si>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</si>
  <si>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</si>
  <si>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</si>
  <si>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</si>
  <si>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</si>
  <si>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</si>
  <si>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</si>
  <si>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</si>
  <si>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</si>
  <si>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</si>
  <si>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</si>
  <si>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</si>
  <si>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</si>
  <si>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</si>
  <si>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</si>
  <si>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</si>
  <si>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</si>
  <si>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</si>
  <si>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</si>
  <si>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</si>
  <si>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</si>
  <si>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</si>
  <si>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</si>
  <si>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</si>
  <si>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</si>
  <si>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</si>
  <si>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</si>
  <si>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</si>
  <si>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</si>
  <si>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</si>
  <si>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</si>
  <si>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</si>
  <si>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</si>
  <si>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</si>
  <si>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</si>
  <si>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</si>
  <si>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</si>
  <si>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</si>
  <si>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</si>
  <si>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</si>
  <si>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</si>
  <si>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</si>
  <si>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</si>
  <si>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</si>
  <si>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</si>
  <si>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</si>
  <si>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</si>
  <si>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</si>
  <si>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</si>
  <si>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</si>
  <si>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</si>
  <si>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</si>
  <si>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</si>
  <si>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</si>
  <si>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</si>
  <si>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</si>
  <si>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</si>
  <si>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</si>
  <si>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</si>
  <si>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</si>
  <si>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</si>
  <si>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</si>
  <si>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</si>
  <si>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</si>
  <si>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</si>
  <si>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</si>
  <si>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</si>
  <si>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</si>
  <si>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</si>
  <si>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</si>
  <si>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</si>
  <si>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</si>
  <si>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</si>
  <si>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</si>
  <si>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</si>
  <si>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</si>
  <si>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</si>
  <si>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</si>
  <si>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</si>
  <si>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</si>
  <si>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</si>
  <si>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</si>
  <si>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</si>
  <si>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</si>
  <si>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</si>
  <si>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</si>
  <si>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</si>
  <si>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</si>
  <si>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</si>
  <si>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</si>
  <si>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</si>
  <si>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</si>
  <si>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</si>
  <si>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</si>
  <si>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</si>
  <si>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</si>
  <si>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</si>
  <si>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</si>
  <si>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</si>
  <si>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</si>
  <si>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</si>
  <si>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</si>
  <si>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</si>
  <si>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</si>
  <si>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</si>
  <si>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</si>
  <si>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</si>
  <si>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</si>
  <si>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</si>
  <si>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</si>
  <si>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</si>
  <si>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</si>
  <si>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</si>
  <si>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</si>
  <si>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</si>
  <si>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</si>
  <si>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</si>
  <si>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</si>
  <si>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</si>
  <si>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</si>
  <si>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</si>
  <si>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</si>
  <si>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</si>
  <si>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</si>
  <si>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</si>
  <si>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</si>
  <si>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</si>
  <si>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</si>
  <si>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</si>
  <si>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</si>
  <si>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</si>
  <si>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</si>
  <si>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</si>
  <si>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</si>
  <si>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</si>
  <si>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</si>
  <si>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</si>
  <si>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</si>
  <si>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</si>
  <si>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</si>
  <si>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</si>
  <si>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</si>
  <si>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</si>
  <si>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</si>
  <si>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</si>
  <si>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</si>
  <si>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</si>
  <si>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</si>
  <si>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</si>
  <si>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</si>
  <si>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</si>
  <si>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</si>
  <si>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</si>
  <si>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</si>
  <si>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</si>
  <si>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</si>
  <si>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</si>
  <si>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</si>
  <si>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</si>
  <si>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</si>
  <si>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</si>
  <si>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</si>
  <si>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</si>
  <si>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</si>
  <si>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</si>
  <si>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</si>
  <si>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</si>
  <si>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</si>
  <si>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</si>
  <si>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</si>
  <si>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</si>
  <si>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</si>
  <si>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</si>
  <si>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</si>
  <si>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</si>
  <si>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</si>
  <si>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</si>
  <si>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</si>
  <si>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</si>
  <si>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</si>
  <si>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</si>
  <si>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</si>
  <si>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</si>
  <si>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</si>
  <si>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</si>
  <si>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</si>
  <si>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</si>
  <si>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</si>
  <si>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</si>
  <si>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</si>
  <si>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</si>
  <si>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</si>
  <si>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</si>
  <si>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</si>
  <si>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</si>
  <si>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</si>
  <si>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</si>
  <si>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</si>
  <si>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</si>
  <si>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</si>
  <si>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</si>
  <si>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</si>
  <si>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</si>
  <si>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</si>
  <si>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</si>
  <si>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</si>
  <si>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</si>
  <si>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</si>
  <si>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</si>
  <si>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</si>
  <si>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</si>
  <si>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</si>
  <si>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</si>
  <si>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</si>
  <si>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</si>
  <si>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</si>
  <si>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</si>
  <si>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</si>
  <si>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</si>
  <si>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</si>
  <si>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</si>
  <si>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</si>
  <si>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</si>
  <si>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</si>
  <si>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</si>
  <si>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</si>
  <si>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</si>
  <si>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</si>
  <si>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</si>
  <si>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</si>
  <si>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</si>
  <si>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</si>
  <si>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</si>
  <si>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</si>
  <si>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</si>
  <si>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</si>
  <si>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</si>
  <si>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</si>
  <si>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</si>
  <si>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</si>
  <si>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</si>
  <si>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</si>
  <si>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</si>
  <si>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</si>
  <si>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</si>
  <si>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</si>
  <si>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</si>
  <si>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</si>
  <si>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</si>
  <si>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</si>
  <si>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</si>
  <si>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</si>
  <si>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</si>
  <si>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</si>
  <si>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</si>
  <si>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</si>
  <si>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</si>
  <si>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</si>
  <si>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</si>
  <si>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</si>
  <si>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</si>
  <si>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</si>
  <si>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</si>
  <si>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</si>
  <si>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</si>
  <si>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</si>
  <si>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</si>
  <si>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</si>
  <si>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</si>
  <si>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</si>
  <si>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</si>
  <si>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</si>
  <si>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</si>
  <si>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</si>
  <si>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</si>
  <si>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</si>
  <si>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</si>
  <si>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</si>
  <si>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</si>
  <si>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</si>
  <si>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</si>
  <si>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</si>
  <si>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</si>
  <si>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</si>
  <si>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</si>
  <si>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</si>
  <si>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</si>
  <si>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</si>
  <si>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</si>
  <si>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</si>
  <si>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</si>
  <si>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</si>
  <si>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</si>
  <si>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</si>
  <si>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</si>
  <si>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</si>
  <si>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</si>
  <si>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</si>
  <si>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</si>
  <si>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</si>
  <si>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</si>
  <si>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</si>
  <si>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</si>
  <si>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</si>
  <si>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</si>
  <si>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</si>
  <si>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</si>
  <si>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</si>
  <si>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</si>
  <si>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</si>
  <si>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</si>
  <si>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</si>
  <si>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</si>
  <si>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</si>
  <si>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</si>
  <si>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</si>
  <si>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</si>
  <si>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</si>
  <si>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</si>
  <si>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</si>
  <si>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</si>
  <si>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</si>
  <si>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</si>
  <si>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</si>
  <si>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</si>
  <si>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</si>
  <si>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</si>
  <si>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</si>
  <si>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</si>
  <si>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</si>
  <si>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</si>
  <si>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</si>
  <si>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</si>
  <si>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</si>
  <si>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</si>
  <si>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</si>
  <si>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</si>
  <si>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</si>
  <si>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</si>
  <si>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</si>
  <si>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</si>
  <si>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</si>
  <si>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</si>
  <si>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</si>
  <si>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</si>
  <si>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</si>
  <si>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</si>
  <si>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</si>
  <si>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</si>
  <si>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</si>
  <si>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</si>
  <si>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</si>
  <si>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</si>
  <si>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</si>
  <si>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</si>
  <si>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</si>
  <si>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</si>
  <si>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</si>
  <si>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</si>
  <si>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</si>
  <si>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</si>
  <si>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</si>
  <si>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</si>
  <si>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</si>
  <si>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</si>
  <si>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</si>
  <si>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</si>
  <si>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</si>
  <si>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</si>
  <si>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</si>
  <si>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</si>
  <si>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</si>
  <si>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</si>
  <si>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</si>
  <si>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</si>
  <si>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</si>
  <si>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</si>
  <si>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</si>
  <si>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</si>
  <si>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</si>
  <si>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</si>
  <si>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</si>
  <si>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</si>
  <si>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</si>
  <si>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</si>
  <si>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</si>
  <si>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</si>
  <si>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</si>
  <si>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</si>
  <si>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</si>
  <si>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</si>
  <si>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</si>
  <si>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</si>
  <si>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</si>
  <si>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</si>
  <si>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</si>
  <si>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</si>
  <si>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</si>
  <si>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</si>
  <si>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</si>
  <si>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</si>
  <si>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</si>
  <si>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</si>
  <si>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</si>
  <si>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</si>
  <si>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</si>
  <si>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</si>
  <si>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</si>
  <si>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</si>
  <si>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</si>
  <si>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</si>
  <si>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</si>
  <si>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</si>
  <si>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</si>
  <si>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</si>
  <si>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</si>
  <si>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</si>
  <si>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</si>
  <si>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</si>
  <si>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</si>
  <si>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</si>
  <si>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</si>
  <si>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</si>
  <si>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</si>
  <si>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</si>
  <si>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</si>
  <si>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</si>
  <si>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</si>
  <si>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</si>
  <si>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</si>
  <si>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</si>
  <si>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</si>
  <si>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</si>
  <si>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</si>
  <si>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</si>
  <si>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</si>
  <si>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</si>
  <si>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</si>
  <si>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</si>
  <si>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</si>
  <si>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</si>
  <si>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</si>
  <si>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</si>
  <si>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</si>
  <si>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</si>
  <si>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</si>
  <si>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</si>
  <si>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</si>
  <si>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</si>
  <si>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</si>
  <si>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</si>
  <si>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</si>
  <si>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</si>
  <si>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</si>
  <si>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</si>
  <si>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</si>
  <si>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</si>
  <si>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</si>
  <si>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</si>
  <si>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</si>
  <si>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</si>
  <si>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</si>
  <si>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</si>
  <si>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</si>
  <si>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</si>
  <si>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</si>
  <si>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</si>
  <si>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</si>
  <si>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</si>
  <si>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</si>
  <si>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</si>
  <si>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</si>
  <si>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</si>
  <si>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</si>
  <si>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</si>
  <si>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</si>
  <si>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</si>
  <si>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</si>
  <si>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</si>
  <si>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</si>
  <si>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</si>
  <si>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</si>
  <si>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</si>
  <si>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</si>
  <si>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</si>
  <si>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</si>
  <si>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</si>
  <si>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</si>
  <si>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</si>
  <si>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</si>
  <si>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</si>
  <si>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</si>
  <si>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</si>
  <si>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</si>
  <si>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</si>
  <si>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</si>
  <si>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</si>
  <si>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</si>
  <si>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</si>
  <si>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</si>
  <si>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</si>
  <si>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</si>
  <si>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</si>
  <si>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</si>
  <si>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</si>
  <si>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</si>
  <si>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</si>
  <si>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</si>
  <si>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</si>
  <si>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</si>
  <si>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</si>
  <si>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</si>
  <si>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</si>
  <si>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</si>
  <si>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</si>
  <si>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</si>
  <si>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</si>
  <si>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</si>
  <si>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</si>
  <si>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</si>
  <si>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</si>
  <si>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</si>
  <si>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</si>
  <si>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</si>
  <si>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</si>
  <si>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</si>
  <si>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</si>
  <si>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</si>
  <si>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</si>
  <si>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</si>
  <si>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</si>
  <si>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</si>
  <si>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</si>
  <si>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</si>
  <si>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</si>
  <si>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</si>
  <si>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</si>
  <si>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</si>
  <si>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</si>
  <si>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</si>
  <si>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</si>
  <si>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</si>
  <si>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</si>
  <si>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</si>
  <si>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</si>
  <si>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</si>
  <si>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</si>
  <si>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</si>
  <si>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</si>
  <si>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</si>
  <si>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</si>
  <si>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</si>
  <si>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</si>
  <si>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</si>
  <si>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</si>
  <si>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</si>
  <si>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</si>
  <si>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</si>
  <si>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</si>
  <si>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</si>
  <si>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</si>
  <si>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</si>
  <si>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</si>
  <si>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</si>
  <si>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</si>
  <si>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</si>
  <si>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</si>
  <si>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</si>
  <si>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</si>
  <si>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</si>
  <si>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</si>
  <si>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</si>
  <si>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</si>
  <si>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</si>
  <si>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</si>
  <si>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</si>
  <si>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</si>
  <si>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</si>
  <si>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</si>
  <si>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</si>
  <si>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</si>
  <si>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</si>
  <si>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</si>
  <si>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</si>
  <si>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</si>
  <si>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</si>
  <si>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</si>
  <si>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</si>
  <si>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</si>
  <si>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</si>
  <si>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</si>
  <si>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</si>
  <si>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</si>
  <si>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</si>
  <si>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</si>
  <si>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</si>
  <si>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</si>
  <si>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</si>
  <si>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</si>
  <si>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</si>
  <si>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</si>
  <si>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</si>
  <si>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</si>
  <si>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</si>
  <si>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</si>
  <si>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</si>
  <si>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</si>
  <si>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</si>
  <si>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</si>
  <si>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</si>
  <si>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</si>
  <si>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</si>
  <si>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</si>
  <si>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</si>
  <si>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</si>
  <si>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</si>
  <si>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</si>
  <si>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</si>
  <si>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</si>
  <si>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</si>
  <si>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</si>
  <si>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</si>
  <si>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</si>
  <si>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</si>
  <si>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</si>
  <si>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</si>
  <si>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</si>
  <si>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</si>
  <si>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</si>
  <si>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</si>
  <si>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</si>
  <si>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</si>
  <si>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</si>
  <si>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</si>
  <si>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</si>
  <si>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</si>
  <si>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</si>
  <si>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</si>
  <si>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</si>
  <si>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</si>
  <si>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</si>
  <si>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</si>
  <si>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</si>
  <si>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</si>
  <si>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</si>
  <si>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</si>
  <si>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</si>
  <si>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</si>
  <si>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</si>
  <si>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</si>
  <si>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</si>
  <si>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</si>
  <si>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</si>
  <si>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</si>
  <si>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</si>
  <si>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</si>
  <si>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</si>
  <si>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</si>
  <si>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</si>
  <si>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</si>
  <si>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</si>
  <si>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</si>
  <si>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</si>
  <si>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</si>
  <si>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</si>
  <si>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</si>
  <si>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</si>
  <si>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</si>
  <si>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</si>
  <si>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</si>
  <si>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</si>
  <si>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</si>
  <si>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</si>
  <si>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</si>
  <si>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</si>
  <si>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</si>
  <si>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</si>
  <si>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</si>
  <si>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</si>
  <si>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</si>
  <si>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</si>
  <si>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</si>
  <si>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</si>
  <si>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</si>
  <si>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</si>
  <si>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</si>
  <si>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</si>
  <si>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</si>
  <si>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</si>
  <si>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</si>
  <si>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</si>
  <si>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</si>
  <si>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</si>
  <si>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</si>
  <si>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</si>
  <si>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</si>
  <si>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</si>
  <si>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</si>
  <si>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</si>
  <si>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</si>
  <si>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</si>
  <si>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</si>
  <si>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</si>
  <si>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</si>
  <si>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</si>
  <si>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</si>
  <si>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</si>
  <si>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</si>
  <si>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</si>
  <si>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</si>
  <si>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</si>
  <si>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</si>
  <si>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</si>
  <si>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</si>
  <si>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</si>
  <si>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</si>
  <si>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</si>
  <si>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</si>
  <si>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</si>
  <si>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</si>
  <si>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</si>
  <si>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</si>
  <si>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</si>
  <si>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</si>
  <si>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</si>
  <si>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</si>
  <si>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</si>
  <si>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</si>
  <si>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</si>
  <si>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</si>
  <si>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</si>
  <si>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</si>
  <si>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</si>
  <si>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</si>
  <si>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</si>
  <si>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</si>
  <si>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</si>
  <si>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</si>
  <si>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</si>
  <si>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</si>
  <si>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</si>
  <si>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</si>
  <si>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</si>
  <si>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</si>
  <si>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</si>
  <si>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</si>
  <si>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</si>
  <si>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</si>
  <si>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</si>
  <si>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</si>
  <si>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</si>
  <si>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</si>
  <si>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</si>
  <si>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</si>
  <si>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</si>
  <si>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</si>
  <si>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</si>
  <si>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</si>
  <si>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</si>
  <si>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</si>
  <si>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</si>
  <si>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</si>
  <si>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</si>
  <si>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</si>
  <si>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</si>
  <si>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</si>
  <si>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</si>
  <si>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</si>
  <si>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</si>
  <si>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</si>
  <si>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</si>
  <si>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</si>
  <si>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</si>
  <si>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</si>
  <si>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</si>
  <si>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</si>
  <si>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</si>
  <si>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</si>
  <si>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</si>
  <si>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</si>
  <si>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</si>
  <si>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</si>
  <si>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</si>
  <si>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</si>
  <si>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</si>
  <si>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</si>
  <si>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</si>
  <si>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</si>
  <si>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</si>
  <si>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</si>
  <si>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</si>
  <si>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</si>
  <si>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</si>
  <si>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</si>
  <si>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</si>
  <si>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</si>
  <si>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</si>
  <si>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</si>
  <si>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</si>
  <si>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</si>
  <si>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</si>
  <si>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</si>
  <si>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</si>
  <si>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</si>
  <si>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</si>
  <si>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</si>
  <si>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</si>
  <si>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</si>
  <si>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</si>
  <si>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</si>
  <si>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</si>
  <si>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</si>
  <si>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</si>
  <si>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</si>
  <si>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</si>
  <si>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</si>
  <si>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</si>
  <si>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</si>
  <si>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</si>
  <si>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</si>
  <si>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</si>
  <si>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</si>
  <si>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</si>
  <si>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</si>
  <si>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</si>
  <si>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</si>
  <si>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</si>
  <si>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</si>
  <si>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</si>
  <si>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</si>
  <si>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</si>
  <si>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</si>
  <si>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</si>
  <si>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</si>
  <si>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</si>
  <si>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</si>
  <si>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</si>
  <si>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</si>
  <si>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</si>
  <si>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</si>
  <si>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</si>
  <si>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</si>
  <si>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</si>
  <si>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</si>
  <si>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</si>
  <si>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</si>
  <si>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</si>
  <si>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</si>
  <si>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</si>
  <si>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</si>
  <si>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</si>
  <si>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</si>
  <si>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</si>
  <si>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</si>
  <si>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</si>
  <si>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</si>
  <si>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</si>
  <si>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</si>
  <si>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</si>
  <si>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</si>
  <si>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</si>
  <si>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</si>
  <si>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</si>
  <si>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</si>
  <si>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</si>
  <si>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</si>
  <si>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</si>
  <si>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</si>
  <si>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</si>
  <si>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</si>
  <si>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</si>
  <si>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</si>
  <si>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</si>
  <si>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</si>
  <si>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</si>
  <si>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</si>
  <si>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</si>
  <si>
    <t>Q6 Column</t>
  </si>
  <si>
    <t>Vehicle Type</t>
  </si>
  <si>
    <t>Time Period</t>
  </si>
  <si>
    <t>Petrol/Diesel</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</si>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</sst>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70">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D1359"/>
  <sheetViews>
    <sheetView topLeftCell="AY1" zoomScale="115" zoomScaleNormal="115" workbookViewId="0">
      <selection activeCell="BF21" sqref="BF21"/>
    </sheetView>
  </sheetViews>
  <sheetFormatPr defaultColWidth="8.85546875" defaultRowHeight="15" x14ac:dyDescent="0.25"/>
  <cols>
    <col min="1" max="1" width="13.140625" customWidth="1"/>
    <col min="2" max="2" width="17" customWidth="1"/>
    <col min="3" max="3" width="16.42578125" customWidth="1"/>
    <col min="4" max="4" width="10.42578125" customWidth="1"/>
    <col min="5" max="5" width="13.42578125" customWidth="1"/>
    <col min="6" max="6" width="15.140625" customWidth="1"/>
    <col min="7" max="7" width="15.42578125" customWidth="1"/>
    <col min="8" max="19" width="9.140625" customWidth="1"/>
    <col min="20" max="20" width="25.85546875" customWidth="1"/>
    <col min="21" max="26" width="9.140625" customWidth="1"/>
    <col min="27" max="27" width="30.42578125" customWidth="1"/>
    <col min="28" max="33" width="8.7109375" customWidth="1"/>
    <col min="34" max="39" width="9.140625" customWidth="1"/>
    <col min="73" max="73" width="61.28515625" customWidth="1"/>
    <col min="75" max="75" width="51.42578125" customWidth="1"/>
    <col min="76" max="78" width="7.42578125" customWidth="1"/>
    <col min="88" max="88" width="62.85546875" customWidth="1"/>
    <col min="101" max="101" width="52.28515625" customWidth="1"/>
    <col min="128" max="128" width="31.5703125" customWidth="1"/>
  </cols>
  <sheetData>
    <row r="1" spans="1:134"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hidden="1" x14ac:dyDescent="0.2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hidden="1" x14ac:dyDescent="0.2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hidden="1" x14ac:dyDescent="0.2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hidden="1" x14ac:dyDescent="0.2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hidden="1" x14ac:dyDescent="0.2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hidden="1" x14ac:dyDescent="0.2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hidden="1" x14ac:dyDescent="0.2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hidden="1" x14ac:dyDescent="0.2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hidden="1" x14ac:dyDescent="0.2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hidden="1" x14ac:dyDescent="0.2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hidden="1" x14ac:dyDescent="0.2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x14ac:dyDescent="0.2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hidden="1" x14ac:dyDescent="0.2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hidden="1" x14ac:dyDescent="0.2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t="s">
        <v>177</v>
      </c>
      <c r="EA15" t="s">
        <v>140</v>
      </c>
      <c r="EB15">
        <v>42</v>
      </c>
      <c r="EC15" t="s">
        <v>200</v>
      </c>
      <c r="ED15" t="s">
        <v>146</v>
      </c>
    </row>
    <row r="16" spans="1:134" hidden="1" x14ac:dyDescent="0.2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hidden="1" x14ac:dyDescent="0.2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hidden="1" x14ac:dyDescent="0.2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hidden="1" x14ac:dyDescent="0.2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hidden="1" x14ac:dyDescent="0.2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s="3"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x14ac:dyDescent="0.2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hidden="1" x14ac:dyDescent="0.2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hidden="1" x14ac:dyDescent="0.2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v>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hidden="1" x14ac:dyDescent="0.2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hidden="1" x14ac:dyDescent="0.2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hidden="1" x14ac:dyDescent="0.2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x14ac:dyDescent="0.2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hidden="1" x14ac:dyDescent="0.2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hidden="1" x14ac:dyDescent="0.2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hidden="1" x14ac:dyDescent="0.2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hidden="1" x14ac:dyDescent="0.2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x14ac:dyDescent="0.2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hidden="1" x14ac:dyDescent="0.2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hidden="1" x14ac:dyDescent="0.2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hidden="1" x14ac:dyDescent="0.2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hidden="1" x14ac:dyDescent="0.2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hidden="1" x14ac:dyDescent="0.2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hidden="1" x14ac:dyDescent="0.2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hidden="1" x14ac:dyDescent="0.2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hidden="1" x14ac:dyDescent="0.2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hidden="1" x14ac:dyDescent="0.2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hidden="1" x14ac:dyDescent="0.2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hidden="1" x14ac:dyDescent="0.2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hidden="1" x14ac:dyDescent="0.2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hidden="1" x14ac:dyDescent="0.2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hidden="1" x14ac:dyDescent="0.2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hidden="1" x14ac:dyDescent="0.2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hidden="1" x14ac:dyDescent="0.2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x14ac:dyDescent="0.2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hidden="1" x14ac:dyDescent="0.2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hidden="1" x14ac:dyDescent="0.2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hidden="1" x14ac:dyDescent="0.2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hidden="1" x14ac:dyDescent="0.2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hidden="1" x14ac:dyDescent="0.2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hidden="1" x14ac:dyDescent="0.2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hidden="1" x14ac:dyDescent="0.2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hidden="1" x14ac:dyDescent="0.2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hidden="1" x14ac:dyDescent="0.2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hidden="1" x14ac:dyDescent="0.2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hidden="1" x14ac:dyDescent="0.2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hidden="1" x14ac:dyDescent="0.2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x14ac:dyDescent="0.2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x14ac:dyDescent="0.2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hidden="1" x14ac:dyDescent="0.2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hidden="1" x14ac:dyDescent="0.2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hidden="1" x14ac:dyDescent="0.2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hidden="1" x14ac:dyDescent="0.2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hidden="1" x14ac:dyDescent="0.2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hidden="1" x14ac:dyDescent="0.2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hidden="1" x14ac:dyDescent="0.2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hidden="1" x14ac:dyDescent="0.2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hidden="1" x14ac:dyDescent="0.2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hidden="1" x14ac:dyDescent="0.2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hidden="1" x14ac:dyDescent="0.2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x14ac:dyDescent="0.2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hidden="1" x14ac:dyDescent="0.2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hidden="1" x14ac:dyDescent="0.2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hidden="1" x14ac:dyDescent="0.2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hidden="1" x14ac:dyDescent="0.2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hidden="1" x14ac:dyDescent="0.2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hidden="1" x14ac:dyDescent="0.2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x14ac:dyDescent="0.2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hidden="1" x14ac:dyDescent="0.2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x14ac:dyDescent="0.2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x14ac:dyDescent="0.2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hidden="1" x14ac:dyDescent="0.2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hidden="1" x14ac:dyDescent="0.2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x14ac:dyDescent="0.2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hidden="1" x14ac:dyDescent="0.2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hidden="1" x14ac:dyDescent="0.2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t="s">
        <v>229</v>
      </c>
      <c r="DY90" t="s">
        <v>140</v>
      </c>
      <c r="DZ90" t="s">
        <v>145</v>
      </c>
      <c r="EA90" t="s">
        <v>140</v>
      </c>
      <c r="EB90">
        <v>70</v>
      </c>
      <c r="EC90" t="s">
        <v>162</v>
      </c>
      <c r="ED90" t="s">
        <v>146</v>
      </c>
    </row>
    <row r="91" spans="1:134" hidden="1" x14ac:dyDescent="0.2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x14ac:dyDescent="0.2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x14ac:dyDescent="0.2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hidden="1" x14ac:dyDescent="0.2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x14ac:dyDescent="0.2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hidden="1" x14ac:dyDescent="0.2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x14ac:dyDescent="0.2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hidden="1" x14ac:dyDescent="0.2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hidden="1" x14ac:dyDescent="0.2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hidden="1" x14ac:dyDescent="0.2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hidden="1" x14ac:dyDescent="0.2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hidden="1" x14ac:dyDescent="0.2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x14ac:dyDescent="0.2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hidden="1" x14ac:dyDescent="0.2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hidden="1" x14ac:dyDescent="0.2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hidden="1" x14ac:dyDescent="0.2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hidden="1" x14ac:dyDescent="0.2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hidden="1" x14ac:dyDescent="0.2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hidden="1" x14ac:dyDescent="0.2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hidden="1" x14ac:dyDescent="0.2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hidden="1" x14ac:dyDescent="0.2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hidden="1" x14ac:dyDescent="0.2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hidden="1" x14ac:dyDescent="0.2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hidden="1" x14ac:dyDescent="0.2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x14ac:dyDescent="0.2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hidden="1" x14ac:dyDescent="0.2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x14ac:dyDescent="0.2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hidden="1" x14ac:dyDescent="0.2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hidden="1" x14ac:dyDescent="0.2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hidden="1" x14ac:dyDescent="0.2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hidden="1" x14ac:dyDescent="0.2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x14ac:dyDescent="0.2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hidden="1" x14ac:dyDescent="0.2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x14ac:dyDescent="0.2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hidden="1" x14ac:dyDescent="0.2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hidden="1" x14ac:dyDescent="0.2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hidden="1" x14ac:dyDescent="0.2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hidden="1" x14ac:dyDescent="0.2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hidden="1" x14ac:dyDescent="0.2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hidden="1" x14ac:dyDescent="0.2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x14ac:dyDescent="0.2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x14ac:dyDescent="0.2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hidden="1" x14ac:dyDescent="0.2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hidden="1" x14ac:dyDescent="0.2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hidden="1" x14ac:dyDescent="0.2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x14ac:dyDescent="0.2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x14ac:dyDescent="0.2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hidden="1" x14ac:dyDescent="0.2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hidden="1" x14ac:dyDescent="0.2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hidden="1" x14ac:dyDescent="0.2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hidden="1" x14ac:dyDescent="0.2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hidden="1" x14ac:dyDescent="0.2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hidden="1" x14ac:dyDescent="0.2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hidden="1" x14ac:dyDescent="0.2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x14ac:dyDescent="0.2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x14ac:dyDescent="0.2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x14ac:dyDescent="0.2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hidden="1" x14ac:dyDescent="0.2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hidden="1" x14ac:dyDescent="0.2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hidden="1" x14ac:dyDescent="0.2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hidden="1" x14ac:dyDescent="0.2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hidden="1" x14ac:dyDescent="0.2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hidden="1" x14ac:dyDescent="0.2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x14ac:dyDescent="0.2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x14ac:dyDescent="0.2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hidden="1" x14ac:dyDescent="0.2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hidden="1" x14ac:dyDescent="0.2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hidden="1" x14ac:dyDescent="0.2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hidden="1" x14ac:dyDescent="0.2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hidden="1" x14ac:dyDescent="0.2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hidden="1" x14ac:dyDescent="0.2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hidden="1" x14ac:dyDescent="0.2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hidden="1" x14ac:dyDescent="0.2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hidden="1" x14ac:dyDescent="0.2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hidden="1" x14ac:dyDescent="0.2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x14ac:dyDescent="0.2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hidden="1" x14ac:dyDescent="0.2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hidden="1" x14ac:dyDescent="0.2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x14ac:dyDescent="0.2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hidden="1" x14ac:dyDescent="0.2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hidden="1" x14ac:dyDescent="0.2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x14ac:dyDescent="0.2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hidden="1" x14ac:dyDescent="0.2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hidden="1" x14ac:dyDescent="0.2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hidden="1" x14ac:dyDescent="0.2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hidden="1" x14ac:dyDescent="0.2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hidden="1" x14ac:dyDescent="0.2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hidden="1" x14ac:dyDescent="0.2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hidden="1" x14ac:dyDescent="0.2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hidden="1" x14ac:dyDescent="0.2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hidden="1" x14ac:dyDescent="0.2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x14ac:dyDescent="0.2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hidden="1" x14ac:dyDescent="0.2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x14ac:dyDescent="0.2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hidden="1" x14ac:dyDescent="0.2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hidden="1" x14ac:dyDescent="0.2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hidden="1" x14ac:dyDescent="0.2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hidden="1" x14ac:dyDescent="0.2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x14ac:dyDescent="0.2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hidden="1" x14ac:dyDescent="0.2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hidden="1" x14ac:dyDescent="0.2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hidden="1" x14ac:dyDescent="0.2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hidden="1" x14ac:dyDescent="0.2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hidden="1" x14ac:dyDescent="0.2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hidden="1" x14ac:dyDescent="0.2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hidden="1" x14ac:dyDescent="0.2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hidden="1" x14ac:dyDescent="0.2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hidden="1" x14ac:dyDescent="0.2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hidden="1" x14ac:dyDescent="0.2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hidden="1" x14ac:dyDescent="0.2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hidden="1" x14ac:dyDescent="0.2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hidden="1" x14ac:dyDescent="0.2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hidden="1" x14ac:dyDescent="0.2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hidden="1" x14ac:dyDescent="0.2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x14ac:dyDescent="0.2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hidden="1" x14ac:dyDescent="0.2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hidden="1" x14ac:dyDescent="0.2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hidden="1" x14ac:dyDescent="0.2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hidden="1" x14ac:dyDescent="0.2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hidden="1" x14ac:dyDescent="0.2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hidden="1" x14ac:dyDescent="0.2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x14ac:dyDescent="0.2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hidden="1" x14ac:dyDescent="0.2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hidden="1" x14ac:dyDescent="0.2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hidden="1" x14ac:dyDescent="0.2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hidden="1" x14ac:dyDescent="0.2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hidden="1" x14ac:dyDescent="0.2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x14ac:dyDescent="0.2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hidden="1" x14ac:dyDescent="0.2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hidden="1" x14ac:dyDescent="0.2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hidden="1" x14ac:dyDescent="0.2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hidden="1" x14ac:dyDescent="0.2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x14ac:dyDescent="0.2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hidden="1" x14ac:dyDescent="0.2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x14ac:dyDescent="0.2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hidden="1" x14ac:dyDescent="0.2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x14ac:dyDescent="0.2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hidden="1" x14ac:dyDescent="0.2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hidden="1" x14ac:dyDescent="0.2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x14ac:dyDescent="0.2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hidden="1" x14ac:dyDescent="0.2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hidden="1" x14ac:dyDescent="0.2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hidden="1" x14ac:dyDescent="0.2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hidden="1" x14ac:dyDescent="0.2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hidden="1" x14ac:dyDescent="0.2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hidden="1" x14ac:dyDescent="0.2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hidden="1" x14ac:dyDescent="0.2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hidden="1" x14ac:dyDescent="0.2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hidden="1" x14ac:dyDescent="0.2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hidden="1" x14ac:dyDescent="0.2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hidden="1" x14ac:dyDescent="0.2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hidden="1" x14ac:dyDescent="0.2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hidden="1" x14ac:dyDescent="0.2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hidden="1" x14ac:dyDescent="0.2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x14ac:dyDescent="0.2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hidden="1" x14ac:dyDescent="0.2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hidden="1" x14ac:dyDescent="0.2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hidden="1" x14ac:dyDescent="0.2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hidden="1" x14ac:dyDescent="0.2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hidden="1" x14ac:dyDescent="0.2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hidden="1" x14ac:dyDescent="0.2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x14ac:dyDescent="0.2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hidden="1" x14ac:dyDescent="0.2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hidden="1" x14ac:dyDescent="0.2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hidden="1" x14ac:dyDescent="0.2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hidden="1" x14ac:dyDescent="0.2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hidden="1" x14ac:dyDescent="0.2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hidden="1" x14ac:dyDescent="0.2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x14ac:dyDescent="0.2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x14ac:dyDescent="0.2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hidden="1" x14ac:dyDescent="0.2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hidden="1" x14ac:dyDescent="0.2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hidden="1" x14ac:dyDescent="0.2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x14ac:dyDescent="0.2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hidden="1" x14ac:dyDescent="0.2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hidden="1" x14ac:dyDescent="0.2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hidden="1" x14ac:dyDescent="0.2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hidden="1" x14ac:dyDescent="0.2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hidden="1" x14ac:dyDescent="0.2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hidden="1" x14ac:dyDescent="0.2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hidden="1" x14ac:dyDescent="0.2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hidden="1" x14ac:dyDescent="0.2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hidden="1" x14ac:dyDescent="0.2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hidden="1" x14ac:dyDescent="0.2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hidden="1" x14ac:dyDescent="0.2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hidden="1" x14ac:dyDescent="0.2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x14ac:dyDescent="0.2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hidden="1" x14ac:dyDescent="0.2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hidden="1" x14ac:dyDescent="0.2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hidden="1" x14ac:dyDescent="0.2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hidden="1" x14ac:dyDescent="0.2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hidden="1" x14ac:dyDescent="0.2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x14ac:dyDescent="0.2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hidden="1" x14ac:dyDescent="0.2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hidden="1" x14ac:dyDescent="0.2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hidden="1" x14ac:dyDescent="0.2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hidden="1" x14ac:dyDescent="0.2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x14ac:dyDescent="0.2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hidden="1" x14ac:dyDescent="0.2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hidden="1" x14ac:dyDescent="0.2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hidden="1" x14ac:dyDescent="0.2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hidden="1" x14ac:dyDescent="0.2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hidden="1" x14ac:dyDescent="0.2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hidden="1" x14ac:dyDescent="0.2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hidden="1" x14ac:dyDescent="0.2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hidden="1" x14ac:dyDescent="0.2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hidden="1" x14ac:dyDescent="0.2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hidden="1" x14ac:dyDescent="0.2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hidden="1" x14ac:dyDescent="0.2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hidden="1" x14ac:dyDescent="0.2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hidden="1" x14ac:dyDescent="0.2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x14ac:dyDescent="0.2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hidden="1" x14ac:dyDescent="0.2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hidden="1" x14ac:dyDescent="0.2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hidden="1" x14ac:dyDescent="0.2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hidden="1" x14ac:dyDescent="0.2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hidden="1" x14ac:dyDescent="0.2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hidden="1" x14ac:dyDescent="0.2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hidden="1" x14ac:dyDescent="0.2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hidden="1" x14ac:dyDescent="0.2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hidden="1" x14ac:dyDescent="0.2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hidden="1" x14ac:dyDescent="0.2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x14ac:dyDescent="0.2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x14ac:dyDescent="0.2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hidden="1" x14ac:dyDescent="0.2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hidden="1" x14ac:dyDescent="0.2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hidden="1" x14ac:dyDescent="0.2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hidden="1" x14ac:dyDescent="0.2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hidden="1" x14ac:dyDescent="0.2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x14ac:dyDescent="0.2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hidden="1" x14ac:dyDescent="0.2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hidden="1" x14ac:dyDescent="0.2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hidden="1" x14ac:dyDescent="0.2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hidden="1" x14ac:dyDescent="0.2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x14ac:dyDescent="0.2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hidden="1" x14ac:dyDescent="0.2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hidden="1" x14ac:dyDescent="0.2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x14ac:dyDescent="0.2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x14ac:dyDescent="0.2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hidden="1" x14ac:dyDescent="0.2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hidden="1" x14ac:dyDescent="0.2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hidden="1" x14ac:dyDescent="0.2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hidden="1" x14ac:dyDescent="0.2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hidden="1" x14ac:dyDescent="0.2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hidden="1" x14ac:dyDescent="0.2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hidden="1" x14ac:dyDescent="0.2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hidden="1" x14ac:dyDescent="0.2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hidden="1" x14ac:dyDescent="0.2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hidden="1" x14ac:dyDescent="0.2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x14ac:dyDescent="0.2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hidden="1" x14ac:dyDescent="0.2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hidden="1" x14ac:dyDescent="0.2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hidden="1" x14ac:dyDescent="0.2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x14ac:dyDescent="0.2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hidden="1" x14ac:dyDescent="0.2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hidden="1" x14ac:dyDescent="0.2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x14ac:dyDescent="0.2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hidden="1" x14ac:dyDescent="0.2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x14ac:dyDescent="0.2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hidden="1" x14ac:dyDescent="0.2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hidden="1" x14ac:dyDescent="0.2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hidden="1" x14ac:dyDescent="0.2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hidden="1" x14ac:dyDescent="0.2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hidden="1" x14ac:dyDescent="0.2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hidden="1" x14ac:dyDescent="0.2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hidden="1" x14ac:dyDescent="0.2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hidden="1" x14ac:dyDescent="0.2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hidden="1" x14ac:dyDescent="0.2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x14ac:dyDescent="0.2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hidden="1" x14ac:dyDescent="0.2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hidden="1" x14ac:dyDescent="0.2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hidden="1" x14ac:dyDescent="0.2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hidden="1" x14ac:dyDescent="0.2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hidden="1" x14ac:dyDescent="0.2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hidden="1" x14ac:dyDescent="0.2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x14ac:dyDescent="0.2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hidden="1" x14ac:dyDescent="0.2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hidden="1" x14ac:dyDescent="0.2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x14ac:dyDescent="0.2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x14ac:dyDescent="0.2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hidden="1" x14ac:dyDescent="0.2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hidden="1" x14ac:dyDescent="0.2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hidden="1" x14ac:dyDescent="0.2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x14ac:dyDescent="0.2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hidden="1" x14ac:dyDescent="0.2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hidden="1" x14ac:dyDescent="0.2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hidden="1" x14ac:dyDescent="0.2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hidden="1" x14ac:dyDescent="0.2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hidden="1" x14ac:dyDescent="0.2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hidden="1" x14ac:dyDescent="0.2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hidden="1" x14ac:dyDescent="0.2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x14ac:dyDescent="0.2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hidden="1" x14ac:dyDescent="0.2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hidden="1" x14ac:dyDescent="0.2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hidden="1" x14ac:dyDescent="0.2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hidden="1" x14ac:dyDescent="0.2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x14ac:dyDescent="0.2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x14ac:dyDescent="0.2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hidden="1" x14ac:dyDescent="0.2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x14ac:dyDescent="0.2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hidden="1" x14ac:dyDescent="0.2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hidden="1" x14ac:dyDescent="0.2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hidden="1" x14ac:dyDescent="0.2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x14ac:dyDescent="0.2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hidden="1" x14ac:dyDescent="0.2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hidden="1" x14ac:dyDescent="0.2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hidden="1" x14ac:dyDescent="0.2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hidden="1" x14ac:dyDescent="0.2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hidden="1" x14ac:dyDescent="0.2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hidden="1" x14ac:dyDescent="0.2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hidden="1" x14ac:dyDescent="0.2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hidden="1" x14ac:dyDescent="0.2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x14ac:dyDescent="0.2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hidden="1" x14ac:dyDescent="0.2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x14ac:dyDescent="0.2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hidden="1" x14ac:dyDescent="0.2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hidden="1" x14ac:dyDescent="0.2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hidden="1" x14ac:dyDescent="0.2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hidden="1" x14ac:dyDescent="0.2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x14ac:dyDescent="0.2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hidden="1" x14ac:dyDescent="0.2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hidden="1" x14ac:dyDescent="0.2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hidden="1" x14ac:dyDescent="0.2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hidden="1" x14ac:dyDescent="0.2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hidden="1" x14ac:dyDescent="0.2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hidden="1" x14ac:dyDescent="0.2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hidden="1" x14ac:dyDescent="0.2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x14ac:dyDescent="0.2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hidden="1" x14ac:dyDescent="0.2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x14ac:dyDescent="0.2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x14ac:dyDescent="0.2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hidden="1" x14ac:dyDescent="0.2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hidden="1" x14ac:dyDescent="0.2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x14ac:dyDescent="0.2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hidden="1" x14ac:dyDescent="0.2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hidden="1" x14ac:dyDescent="0.2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hidden="1" x14ac:dyDescent="0.2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hidden="1" x14ac:dyDescent="0.2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x14ac:dyDescent="0.2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hidden="1" x14ac:dyDescent="0.2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hidden="1" x14ac:dyDescent="0.2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x14ac:dyDescent="0.2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hidden="1" x14ac:dyDescent="0.2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hidden="1" x14ac:dyDescent="0.2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hidden="1" x14ac:dyDescent="0.2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hidden="1" x14ac:dyDescent="0.2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hidden="1" x14ac:dyDescent="0.2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x14ac:dyDescent="0.2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hidden="1" x14ac:dyDescent="0.2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x14ac:dyDescent="0.2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hidden="1" x14ac:dyDescent="0.2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hidden="1" x14ac:dyDescent="0.2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hidden="1" x14ac:dyDescent="0.2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hidden="1" x14ac:dyDescent="0.2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x14ac:dyDescent="0.2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hidden="1" x14ac:dyDescent="0.2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hidden="1" x14ac:dyDescent="0.2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hidden="1" x14ac:dyDescent="0.2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hidden="1" x14ac:dyDescent="0.2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hidden="1" x14ac:dyDescent="0.2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hidden="1" x14ac:dyDescent="0.2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hidden="1" x14ac:dyDescent="0.2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x14ac:dyDescent="0.2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hidden="1" x14ac:dyDescent="0.2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hidden="1" x14ac:dyDescent="0.2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hidden="1" x14ac:dyDescent="0.2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hidden="1" x14ac:dyDescent="0.2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hidden="1" x14ac:dyDescent="0.2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hidden="1" x14ac:dyDescent="0.2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x14ac:dyDescent="0.2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x14ac:dyDescent="0.2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x14ac:dyDescent="0.2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hidden="1" x14ac:dyDescent="0.2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x14ac:dyDescent="0.2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hidden="1" x14ac:dyDescent="0.2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hidden="1" x14ac:dyDescent="0.2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hidden="1" x14ac:dyDescent="0.2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hidden="1" x14ac:dyDescent="0.2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x14ac:dyDescent="0.2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x14ac:dyDescent="0.2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hidden="1" x14ac:dyDescent="0.2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x14ac:dyDescent="0.2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hidden="1" x14ac:dyDescent="0.2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hidden="1" x14ac:dyDescent="0.2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hidden="1" x14ac:dyDescent="0.2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hidden="1" x14ac:dyDescent="0.2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x14ac:dyDescent="0.2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hidden="1" x14ac:dyDescent="0.2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hidden="1" x14ac:dyDescent="0.2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hidden="1" x14ac:dyDescent="0.2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hidden="1" x14ac:dyDescent="0.2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hidden="1" x14ac:dyDescent="0.2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x14ac:dyDescent="0.2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hidden="1" x14ac:dyDescent="0.2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x14ac:dyDescent="0.2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hidden="1" x14ac:dyDescent="0.2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hidden="1" x14ac:dyDescent="0.2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hidden="1" x14ac:dyDescent="0.2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hidden="1" x14ac:dyDescent="0.2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hidden="1" x14ac:dyDescent="0.2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hidden="1" x14ac:dyDescent="0.2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hidden="1" x14ac:dyDescent="0.2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hidden="1" x14ac:dyDescent="0.2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hidden="1" x14ac:dyDescent="0.2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hidden="1" x14ac:dyDescent="0.2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hidden="1" x14ac:dyDescent="0.2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hidden="1" x14ac:dyDescent="0.2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hidden="1" x14ac:dyDescent="0.2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hidden="1" x14ac:dyDescent="0.2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x14ac:dyDescent="0.2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x14ac:dyDescent="0.2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hidden="1" x14ac:dyDescent="0.2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hidden="1" x14ac:dyDescent="0.2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hidden="1" x14ac:dyDescent="0.2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hidden="1" x14ac:dyDescent="0.2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hidden="1" x14ac:dyDescent="0.2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hidden="1" x14ac:dyDescent="0.2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hidden="1" x14ac:dyDescent="0.2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hidden="1" x14ac:dyDescent="0.2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hidden="1" x14ac:dyDescent="0.2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hidden="1" x14ac:dyDescent="0.2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hidden="1" x14ac:dyDescent="0.2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hidden="1" x14ac:dyDescent="0.2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hidden="1" x14ac:dyDescent="0.2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x14ac:dyDescent="0.2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hidden="1" x14ac:dyDescent="0.2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hidden="1" x14ac:dyDescent="0.2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hidden="1" x14ac:dyDescent="0.2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hidden="1" x14ac:dyDescent="0.2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hidden="1" x14ac:dyDescent="0.2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x14ac:dyDescent="0.2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hidden="1" x14ac:dyDescent="0.2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hidden="1" x14ac:dyDescent="0.2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hidden="1" x14ac:dyDescent="0.2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hidden="1" x14ac:dyDescent="0.2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hidden="1" x14ac:dyDescent="0.2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hidden="1" x14ac:dyDescent="0.2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hidden="1" x14ac:dyDescent="0.2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hidden="1" x14ac:dyDescent="0.2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hidden="1" x14ac:dyDescent="0.2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hidden="1" x14ac:dyDescent="0.2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hidden="1" x14ac:dyDescent="0.2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x14ac:dyDescent="0.2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hidden="1" x14ac:dyDescent="0.2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x14ac:dyDescent="0.2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hidden="1" x14ac:dyDescent="0.2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hidden="1" x14ac:dyDescent="0.2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hidden="1" x14ac:dyDescent="0.2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hidden="1" x14ac:dyDescent="0.2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hidden="1" x14ac:dyDescent="0.2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hidden="1" x14ac:dyDescent="0.2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hidden="1" x14ac:dyDescent="0.2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x14ac:dyDescent="0.2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hidden="1" x14ac:dyDescent="0.2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hidden="1" x14ac:dyDescent="0.2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hidden="1" x14ac:dyDescent="0.2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x14ac:dyDescent="0.2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x14ac:dyDescent="0.2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hidden="1" x14ac:dyDescent="0.2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hidden="1" x14ac:dyDescent="0.2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hidden="1" x14ac:dyDescent="0.2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x14ac:dyDescent="0.2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hidden="1" x14ac:dyDescent="0.2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hidden="1" x14ac:dyDescent="0.2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hidden="1" x14ac:dyDescent="0.2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hidden="1" x14ac:dyDescent="0.2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hidden="1" x14ac:dyDescent="0.2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hidden="1" x14ac:dyDescent="0.2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hidden="1" x14ac:dyDescent="0.2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hidden="1" x14ac:dyDescent="0.2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hidden="1" x14ac:dyDescent="0.2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hidden="1" x14ac:dyDescent="0.2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x14ac:dyDescent="0.2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x14ac:dyDescent="0.2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hidden="1" x14ac:dyDescent="0.2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x14ac:dyDescent="0.2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hidden="1" x14ac:dyDescent="0.2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x14ac:dyDescent="0.2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hidden="1" x14ac:dyDescent="0.2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x14ac:dyDescent="0.2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hidden="1" x14ac:dyDescent="0.2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hidden="1" x14ac:dyDescent="0.2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hidden="1" x14ac:dyDescent="0.2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hidden="1" x14ac:dyDescent="0.2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x14ac:dyDescent="0.2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hidden="1" x14ac:dyDescent="0.2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hidden="1" x14ac:dyDescent="0.2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hidden="1" x14ac:dyDescent="0.2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hidden="1" x14ac:dyDescent="0.2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hidden="1" x14ac:dyDescent="0.2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hidden="1" x14ac:dyDescent="0.2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hidden="1" x14ac:dyDescent="0.2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hidden="1" x14ac:dyDescent="0.2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hidden="1" x14ac:dyDescent="0.2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x14ac:dyDescent="0.2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hidden="1" x14ac:dyDescent="0.2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hidden="1" x14ac:dyDescent="0.2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x14ac:dyDescent="0.2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hidden="1" x14ac:dyDescent="0.2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hidden="1" x14ac:dyDescent="0.2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x14ac:dyDescent="0.2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hidden="1" x14ac:dyDescent="0.2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hidden="1" x14ac:dyDescent="0.2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hidden="1" x14ac:dyDescent="0.2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hidden="1" x14ac:dyDescent="0.2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hidden="1" x14ac:dyDescent="0.2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x14ac:dyDescent="0.2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hidden="1" x14ac:dyDescent="0.2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hidden="1" x14ac:dyDescent="0.2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x14ac:dyDescent="0.2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hidden="1" x14ac:dyDescent="0.2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hidden="1" x14ac:dyDescent="0.2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hidden="1" x14ac:dyDescent="0.2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hidden="1" x14ac:dyDescent="0.2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hidden="1" x14ac:dyDescent="0.2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hidden="1" x14ac:dyDescent="0.2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hidden="1" x14ac:dyDescent="0.2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x14ac:dyDescent="0.2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hidden="1" x14ac:dyDescent="0.2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x14ac:dyDescent="0.2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hidden="1" x14ac:dyDescent="0.2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hidden="1" x14ac:dyDescent="0.2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hidden="1" x14ac:dyDescent="0.2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hidden="1" x14ac:dyDescent="0.2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hidden="1" x14ac:dyDescent="0.2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hidden="1" x14ac:dyDescent="0.2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hidden="1" x14ac:dyDescent="0.2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hidden="1" x14ac:dyDescent="0.2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hidden="1" x14ac:dyDescent="0.2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hidden="1" x14ac:dyDescent="0.2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hidden="1" x14ac:dyDescent="0.2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hidden="1" x14ac:dyDescent="0.2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hidden="1" x14ac:dyDescent="0.2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hidden="1" x14ac:dyDescent="0.2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hidden="1" x14ac:dyDescent="0.2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hidden="1" x14ac:dyDescent="0.2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hidden="1" x14ac:dyDescent="0.2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hidden="1" x14ac:dyDescent="0.2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hidden="1" x14ac:dyDescent="0.2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hidden="1" x14ac:dyDescent="0.2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x14ac:dyDescent="0.2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x14ac:dyDescent="0.2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hidden="1" x14ac:dyDescent="0.2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hidden="1" x14ac:dyDescent="0.2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hidden="1" x14ac:dyDescent="0.2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hidden="1" x14ac:dyDescent="0.2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hidden="1" x14ac:dyDescent="0.2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hidden="1" x14ac:dyDescent="0.2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hidden="1" x14ac:dyDescent="0.2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hidden="1" x14ac:dyDescent="0.2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hidden="1" x14ac:dyDescent="0.2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hidden="1" x14ac:dyDescent="0.2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hidden="1" x14ac:dyDescent="0.2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hidden="1" x14ac:dyDescent="0.2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hidden="1" x14ac:dyDescent="0.2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hidden="1" x14ac:dyDescent="0.2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x14ac:dyDescent="0.2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hidden="1" x14ac:dyDescent="0.2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hidden="1" x14ac:dyDescent="0.2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hidden="1" x14ac:dyDescent="0.2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hidden="1" x14ac:dyDescent="0.2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hidden="1" x14ac:dyDescent="0.2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hidden="1" x14ac:dyDescent="0.2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hidden="1" x14ac:dyDescent="0.2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hidden="1" x14ac:dyDescent="0.2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hidden="1" x14ac:dyDescent="0.2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x14ac:dyDescent="0.2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hidden="1" x14ac:dyDescent="0.2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hidden="1" x14ac:dyDescent="0.2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x14ac:dyDescent="0.2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hidden="1" x14ac:dyDescent="0.2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hidden="1" x14ac:dyDescent="0.2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hidden="1" x14ac:dyDescent="0.2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x14ac:dyDescent="0.2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hidden="1" x14ac:dyDescent="0.2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hidden="1" x14ac:dyDescent="0.2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x14ac:dyDescent="0.2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hidden="1" x14ac:dyDescent="0.2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hidden="1" x14ac:dyDescent="0.2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hidden="1" x14ac:dyDescent="0.2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hidden="1" x14ac:dyDescent="0.2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hidden="1" x14ac:dyDescent="0.2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hidden="1" x14ac:dyDescent="0.2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hidden="1" x14ac:dyDescent="0.2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x14ac:dyDescent="0.2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hidden="1" x14ac:dyDescent="0.2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hidden="1" x14ac:dyDescent="0.2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hidden="1" x14ac:dyDescent="0.2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hidden="1" x14ac:dyDescent="0.2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hidden="1" x14ac:dyDescent="0.2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x14ac:dyDescent="0.2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hidden="1" x14ac:dyDescent="0.2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hidden="1" x14ac:dyDescent="0.2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hidden="1" x14ac:dyDescent="0.2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hidden="1" x14ac:dyDescent="0.2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hidden="1" x14ac:dyDescent="0.2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hidden="1" x14ac:dyDescent="0.2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hidden="1" x14ac:dyDescent="0.2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hidden="1" x14ac:dyDescent="0.2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hidden="1" x14ac:dyDescent="0.2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hidden="1" x14ac:dyDescent="0.2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hidden="1" x14ac:dyDescent="0.2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hidden="1" x14ac:dyDescent="0.2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hidden="1" x14ac:dyDescent="0.2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hidden="1" x14ac:dyDescent="0.2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hidden="1" x14ac:dyDescent="0.2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hidden="1" x14ac:dyDescent="0.2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hidden="1" x14ac:dyDescent="0.2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hidden="1" x14ac:dyDescent="0.2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hidden="1" x14ac:dyDescent="0.2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hidden="1" x14ac:dyDescent="0.2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hidden="1" x14ac:dyDescent="0.2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hidden="1" x14ac:dyDescent="0.2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hidden="1" x14ac:dyDescent="0.2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hidden="1" x14ac:dyDescent="0.2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hidden="1" x14ac:dyDescent="0.2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hidden="1" x14ac:dyDescent="0.2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hidden="1" x14ac:dyDescent="0.2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hidden="1" x14ac:dyDescent="0.2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hidden="1" x14ac:dyDescent="0.2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hidden="1" x14ac:dyDescent="0.2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x14ac:dyDescent="0.2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hidden="1" x14ac:dyDescent="0.2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hidden="1" x14ac:dyDescent="0.2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hidden="1" x14ac:dyDescent="0.2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hidden="1" x14ac:dyDescent="0.2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hidden="1" x14ac:dyDescent="0.2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hidden="1" x14ac:dyDescent="0.2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hidden="1" x14ac:dyDescent="0.2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hidden="1" x14ac:dyDescent="0.2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hidden="1" x14ac:dyDescent="0.2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hidden="1" x14ac:dyDescent="0.2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hidden="1" x14ac:dyDescent="0.2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hidden="1" x14ac:dyDescent="0.2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hidden="1" x14ac:dyDescent="0.2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x14ac:dyDescent="0.2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hidden="1" x14ac:dyDescent="0.2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x14ac:dyDescent="0.2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hidden="1" x14ac:dyDescent="0.2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x14ac:dyDescent="0.2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hidden="1" x14ac:dyDescent="0.2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hidden="1" x14ac:dyDescent="0.2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hidden="1" x14ac:dyDescent="0.2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hidden="1" x14ac:dyDescent="0.2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hidden="1" x14ac:dyDescent="0.2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x14ac:dyDescent="0.2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hidden="1" x14ac:dyDescent="0.2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hidden="1" x14ac:dyDescent="0.2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hidden="1" x14ac:dyDescent="0.2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hidden="1" x14ac:dyDescent="0.2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x14ac:dyDescent="0.2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hidden="1" x14ac:dyDescent="0.2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hidden="1" x14ac:dyDescent="0.2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hidden="1" x14ac:dyDescent="0.2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hidden="1" x14ac:dyDescent="0.2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hidden="1" x14ac:dyDescent="0.2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hidden="1" x14ac:dyDescent="0.2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hidden="1" x14ac:dyDescent="0.2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x14ac:dyDescent="0.2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hidden="1" x14ac:dyDescent="0.2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hidden="1" x14ac:dyDescent="0.2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x14ac:dyDescent="0.2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hidden="1" x14ac:dyDescent="0.2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hidden="1" x14ac:dyDescent="0.2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hidden="1" x14ac:dyDescent="0.2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hidden="1" x14ac:dyDescent="0.2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hidden="1" x14ac:dyDescent="0.2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hidden="1" x14ac:dyDescent="0.2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hidden="1" x14ac:dyDescent="0.2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hidden="1" x14ac:dyDescent="0.2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hidden="1" x14ac:dyDescent="0.2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hidden="1" x14ac:dyDescent="0.2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hidden="1" x14ac:dyDescent="0.2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x14ac:dyDescent="0.2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hidden="1" x14ac:dyDescent="0.2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hidden="1" x14ac:dyDescent="0.2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hidden="1" x14ac:dyDescent="0.2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hidden="1" x14ac:dyDescent="0.2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hidden="1" x14ac:dyDescent="0.2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hidden="1" x14ac:dyDescent="0.2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hidden="1" x14ac:dyDescent="0.2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hidden="1" x14ac:dyDescent="0.2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hidden="1" x14ac:dyDescent="0.2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hidden="1" x14ac:dyDescent="0.2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hidden="1" x14ac:dyDescent="0.2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hidden="1" x14ac:dyDescent="0.2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hidden="1" x14ac:dyDescent="0.2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hidden="1" x14ac:dyDescent="0.2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hidden="1" x14ac:dyDescent="0.2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x14ac:dyDescent="0.2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hidden="1" x14ac:dyDescent="0.2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hidden="1" x14ac:dyDescent="0.2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hidden="1" x14ac:dyDescent="0.2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hidden="1" x14ac:dyDescent="0.2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hidden="1" x14ac:dyDescent="0.2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x14ac:dyDescent="0.2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hidden="1" x14ac:dyDescent="0.2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hidden="1" x14ac:dyDescent="0.2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hidden="1" x14ac:dyDescent="0.2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hidden="1" x14ac:dyDescent="0.2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hidden="1" x14ac:dyDescent="0.2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hidden="1" x14ac:dyDescent="0.2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hidden="1" x14ac:dyDescent="0.2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hidden="1" x14ac:dyDescent="0.2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hidden="1" x14ac:dyDescent="0.2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hidden="1" x14ac:dyDescent="0.2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x14ac:dyDescent="0.2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hidden="1" x14ac:dyDescent="0.2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hidden="1" x14ac:dyDescent="0.2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hidden="1" x14ac:dyDescent="0.2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hidden="1" x14ac:dyDescent="0.2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hidden="1" x14ac:dyDescent="0.2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hidden="1" x14ac:dyDescent="0.2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hidden="1" x14ac:dyDescent="0.2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hidden="1" x14ac:dyDescent="0.2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hidden="1" x14ac:dyDescent="0.2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hidden="1" x14ac:dyDescent="0.2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hidden="1" x14ac:dyDescent="0.2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x14ac:dyDescent="0.2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hidden="1" x14ac:dyDescent="0.2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hidden="1" x14ac:dyDescent="0.2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x14ac:dyDescent="0.2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x14ac:dyDescent="0.2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hidden="1" x14ac:dyDescent="0.2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hidden="1" x14ac:dyDescent="0.2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hidden="1" x14ac:dyDescent="0.2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hidden="1" x14ac:dyDescent="0.2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x14ac:dyDescent="0.2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hidden="1" x14ac:dyDescent="0.2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hidden="1" x14ac:dyDescent="0.2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hidden="1" x14ac:dyDescent="0.2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x14ac:dyDescent="0.2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hidden="1" x14ac:dyDescent="0.2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hidden="1" x14ac:dyDescent="0.2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x14ac:dyDescent="0.2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x14ac:dyDescent="0.2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hidden="1" x14ac:dyDescent="0.2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x14ac:dyDescent="0.2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hidden="1" x14ac:dyDescent="0.2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x14ac:dyDescent="0.2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hidden="1" x14ac:dyDescent="0.2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hidden="1" x14ac:dyDescent="0.2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hidden="1" x14ac:dyDescent="0.2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x14ac:dyDescent="0.2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hidden="1" x14ac:dyDescent="0.2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hidden="1" x14ac:dyDescent="0.2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hidden="1" x14ac:dyDescent="0.2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hidden="1" x14ac:dyDescent="0.2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hidden="1" x14ac:dyDescent="0.2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hidden="1" x14ac:dyDescent="0.2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hidden="1" x14ac:dyDescent="0.2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x14ac:dyDescent="0.2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hidden="1" x14ac:dyDescent="0.2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hidden="1" x14ac:dyDescent="0.2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x14ac:dyDescent="0.2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hidden="1" x14ac:dyDescent="0.2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hidden="1" x14ac:dyDescent="0.2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x14ac:dyDescent="0.2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hidden="1" x14ac:dyDescent="0.2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hidden="1" x14ac:dyDescent="0.2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hidden="1" x14ac:dyDescent="0.2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hidden="1" x14ac:dyDescent="0.2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hidden="1" x14ac:dyDescent="0.2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x14ac:dyDescent="0.2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hidden="1" x14ac:dyDescent="0.2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x14ac:dyDescent="0.2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hidden="1" x14ac:dyDescent="0.2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x14ac:dyDescent="0.2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hidden="1" x14ac:dyDescent="0.2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hidden="1" x14ac:dyDescent="0.2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hidden="1" x14ac:dyDescent="0.2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hidden="1" x14ac:dyDescent="0.2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hidden="1" x14ac:dyDescent="0.2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hidden="1" x14ac:dyDescent="0.2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hidden="1" x14ac:dyDescent="0.2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hidden="1" x14ac:dyDescent="0.2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hidden="1" x14ac:dyDescent="0.2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hidden="1" x14ac:dyDescent="0.2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x14ac:dyDescent="0.2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x14ac:dyDescent="0.2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x14ac:dyDescent="0.2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hidden="1" x14ac:dyDescent="0.2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x14ac:dyDescent="0.2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hidden="1" x14ac:dyDescent="0.2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hidden="1" x14ac:dyDescent="0.2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hidden="1" x14ac:dyDescent="0.2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x14ac:dyDescent="0.2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hidden="1" x14ac:dyDescent="0.2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hidden="1" x14ac:dyDescent="0.2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hidden="1" x14ac:dyDescent="0.2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hidden="1" x14ac:dyDescent="0.2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hidden="1" x14ac:dyDescent="0.2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hidden="1" x14ac:dyDescent="0.2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hidden="1" x14ac:dyDescent="0.2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hidden="1" x14ac:dyDescent="0.2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x14ac:dyDescent="0.2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hidden="1" x14ac:dyDescent="0.2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hidden="1" x14ac:dyDescent="0.2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hidden="1" x14ac:dyDescent="0.2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hidden="1" x14ac:dyDescent="0.2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hidden="1" x14ac:dyDescent="0.2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x14ac:dyDescent="0.2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hidden="1" x14ac:dyDescent="0.2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hidden="1" x14ac:dyDescent="0.2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hidden="1" x14ac:dyDescent="0.2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hidden="1" x14ac:dyDescent="0.2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hidden="1" x14ac:dyDescent="0.2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hidden="1" x14ac:dyDescent="0.2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x14ac:dyDescent="0.2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hidden="1" x14ac:dyDescent="0.2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x14ac:dyDescent="0.2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x14ac:dyDescent="0.2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hidden="1" x14ac:dyDescent="0.2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hidden="1" x14ac:dyDescent="0.2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hidden="1" x14ac:dyDescent="0.2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hidden="1" x14ac:dyDescent="0.2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hidden="1" x14ac:dyDescent="0.2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hidden="1" x14ac:dyDescent="0.2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hidden="1" x14ac:dyDescent="0.2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hidden="1" x14ac:dyDescent="0.2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hidden="1" x14ac:dyDescent="0.2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x14ac:dyDescent="0.2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x14ac:dyDescent="0.2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hidden="1" x14ac:dyDescent="0.2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hidden="1" x14ac:dyDescent="0.2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hidden="1" x14ac:dyDescent="0.2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hidden="1" x14ac:dyDescent="0.2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hidden="1" x14ac:dyDescent="0.2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hidden="1" x14ac:dyDescent="0.2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hidden="1" x14ac:dyDescent="0.2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hidden="1" x14ac:dyDescent="0.2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hidden="1" x14ac:dyDescent="0.2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hidden="1" x14ac:dyDescent="0.2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hidden="1" x14ac:dyDescent="0.2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x14ac:dyDescent="0.2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hidden="1" x14ac:dyDescent="0.2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hidden="1" x14ac:dyDescent="0.2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hidden="1" x14ac:dyDescent="0.2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hidden="1" x14ac:dyDescent="0.2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hidden="1" x14ac:dyDescent="0.2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x14ac:dyDescent="0.2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hidden="1" x14ac:dyDescent="0.2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hidden="1" x14ac:dyDescent="0.2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hidden="1" x14ac:dyDescent="0.2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hidden="1" x14ac:dyDescent="0.2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hidden="1" x14ac:dyDescent="0.2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hidden="1" x14ac:dyDescent="0.2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hidden="1" x14ac:dyDescent="0.2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hidden="1" x14ac:dyDescent="0.2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hidden="1" x14ac:dyDescent="0.2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hidden="1" x14ac:dyDescent="0.2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hidden="1" x14ac:dyDescent="0.2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hidden="1" x14ac:dyDescent="0.2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hidden="1" x14ac:dyDescent="0.2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hidden="1" x14ac:dyDescent="0.2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hidden="1" x14ac:dyDescent="0.2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hidden="1" x14ac:dyDescent="0.2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hidden="1" x14ac:dyDescent="0.2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hidden="1" x14ac:dyDescent="0.2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hidden="1" x14ac:dyDescent="0.2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hidden="1" x14ac:dyDescent="0.2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hidden="1" x14ac:dyDescent="0.2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hidden="1" x14ac:dyDescent="0.2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hidden="1" x14ac:dyDescent="0.2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hidden="1" x14ac:dyDescent="0.2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hidden="1" x14ac:dyDescent="0.2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hidden="1" x14ac:dyDescent="0.2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hidden="1" x14ac:dyDescent="0.2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hidden="1" x14ac:dyDescent="0.2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hidden="1" x14ac:dyDescent="0.2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hidden="1" x14ac:dyDescent="0.2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hidden="1" x14ac:dyDescent="0.2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hidden="1" x14ac:dyDescent="0.2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hidden="1" x14ac:dyDescent="0.2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hidden="1" x14ac:dyDescent="0.2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hidden="1" x14ac:dyDescent="0.2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hidden="1" x14ac:dyDescent="0.2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hidden="1" x14ac:dyDescent="0.2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hidden="1" x14ac:dyDescent="0.2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hidden="1" x14ac:dyDescent="0.2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hidden="1" x14ac:dyDescent="0.2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x14ac:dyDescent="0.2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hidden="1" x14ac:dyDescent="0.2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hidden="1" x14ac:dyDescent="0.2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hidden="1" x14ac:dyDescent="0.2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x14ac:dyDescent="0.2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hidden="1" x14ac:dyDescent="0.2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hidden="1" x14ac:dyDescent="0.2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x14ac:dyDescent="0.2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hidden="1" x14ac:dyDescent="0.2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hidden="1" x14ac:dyDescent="0.2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hidden="1" x14ac:dyDescent="0.2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hidden="1" x14ac:dyDescent="0.2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hidden="1" x14ac:dyDescent="0.2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hidden="1" x14ac:dyDescent="0.2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hidden="1" x14ac:dyDescent="0.2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hidden="1" x14ac:dyDescent="0.2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hidden="1" x14ac:dyDescent="0.2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hidden="1" x14ac:dyDescent="0.2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hidden="1" x14ac:dyDescent="0.2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hidden="1" x14ac:dyDescent="0.2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hidden="1" x14ac:dyDescent="0.2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hidden="1" x14ac:dyDescent="0.2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hidden="1" x14ac:dyDescent="0.2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hidden="1" x14ac:dyDescent="0.2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x14ac:dyDescent="0.2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hidden="1" x14ac:dyDescent="0.2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hidden="1" x14ac:dyDescent="0.2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hidden="1" x14ac:dyDescent="0.2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hidden="1" x14ac:dyDescent="0.2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hidden="1" x14ac:dyDescent="0.2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hidden="1" x14ac:dyDescent="0.2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hidden="1" x14ac:dyDescent="0.2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hidden="1" x14ac:dyDescent="0.2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hidden="1" x14ac:dyDescent="0.2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hidden="1" x14ac:dyDescent="0.2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x14ac:dyDescent="0.2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hidden="1" x14ac:dyDescent="0.2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hidden="1" x14ac:dyDescent="0.2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hidden="1" x14ac:dyDescent="0.2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hidden="1" x14ac:dyDescent="0.2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hidden="1" x14ac:dyDescent="0.2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hidden="1" x14ac:dyDescent="0.2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hidden="1" x14ac:dyDescent="0.2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hidden="1" x14ac:dyDescent="0.2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hidden="1" x14ac:dyDescent="0.2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hidden="1" x14ac:dyDescent="0.2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hidden="1" x14ac:dyDescent="0.2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x14ac:dyDescent="0.2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hidden="1" x14ac:dyDescent="0.2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hidden="1" x14ac:dyDescent="0.2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hidden="1" x14ac:dyDescent="0.2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hidden="1" x14ac:dyDescent="0.2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hidden="1" x14ac:dyDescent="0.2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x14ac:dyDescent="0.2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x14ac:dyDescent="0.2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hidden="1" x14ac:dyDescent="0.2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hidden="1" x14ac:dyDescent="0.2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hidden="1" x14ac:dyDescent="0.2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hidden="1" x14ac:dyDescent="0.2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hidden="1" x14ac:dyDescent="0.2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x14ac:dyDescent="0.2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x14ac:dyDescent="0.2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hidden="1" x14ac:dyDescent="0.2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hidden="1" x14ac:dyDescent="0.2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hidden="1" x14ac:dyDescent="0.2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hidden="1" x14ac:dyDescent="0.2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hidden="1" x14ac:dyDescent="0.2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hidden="1" x14ac:dyDescent="0.2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x14ac:dyDescent="0.2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hidden="1" x14ac:dyDescent="0.2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hidden="1" x14ac:dyDescent="0.2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x14ac:dyDescent="0.2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hidden="1" x14ac:dyDescent="0.2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x14ac:dyDescent="0.2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hidden="1" x14ac:dyDescent="0.2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hidden="1" x14ac:dyDescent="0.2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hidden="1" x14ac:dyDescent="0.2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hidden="1" x14ac:dyDescent="0.2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hidden="1" x14ac:dyDescent="0.2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x14ac:dyDescent="0.2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hidden="1" x14ac:dyDescent="0.2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hidden="1" x14ac:dyDescent="0.2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hidden="1" x14ac:dyDescent="0.2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x14ac:dyDescent="0.2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hidden="1" x14ac:dyDescent="0.2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hidden="1" x14ac:dyDescent="0.2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hidden="1" x14ac:dyDescent="0.2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x14ac:dyDescent="0.2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hidden="1" x14ac:dyDescent="0.2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hidden="1" x14ac:dyDescent="0.2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hidden="1" x14ac:dyDescent="0.2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hidden="1" x14ac:dyDescent="0.2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x14ac:dyDescent="0.2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hidden="1" x14ac:dyDescent="0.2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hidden="1" x14ac:dyDescent="0.2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hidden="1" x14ac:dyDescent="0.2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hidden="1" x14ac:dyDescent="0.2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hidden="1" x14ac:dyDescent="0.2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hidden="1" x14ac:dyDescent="0.2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hidden="1" x14ac:dyDescent="0.2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x14ac:dyDescent="0.2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hidden="1" x14ac:dyDescent="0.2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hidden="1" x14ac:dyDescent="0.2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hidden="1" x14ac:dyDescent="0.2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x14ac:dyDescent="0.2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hidden="1" x14ac:dyDescent="0.2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hidden="1" x14ac:dyDescent="0.2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x14ac:dyDescent="0.2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hidden="1" x14ac:dyDescent="0.2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hidden="1" x14ac:dyDescent="0.2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hidden="1" x14ac:dyDescent="0.2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hidden="1" x14ac:dyDescent="0.2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x14ac:dyDescent="0.2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hidden="1" x14ac:dyDescent="0.2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hidden="1" x14ac:dyDescent="0.2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hidden="1" x14ac:dyDescent="0.2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hidden="1" x14ac:dyDescent="0.2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hidden="1" x14ac:dyDescent="0.2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hidden="1" x14ac:dyDescent="0.2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x14ac:dyDescent="0.2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hidden="1" x14ac:dyDescent="0.2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hidden="1" x14ac:dyDescent="0.2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x14ac:dyDescent="0.2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hidden="1" x14ac:dyDescent="0.2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hidden="1" x14ac:dyDescent="0.2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hidden="1" x14ac:dyDescent="0.2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hidden="1" x14ac:dyDescent="0.2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x14ac:dyDescent="0.2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x14ac:dyDescent="0.2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hidden="1" x14ac:dyDescent="0.2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x14ac:dyDescent="0.2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x14ac:dyDescent="0.2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hidden="1" x14ac:dyDescent="0.2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hidden="1" x14ac:dyDescent="0.2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hidden="1" x14ac:dyDescent="0.2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hidden="1" x14ac:dyDescent="0.2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hidden="1" x14ac:dyDescent="0.2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hidden="1" x14ac:dyDescent="0.2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hidden="1" x14ac:dyDescent="0.2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hidden="1" x14ac:dyDescent="0.2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hidden="1" x14ac:dyDescent="0.2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hidden="1" x14ac:dyDescent="0.2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hidden="1" x14ac:dyDescent="0.2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hidden="1" x14ac:dyDescent="0.2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hidden="1" x14ac:dyDescent="0.2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hidden="1" x14ac:dyDescent="0.2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hidden="1" x14ac:dyDescent="0.2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hidden="1" x14ac:dyDescent="0.2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x14ac:dyDescent="0.2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hidden="1" x14ac:dyDescent="0.2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hidden="1" x14ac:dyDescent="0.2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hidden="1" x14ac:dyDescent="0.2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x14ac:dyDescent="0.2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x14ac:dyDescent="0.2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hidden="1" x14ac:dyDescent="0.2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x14ac:dyDescent="0.2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hidden="1" x14ac:dyDescent="0.2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hidden="1" x14ac:dyDescent="0.2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hidden="1" x14ac:dyDescent="0.2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x14ac:dyDescent="0.2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hidden="1" x14ac:dyDescent="0.2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hidden="1" x14ac:dyDescent="0.2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hidden="1" x14ac:dyDescent="0.2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hidden="1" x14ac:dyDescent="0.2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x14ac:dyDescent="0.2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hidden="1" x14ac:dyDescent="0.2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hidden="1" x14ac:dyDescent="0.2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hidden="1" x14ac:dyDescent="0.2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hidden="1" x14ac:dyDescent="0.2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hidden="1" x14ac:dyDescent="0.2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hidden="1" x14ac:dyDescent="0.2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x14ac:dyDescent="0.2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hidden="1" x14ac:dyDescent="0.2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hidden="1" x14ac:dyDescent="0.2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hidden="1" x14ac:dyDescent="0.2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hidden="1" x14ac:dyDescent="0.2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hidden="1" x14ac:dyDescent="0.2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hidden="1" x14ac:dyDescent="0.2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hidden="1" x14ac:dyDescent="0.2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hidden="1" x14ac:dyDescent="0.2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hidden="1" x14ac:dyDescent="0.2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hidden="1" x14ac:dyDescent="0.2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hidden="1" x14ac:dyDescent="0.2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hidden="1" x14ac:dyDescent="0.2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hidden="1" x14ac:dyDescent="0.2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x14ac:dyDescent="0.2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hidden="1" x14ac:dyDescent="0.2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x14ac:dyDescent="0.2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hidden="1" x14ac:dyDescent="0.2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hidden="1" x14ac:dyDescent="0.2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hidden="1" x14ac:dyDescent="0.2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hidden="1" x14ac:dyDescent="0.2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hidden="1" x14ac:dyDescent="0.2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hidden="1" x14ac:dyDescent="0.2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hidden="1" x14ac:dyDescent="0.2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hidden="1" x14ac:dyDescent="0.2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hidden="1" x14ac:dyDescent="0.2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hidden="1" x14ac:dyDescent="0.2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hidden="1" x14ac:dyDescent="0.2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hidden="1" x14ac:dyDescent="0.2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x14ac:dyDescent="0.2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hidden="1" x14ac:dyDescent="0.2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hidden="1" x14ac:dyDescent="0.2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x14ac:dyDescent="0.2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x14ac:dyDescent="0.2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x14ac:dyDescent="0.2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hidden="1" x14ac:dyDescent="0.2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hidden="1" x14ac:dyDescent="0.2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x14ac:dyDescent="0.2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hidden="1" x14ac:dyDescent="0.2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hidden="1" x14ac:dyDescent="0.2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hidden="1" x14ac:dyDescent="0.2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hidden="1" x14ac:dyDescent="0.2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hidden="1" x14ac:dyDescent="0.2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hidden="1" x14ac:dyDescent="0.2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hidden="1" x14ac:dyDescent="0.2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hidden="1" x14ac:dyDescent="0.2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hidden="1" x14ac:dyDescent="0.2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hidden="1" x14ac:dyDescent="0.2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hidden="1" x14ac:dyDescent="0.2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x14ac:dyDescent="0.2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hidden="1" x14ac:dyDescent="0.2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x14ac:dyDescent="0.2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hidden="1" x14ac:dyDescent="0.2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hidden="1" x14ac:dyDescent="0.2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hidden="1" x14ac:dyDescent="0.2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hidden="1" x14ac:dyDescent="0.2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hidden="1" x14ac:dyDescent="0.2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hidden="1" x14ac:dyDescent="0.2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hidden="1" x14ac:dyDescent="0.2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hidden="1" x14ac:dyDescent="0.2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hidden="1" x14ac:dyDescent="0.2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hidden="1" x14ac:dyDescent="0.2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hidden="1" x14ac:dyDescent="0.2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hidden="1" x14ac:dyDescent="0.2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hidden="1" x14ac:dyDescent="0.2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hidden="1" x14ac:dyDescent="0.2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x14ac:dyDescent="0.2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hidden="1" x14ac:dyDescent="0.2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hidden="1" x14ac:dyDescent="0.2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hidden="1" x14ac:dyDescent="0.2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hidden="1" x14ac:dyDescent="0.2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hidden="1" x14ac:dyDescent="0.2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hidden="1" x14ac:dyDescent="0.2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hidden="1" x14ac:dyDescent="0.2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hidden="1" x14ac:dyDescent="0.2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hidden="1" x14ac:dyDescent="0.2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hidden="1" x14ac:dyDescent="0.2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hidden="1" x14ac:dyDescent="0.2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hidden="1" x14ac:dyDescent="0.2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hidden="1" x14ac:dyDescent="0.2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hidden="1" x14ac:dyDescent="0.2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hidden="1" x14ac:dyDescent="0.2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hidden="1" x14ac:dyDescent="0.2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hidden="1" x14ac:dyDescent="0.2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hidden="1" x14ac:dyDescent="0.2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hidden="1" x14ac:dyDescent="0.2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hidden="1" x14ac:dyDescent="0.2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hidden="1" x14ac:dyDescent="0.2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hidden="1" x14ac:dyDescent="0.2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hidden="1" x14ac:dyDescent="0.2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hidden="1" x14ac:dyDescent="0.2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hidden="1" x14ac:dyDescent="0.2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hidden="1" x14ac:dyDescent="0.2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x14ac:dyDescent="0.2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hidden="1" x14ac:dyDescent="0.2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hidden="1" x14ac:dyDescent="0.2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hidden="1" x14ac:dyDescent="0.2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hidden="1" x14ac:dyDescent="0.2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hidden="1" x14ac:dyDescent="0.2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hidden="1" x14ac:dyDescent="0.2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x14ac:dyDescent="0.2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x14ac:dyDescent="0.2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hidden="1" x14ac:dyDescent="0.2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hidden="1" x14ac:dyDescent="0.2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hidden="1" x14ac:dyDescent="0.2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hidden="1" x14ac:dyDescent="0.2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x14ac:dyDescent="0.2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hidden="1" x14ac:dyDescent="0.2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x14ac:dyDescent="0.2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hidden="1" x14ac:dyDescent="0.2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x14ac:dyDescent="0.2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hidden="1" x14ac:dyDescent="0.2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hidden="1" x14ac:dyDescent="0.2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hidden="1" x14ac:dyDescent="0.2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x14ac:dyDescent="0.2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hidden="1" x14ac:dyDescent="0.2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hidden="1" x14ac:dyDescent="0.2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hidden="1" x14ac:dyDescent="0.2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x14ac:dyDescent="0.2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hidden="1" x14ac:dyDescent="0.2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hidden="1" x14ac:dyDescent="0.2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hidden="1" x14ac:dyDescent="0.2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hidden="1" x14ac:dyDescent="0.2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hidden="1" x14ac:dyDescent="0.2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hidden="1" x14ac:dyDescent="0.2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hidden="1" x14ac:dyDescent="0.2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x14ac:dyDescent="0.2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hidden="1" x14ac:dyDescent="0.2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hidden="1" x14ac:dyDescent="0.2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x14ac:dyDescent="0.2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hidden="1" x14ac:dyDescent="0.2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hidden="1" x14ac:dyDescent="0.2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hidden="1" x14ac:dyDescent="0.2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hidden="1" x14ac:dyDescent="0.2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hidden="1" x14ac:dyDescent="0.2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hidden="1" x14ac:dyDescent="0.2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x14ac:dyDescent="0.2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hidden="1" x14ac:dyDescent="0.2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x14ac:dyDescent="0.2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hidden="1" x14ac:dyDescent="0.2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hidden="1" x14ac:dyDescent="0.2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hidden="1" x14ac:dyDescent="0.2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hidden="1" x14ac:dyDescent="0.2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x14ac:dyDescent="0.2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x14ac:dyDescent="0.2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hidden="1" x14ac:dyDescent="0.2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hidden="1" x14ac:dyDescent="0.2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hidden="1" x14ac:dyDescent="0.2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hidden="1" x14ac:dyDescent="0.2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hidden="1" x14ac:dyDescent="0.2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hidden="1" x14ac:dyDescent="0.2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x14ac:dyDescent="0.2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hidden="1" x14ac:dyDescent="0.2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hidden="1" x14ac:dyDescent="0.2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hidden="1" x14ac:dyDescent="0.2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hidden="1" x14ac:dyDescent="0.2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hidden="1" x14ac:dyDescent="0.2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x14ac:dyDescent="0.2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x14ac:dyDescent="0.2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x14ac:dyDescent="0.2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hidden="1" x14ac:dyDescent="0.2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hidden="1" x14ac:dyDescent="0.2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hidden="1" x14ac:dyDescent="0.2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hidden="1" x14ac:dyDescent="0.2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hidden="1" x14ac:dyDescent="0.2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hidden="1" x14ac:dyDescent="0.2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hidden="1" x14ac:dyDescent="0.2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hidden="1" x14ac:dyDescent="0.2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hidden="1" x14ac:dyDescent="0.2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hidden="1" x14ac:dyDescent="0.2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hidden="1" x14ac:dyDescent="0.2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hidden="1" x14ac:dyDescent="0.2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hidden="1" x14ac:dyDescent="0.2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hidden="1" x14ac:dyDescent="0.2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hidden="1" x14ac:dyDescent="0.2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hidden="1" x14ac:dyDescent="0.2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hidden="1" x14ac:dyDescent="0.2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hidden="1" x14ac:dyDescent="0.2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hidden="1" x14ac:dyDescent="0.2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hidden="1" x14ac:dyDescent="0.2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hidden="1" x14ac:dyDescent="0.2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x14ac:dyDescent="0.2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hidden="1" x14ac:dyDescent="0.2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hidden="1" x14ac:dyDescent="0.2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hidden="1" x14ac:dyDescent="0.2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hidden="1" x14ac:dyDescent="0.2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hidden="1" x14ac:dyDescent="0.2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hidden="1" x14ac:dyDescent="0.2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hidden="1" x14ac:dyDescent="0.2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hidden="1" x14ac:dyDescent="0.2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hidden="1" x14ac:dyDescent="0.2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hidden="1" x14ac:dyDescent="0.2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hidden="1" x14ac:dyDescent="0.2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hidden="1" x14ac:dyDescent="0.2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hidden="1" x14ac:dyDescent="0.2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hidden="1" x14ac:dyDescent="0.2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hidden="1" x14ac:dyDescent="0.2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x14ac:dyDescent="0.2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x14ac:dyDescent="0.2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hidden="1" x14ac:dyDescent="0.2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x14ac:dyDescent="0.2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hidden="1" x14ac:dyDescent="0.2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hidden="1" x14ac:dyDescent="0.2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x14ac:dyDescent="0.2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x14ac:dyDescent="0.2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hidden="1" x14ac:dyDescent="0.2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hidden="1" x14ac:dyDescent="0.2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hidden="1" x14ac:dyDescent="0.2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hidden="1" x14ac:dyDescent="0.2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x14ac:dyDescent="0.2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hidden="1" x14ac:dyDescent="0.2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hidden="1" x14ac:dyDescent="0.2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x14ac:dyDescent="0.2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hidden="1" x14ac:dyDescent="0.2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hidden="1" x14ac:dyDescent="0.2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hidden="1" x14ac:dyDescent="0.2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hidden="1" x14ac:dyDescent="0.2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filterColumn colId="71">
      <filters>
        <filter val="Somewhat agree"/>
        <filter val="Strongly agree"/>
      </filters>
    </filterColumn>
    <filterColumn colId="94">
      <filters>
        <filter val="1"/>
      </filters>
    </filterColumn>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abSelected="1" topLeftCell="A89" zoomScale="145" zoomScaleNormal="145" workbookViewId="0">
      <selection activeCell="B106" sqref="B106"/>
    </sheetView>
  </sheetViews>
  <sheetFormatPr defaultColWidth="8.85546875" defaultRowHeight="15" x14ac:dyDescent="0.25"/>
  <cols>
    <col min="1" max="1" width="14.7109375" bestFit="1" customWidth="1"/>
    <col min="2" max="2" width="137.85546875" bestFit="1" customWidth="1"/>
    <col min="3" max="3" width="62" bestFit="1" customWidth="1"/>
  </cols>
  <sheetData>
    <row r="1" spans="1:3" x14ac:dyDescent="0.25">
      <c r="A1" s="2" t="s">
        <v>0</v>
      </c>
      <c r="B1" s="3" t="s">
        <v>1210</v>
      </c>
    </row>
    <row r="2" spans="1:3" x14ac:dyDescent="0.25">
      <c r="A2" s="2" t="s">
        <v>1</v>
      </c>
    </row>
    <row r="3" spans="1:3" x14ac:dyDescent="0.25">
      <c r="A3" s="2" t="s">
        <v>2</v>
      </c>
    </row>
    <row r="4" spans="1:3" x14ac:dyDescent="0.25">
      <c r="A4" s="2" t="s">
        <v>3</v>
      </c>
    </row>
    <row r="5" spans="1:3" x14ac:dyDescent="0.25">
      <c r="A5" s="2" t="s">
        <v>4</v>
      </c>
    </row>
    <row r="6" spans="1:3" x14ac:dyDescent="0.25">
      <c r="A6" s="2" t="s">
        <v>5</v>
      </c>
    </row>
    <row r="7" spans="1:3" x14ac:dyDescent="0.25">
      <c r="A7" s="2" t="s">
        <v>6</v>
      </c>
    </row>
    <row r="8" spans="1:3" x14ac:dyDescent="0.25">
      <c r="A8" s="2" t="s">
        <v>7</v>
      </c>
      <c r="B8" s="3" t="s">
        <v>1216</v>
      </c>
      <c r="C8" s="3" t="s">
        <v>1211</v>
      </c>
    </row>
    <row r="9" spans="1:3" x14ac:dyDescent="0.25">
      <c r="A9" s="2" t="s">
        <v>8</v>
      </c>
      <c r="B9" s="3" t="s">
        <v>1216</v>
      </c>
      <c r="C9" s="3" t="s">
        <v>1212</v>
      </c>
    </row>
    <row r="10" spans="1:3" x14ac:dyDescent="0.25">
      <c r="A10" s="2" t="s">
        <v>9</v>
      </c>
      <c r="B10" s="3" t="s">
        <v>1216</v>
      </c>
      <c r="C10" s="3" t="s">
        <v>1213</v>
      </c>
    </row>
    <row r="11" spans="1:3" x14ac:dyDescent="0.25">
      <c r="A11" s="2" t="s">
        <v>10</v>
      </c>
      <c r="B11" s="3" t="s">
        <v>1216</v>
      </c>
      <c r="C11" t="s">
        <v>1214</v>
      </c>
    </row>
    <row r="12" spans="1:3" x14ac:dyDescent="0.25">
      <c r="A12" s="2" t="s">
        <v>11</v>
      </c>
      <c r="B12" s="3" t="s">
        <v>1216</v>
      </c>
      <c r="C12" s="3" t="s">
        <v>1215</v>
      </c>
    </row>
    <row r="13" spans="1:3" x14ac:dyDescent="0.25">
      <c r="A13" s="2" t="s">
        <v>12</v>
      </c>
      <c r="B13" s="3" t="s">
        <v>1217</v>
      </c>
    </row>
    <row r="14" spans="1:3" x14ac:dyDescent="0.25">
      <c r="A14" s="2" t="s">
        <v>13</v>
      </c>
      <c r="B14" s="3" t="s">
        <v>1218</v>
      </c>
      <c r="C14" t="s">
        <v>1219</v>
      </c>
    </row>
    <row r="15" spans="1:3" x14ac:dyDescent="0.25">
      <c r="A15" s="2" t="s">
        <v>14</v>
      </c>
      <c r="C15" t="s">
        <v>1220</v>
      </c>
    </row>
    <row r="16" spans="1:3" x14ac:dyDescent="0.25">
      <c r="A16" s="2" t="s">
        <v>15</v>
      </c>
      <c r="C16" t="s">
        <v>1221</v>
      </c>
    </row>
    <row r="17" spans="1:3" x14ac:dyDescent="0.25">
      <c r="A17" s="2" t="s">
        <v>16</v>
      </c>
      <c r="C17" t="s">
        <v>1222</v>
      </c>
    </row>
    <row r="18" spans="1:3" x14ac:dyDescent="0.25">
      <c r="A18" s="2" t="s">
        <v>17</v>
      </c>
      <c r="C18" t="s">
        <v>192</v>
      </c>
    </row>
    <row r="19" spans="1:3" x14ac:dyDescent="0.25">
      <c r="A19" s="2" t="s">
        <v>18</v>
      </c>
      <c r="B19" s="3" t="s">
        <v>1223</v>
      </c>
    </row>
    <row r="20" spans="1:3" x14ac:dyDescent="0.25">
      <c r="A20" s="2" t="s">
        <v>19</v>
      </c>
    </row>
    <row r="21" spans="1:3" x14ac:dyDescent="0.25">
      <c r="A21" s="2" t="s">
        <v>20</v>
      </c>
      <c r="B21" s="3" t="s">
        <v>1224</v>
      </c>
      <c r="C21" t="s">
        <v>1225</v>
      </c>
    </row>
    <row r="22" spans="1:3" x14ac:dyDescent="0.25">
      <c r="A22" s="2" t="s">
        <v>21</v>
      </c>
      <c r="B22" s="3" t="s">
        <v>1224</v>
      </c>
      <c r="C22" t="s">
        <v>1226</v>
      </c>
    </row>
    <row r="23" spans="1:3" x14ac:dyDescent="0.25">
      <c r="A23" s="2" t="s">
        <v>22</v>
      </c>
      <c r="B23" s="3" t="s">
        <v>1224</v>
      </c>
      <c r="C23" t="s">
        <v>1227</v>
      </c>
    </row>
    <row r="24" spans="1:3" x14ac:dyDescent="0.25">
      <c r="A24" s="2" t="s">
        <v>23</v>
      </c>
      <c r="B24" s="3" t="s">
        <v>1224</v>
      </c>
      <c r="C24" t="s">
        <v>1228</v>
      </c>
    </row>
    <row r="25" spans="1:3" x14ac:dyDescent="0.25">
      <c r="A25" s="2" t="s">
        <v>24</v>
      </c>
      <c r="B25" s="3" t="s">
        <v>1224</v>
      </c>
      <c r="C25" t="s">
        <v>189</v>
      </c>
    </row>
    <row r="26" spans="1:3" x14ac:dyDescent="0.25">
      <c r="A26" s="2" t="s">
        <v>25</v>
      </c>
    </row>
    <row r="27" spans="1:3" x14ac:dyDescent="0.25">
      <c r="A27" s="2" t="s">
        <v>1357</v>
      </c>
      <c r="C27" t="s">
        <v>1360</v>
      </c>
    </row>
    <row r="28" spans="1:3" x14ac:dyDescent="0.25">
      <c r="A28" s="2" t="s">
        <v>1358</v>
      </c>
      <c r="C28" t="s">
        <v>1361</v>
      </c>
    </row>
    <row r="29" spans="1:3" x14ac:dyDescent="0.25">
      <c r="A29" s="2" t="s">
        <v>1359</v>
      </c>
      <c r="C29" t="s">
        <v>1362</v>
      </c>
    </row>
    <row r="30" spans="1:3" x14ac:dyDescent="0.25">
      <c r="A30" s="2" t="s">
        <v>1363</v>
      </c>
      <c r="C30" t="s">
        <v>1364</v>
      </c>
    </row>
    <row r="31" spans="1:3" x14ac:dyDescent="0.25">
      <c r="A31" s="2" t="s">
        <v>1366</v>
      </c>
      <c r="C31" t="s">
        <v>1367</v>
      </c>
    </row>
    <row r="32" spans="1:3" x14ac:dyDescent="0.25">
      <c r="A32" s="2" t="s">
        <v>1368</v>
      </c>
      <c r="C32" t="s">
        <v>1369</v>
      </c>
    </row>
    <row r="33" spans="1:3" x14ac:dyDescent="0.25">
      <c r="A33" s="2" t="s">
        <v>26</v>
      </c>
      <c r="B33" s="3" t="s">
        <v>1224</v>
      </c>
      <c r="C33" t="s">
        <v>1229</v>
      </c>
    </row>
    <row r="34" spans="1:3" x14ac:dyDescent="0.25">
      <c r="A34" s="2" t="s">
        <v>27</v>
      </c>
      <c r="B34" s="3" t="s">
        <v>1230</v>
      </c>
      <c r="C34" t="s">
        <v>1211</v>
      </c>
    </row>
    <row r="35" spans="1:3" x14ac:dyDescent="0.25">
      <c r="A35" s="2" t="s">
        <v>28</v>
      </c>
      <c r="B35" s="3" t="s">
        <v>1230</v>
      </c>
      <c r="C35" t="s">
        <v>1212</v>
      </c>
    </row>
    <row r="36" spans="1:3" x14ac:dyDescent="0.25">
      <c r="A36" s="2" t="s">
        <v>29</v>
      </c>
      <c r="B36" s="3" t="s">
        <v>1230</v>
      </c>
      <c r="C36" t="s">
        <v>1213</v>
      </c>
    </row>
    <row r="37" spans="1:3" x14ac:dyDescent="0.25">
      <c r="A37" s="2" t="s">
        <v>30</v>
      </c>
      <c r="B37" s="3" t="s">
        <v>1230</v>
      </c>
      <c r="C37" t="s">
        <v>1214</v>
      </c>
    </row>
    <row r="38" spans="1:3" x14ac:dyDescent="0.25">
      <c r="A38" s="2" t="s">
        <v>31</v>
      </c>
      <c r="B38" s="3" t="s">
        <v>1230</v>
      </c>
      <c r="C38" t="s">
        <v>1231</v>
      </c>
    </row>
    <row r="39" spans="1:3" x14ac:dyDescent="0.25">
      <c r="A39" s="2" t="s">
        <v>32</v>
      </c>
      <c r="B39" s="3" t="s">
        <v>1235</v>
      </c>
      <c r="C39" t="s">
        <v>1232</v>
      </c>
    </row>
    <row r="40" spans="1:3" x14ac:dyDescent="0.25">
      <c r="A40" s="2" t="s">
        <v>33</v>
      </c>
      <c r="B40" s="3" t="s">
        <v>1235</v>
      </c>
      <c r="C40" t="s">
        <v>1233</v>
      </c>
    </row>
    <row r="41" spans="1:3" x14ac:dyDescent="0.25">
      <c r="A41" s="2" t="s">
        <v>34</v>
      </c>
      <c r="B41" s="3" t="s">
        <v>1235</v>
      </c>
      <c r="C41" t="s">
        <v>1234</v>
      </c>
    </row>
    <row r="42" spans="1:3" x14ac:dyDescent="0.25">
      <c r="A42" s="2" t="s">
        <v>35</v>
      </c>
      <c r="B42" s="3" t="s">
        <v>1236</v>
      </c>
      <c r="C42" t="s">
        <v>1232</v>
      </c>
    </row>
    <row r="43" spans="1:3" x14ac:dyDescent="0.25">
      <c r="A43" s="2" t="s">
        <v>36</v>
      </c>
      <c r="B43" s="3" t="s">
        <v>1236</v>
      </c>
      <c r="C43" t="s">
        <v>1233</v>
      </c>
    </row>
    <row r="44" spans="1:3" x14ac:dyDescent="0.25">
      <c r="A44" s="2" t="s">
        <v>37</v>
      </c>
      <c r="B44" s="3" t="s">
        <v>1236</v>
      </c>
      <c r="C44" t="s">
        <v>1234</v>
      </c>
    </row>
    <row r="45" spans="1:3" x14ac:dyDescent="0.25">
      <c r="A45" s="2" t="s">
        <v>38</v>
      </c>
      <c r="B45" s="3" t="s">
        <v>1237</v>
      </c>
      <c r="C45" t="s">
        <v>1232</v>
      </c>
    </row>
    <row r="46" spans="1:3" x14ac:dyDescent="0.25">
      <c r="A46" s="2" t="s">
        <v>39</v>
      </c>
      <c r="B46" s="3" t="s">
        <v>1237</v>
      </c>
      <c r="C46" t="s">
        <v>1233</v>
      </c>
    </row>
    <row r="47" spans="1:3" x14ac:dyDescent="0.25">
      <c r="A47" s="2" t="s">
        <v>40</v>
      </c>
      <c r="B47" s="3" t="s">
        <v>1237</v>
      </c>
      <c r="C47" t="s">
        <v>1234</v>
      </c>
    </row>
    <row r="48" spans="1:3" x14ac:dyDescent="0.25">
      <c r="A48" s="2" t="s">
        <v>41</v>
      </c>
      <c r="B48" s="3" t="s">
        <v>1238</v>
      </c>
      <c r="C48" t="s">
        <v>1232</v>
      </c>
    </row>
    <row r="49" spans="1:3" x14ac:dyDescent="0.25">
      <c r="A49" s="2" t="s">
        <v>42</v>
      </c>
      <c r="B49" s="3" t="s">
        <v>1238</v>
      </c>
      <c r="C49" t="s">
        <v>1233</v>
      </c>
    </row>
    <row r="50" spans="1:3" x14ac:dyDescent="0.25">
      <c r="A50" s="2" t="s">
        <v>43</v>
      </c>
      <c r="B50" s="3" t="s">
        <v>1238</v>
      </c>
      <c r="C50" t="s">
        <v>1234</v>
      </c>
    </row>
    <row r="51" spans="1:3" x14ac:dyDescent="0.25">
      <c r="A51" s="2" t="s">
        <v>44</v>
      </c>
      <c r="B51" s="3" t="s">
        <v>1239</v>
      </c>
      <c r="C51" t="s">
        <v>1232</v>
      </c>
    </row>
    <row r="52" spans="1:3" x14ac:dyDescent="0.25">
      <c r="A52" s="2" t="s">
        <v>45</v>
      </c>
      <c r="B52" s="3" t="s">
        <v>1239</v>
      </c>
      <c r="C52" t="s">
        <v>1233</v>
      </c>
    </row>
    <row r="53" spans="1:3" x14ac:dyDescent="0.25">
      <c r="A53" s="2" t="s">
        <v>46</v>
      </c>
      <c r="B53" s="3" t="s">
        <v>1239</v>
      </c>
      <c r="C53" t="s">
        <v>1234</v>
      </c>
    </row>
    <row r="54" spans="1:3" x14ac:dyDescent="0.25">
      <c r="A54" s="2" t="s">
        <v>47</v>
      </c>
      <c r="B54" s="3" t="s">
        <v>1240</v>
      </c>
      <c r="C54" t="s">
        <v>1232</v>
      </c>
    </row>
    <row r="55" spans="1:3" x14ac:dyDescent="0.25">
      <c r="A55" s="2" t="s">
        <v>48</v>
      </c>
      <c r="B55" s="3" t="s">
        <v>1240</v>
      </c>
      <c r="C55" t="s">
        <v>1233</v>
      </c>
    </row>
    <row r="56" spans="1:3" x14ac:dyDescent="0.25">
      <c r="A56" s="2" t="s">
        <v>49</v>
      </c>
      <c r="B56" s="3" t="s">
        <v>1240</v>
      </c>
      <c r="C56" t="s">
        <v>1234</v>
      </c>
    </row>
    <row r="57" spans="1:3" x14ac:dyDescent="0.25">
      <c r="A57" s="2" t="s">
        <v>50</v>
      </c>
      <c r="B57" s="3" t="s">
        <v>1241</v>
      </c>
      <c r="C57" t="s">
        <v>1232</v>
      </c>
    </row>
    <row r="58" spans="1:3" x14ac:dyDescent="0.25">
      <c r="A58" s="2" t="s">
        <v>51</v>
      </c>
      <c r="B58" s="3" t="s">
        <v>1241</v>
      </c>
      <c r="C58" t="s">
        <v>1233</v>
      </c>
    </row>
    <row r="59" spans="1:3" x14ac:dyDescent="0.25">
      <c r="A59" s="2" t="s">
        <v>52</v>
      </c>
      <c r="B59" s="3" t="s">
        <v>1241</v>
      </c>
      <c r="C59" t="s">
        <v>1234</v>
      </c>
    </row>
    <row r="60" spans="1:3" x14ac:dyDescent="0.25">
      <c r="A60" s="2" t="s">
        <v>53</v>
      </c>
      <c r="B60" s="3" t="s">
        <v>1242</v>
      </c>
      <c r="C60" t="s">
        <v>1232</v>
      </c>
    </row>
    <row r="61" spans="1:3" x14ac:dyDescent="0.25">
      <c r="A61" s="2" t="s">
        <v>54</v>
      </c>
      <c r="B61" s="3" t="s">
        <v>1242</v>
      </c>
      <c r="C61" t="s">
        <v>1233</v>
      </c>
    </row>
    <row r="62" spans="1:3" x14ac:dyDescent="0.25">
      <c r="A62" s="2" t="s">
        <v>55</v>
      </c>
      <c r="B62" s="3" t="s">
        <v>1242</v>
      </c>
      <c r="C62" t="s">
        <v>1234</v>
      </c>
    </row>
    <row r="63" spans="1:3" x14ac:dyDescent="0.25">
      <c r="A63" s="2" t="s">
        <v>56</v>
      </c>
      <c r="B63" s="3" t="s">
        <v>1244</v>
      </c>
    </row>
    <row r="64" spans="1:3" x14ac:dyDescent="0.25">
      <c r="A64" s="2" t="s">
        <v>57</v>
      </c>
      <c r="B64" t="s">
        <v>1245</v>
      </c>
    </row>
    <row r="65" spans="1:3" x14ac:dyDescent="0.25">
      <c r="A65" s="2" t="s">
        <v>58</v>
      </c>
      <c r="B65" t="s">
        <v>1246</v>
      </c>
    </row>
    <row r="66" spans="1:3" x14ac:dyDescent="0.25">
      <c r="A66" s="2" t="s">
        <v>59</v>
      </c>
      <c r="B66" s="3" t="s">
        <v>1250</v>
      </c>
      <c r="C66" t="s">
        <v>1247</v>
      </c>
    </row>
    <row r="67" spans="1:3" x14ac:dyDescent="0.25">
      <c r="A67" s="2" t="s">
        <v>60</v>
      </c>
      <c r="C67" s="3" t="s">
        <v>1248</v>
      </c>
    </row>
    <row r="68" spans="1:3" x14ac:dyDescent="0.25">
      <c r="A68" s="2" t="s">
        <v>61</v>
      </c>
      <c r="C68" s="3" t="s">
        <v>1249</v>
      </c>
    </row>
    <row r="69" spans="1:3" x14ac:dyDescent="0.25">
      <c r="A69" s="2" t="s">
        <v>62</v>
      </c>
      <c r="B69" s="3" t="s">
        <v>1251</v>
      </c>
    </row>
    <row r="70" spans="1:3" x14ac:dyDescent="0.25">
      <c r="A70" s="2" t="s">
        <v>63</v>
      </c>
      <c r="B70" s="3" t="s">
        <v>1243</v>
      </c>
      <c r="C70" t="s">
        <v>1252</v>
      </c>
    </row>
    <row r="71" spans="1:3" x14ac:dyDescent="0.25">
      <c r="A71" s="2" t="s">
        <v>64</v>
      </c>
      <c r="C71" t="s">
        <v>1253</v>
      </c>
    </row>
    <row r="72" spans="1:3" x14ac:dyDescent="0.25">
      <c r="A72" s="2" t="s">
        <v>65</v>
      </c>
      <c r="B72" s="3" t="s">
        <v>1254</v>
      </c>
    </row>
    <row r="73" spans="1:3" x14ac:dyDescent="0.25">
      <c r="A73" s="2" t="s">
        <v>66</v>
      </c>
      <c r="B73" s="3" t="s">
        <v>1255</v>
      </c>
    </row>
    <row r="74" spans="1:3" x14ac:dyDescent="0.25">
      <c r="A74" s="2" t="s">
        <v>67</v>
      </c>
    </row>
    <row r="75" spans="1:3" x14ac:dyDescent="0.25">
      <c r="A75" s="2" t="s">
        <v>1377</v>
      </c>
      <c r="C75" t="s">
        <v>1378</v>
      </c>
    </row>
    <row r="76" spans="1:3" x14ac:dyDescent="0.25">
      <c r="A76" s="2" t="s">
        <v>1381</v>
      </c>
      <c r="C76" t="s">
        <v>1379</v>
      </c>
    </row>
    <row r="77" spans="1:3" x14ac:dyDescent="0.25">
      <c r="A77" s="2" t="s">
        <v>1382</v>
      </c>
      <c r="C77" t="s">
        <v>1380</v>
      </c>
    </row>
    <row r="78" spans="1:3" x14ac:dyDescent="0.25">
      <c r="A78" s="2" t="s">
        <v>68</v>
      </c>
      <c r="B78" s="3" t="s">
        <v>1256</v>
      </c>
      <c r="C78" t="s">
        <v>1257</v>
      </c>
    </row>
    <row r="79" spans="1:3" x14ac:dyDescent="0.25">
      <c r="A79" s="2" t="s">
        <v>69</v>
      </c>
      <c r="C79" t="s">
        <v>1258</v>
      </c>
    </row>
    <row r="80" spans="1:3" x14ac:dyDescent="0.25">
      <c r="A80" s="2" t="s">
        <v>70</v>
      </c>
      <c r="C80" t="s">
        <v>1259</v>
      </c>
    </row>
    <row r="81" spans="1:3" x14ac:dyDescent="0.25">
      <c r="A81" s="2" t="s">
        <v>71</v>
      </c>
      <c r="C81" t="s">
        <v>1260</v>
      </c>
    </row>
    <row r="82" spans="1:3" x14ac:dyDescent="0.25">
      <c r="A82" s="2" t="s">
        <v>72</v>
      </c>
      <c r="C82" t="s">
        <v>1261</v>
      </c>
    </row>
    <row r="83" spans="1:3" x14ac:dyDescent="0.25">
      <c r="A83" s="2" t="s">
        <v>73</v>
      </c>
      <c r="C83" t="s">
        <v>1262</v>
      </c>
    </row>
    <row r="84" spans="1:3" x14ac:dyDescent="0.25">
      <c r="A84" s="2" t="s">
        <v>74</v>
      </c>
      <c r="C84" t="s">
        <v>1263</v>
      </c>
    </row>
    <row r="85" spans="1:3" x14ac:dyDescent="0.25">
      <c r="A85" s="2" t="s">
        <v>75</v>
      </c>
      <c r="C85" t="s">
        <v>1264</v>
      </c>
    </row>
    <row r="86" spans="1:3" x14ac:dyDescent="0.25">
      <c r="A86" s="2" t="s">
        <v>76</v>
      </c>
      <c r="C86" t="s">
        <v>189</v>
      </c>
    </row>
    <row r="87" spans="1:3" x14ac:dyDescent="0.25">
      <c r="A87" s="2" t="s">
        <v>77</v>
      </c>
    </row>
    <row r="88" spans="1:3" x14ac:dyDescent="0.25">
      <c r="A88" s="2" t="s">
        <v>78</v>
      </c>
      <c r="C88" t="s">
        <v>192</v>
      </c>
    </row>
    <row r="89" spans="1:3" x14ac:dyDescent="0.25">
      <c r="A89" s="2" t="s">
        <v>79</v>
      </c>
      <c r="B89" s="3" t="s">
        <v>1265</v>
      </c>
      <c r="C89" t="s">
        <v>1266</v>
      </c>
    </row>
    <row r="90" spans="1:3" x14ac:dyDescent="0.25">
      <c r="A90" s="2" t="s">
        <v>80</v>
      </c>
      <c r="C90" t="s">
        <v>1267</v>
      </c>
    </row>
    <row r="91" spans="1:3" x14ac:dyDescent="0.25">
      <c r="A91" s="2" t="s">
        <v>81</v>
      </c>
      <c r="C91" t="s">
        <v>1268</v>
      </c>
    </row>
    <row r="92" spans="1:3" x14ac:dyDescent="0.25">
      <c r="A92" s="2" t="s">
        <v>82</v>
      </c>
      <c r="C92" t="s">
        <v>1269</v>
      </c>
    </row>
    <row r="93" spans="1:3" x14ac:dyDescent="0.25">
      <c r="A93" s="2" t="s">
        <v>83</v>
      </c>
      <c r="C93" t="s">
        <v>1270</v>
      </c>
    </row>
    <row r="94" spans="1:3" x14ac:dyDescent="0.25">
      <c r="A94" s="2" t="s">
        <v>84</v>
      </c>
      <c r="C94" t="s">
        <v>1271</v>
      </c>
    </row>
    <row r="95" spans="1:3" x14ac:dyDescent="0.25">
      <c r="A95" s="2" t="s">
        <v>85</v>
      </c>
      <c r="C95" t="s">
        <v>1272</v>
      </c>
    </row>
    <row r="96" spans="1:3" x14ac:dyDescent="0.25">
      <c r="A96" s="2" t="s">
        <v>86</v>
      </c>
      <c r="C96" t="s">
        <v>1273</v>
      </c>
    </row>
    <row r="97" spans="1:3" x14ac:dyDescent="0.25">
      <c r="A97" s="2" t="s">
        <v>87</v>
      </c>
      <c r="C97" t="s">
        <v>1274</v>
      </c>
    </row>
    <row r="98" spans="1:3" x14ac:dyDescent="0.25">
      <c r="A98" s="2" t="s">
        <v>88</v>
      </c>
      <c r="C98" t="s">
        <v>1275</v>
      </c>
    </row>
    <row r="99" spans="1:3" x14ac:dyDescent="0.25">
      <c r="A99" s="2" t="s">
        <v>89</v>
      </c>
      <c r="C99" t="s">
        <v>189</v>
      </c>
    </row>
    <row r="100" spans="1:3" x14ac:dyDescent="0.25">
      <c r="A100" s="2" t="s">
        <v>90</v>
      </c>
    </row>
    <row r="101" spans="1:3" x14ac:dyDescent="0.25">
      <c r="A101" s="2" t="s">
        <v>91</v>
      </c>
      <c r="C101" t="s">
        <v>192</v>
      </c>
    </row>
    <row r="102" spans="1:3" x14ac:dyDescent="0.25">
      <c r="A102" s="2" t="s">
        <v>92</v>
      </c>
      <c r="B102" s="3" t="s">
        <v>1285</v>
      </c>
      <c r="C102" t="s">
        <v>1276</v>
      </c>
    </row>
    <row r="103" spans="1:3" x14ac:dyDescent="0.25">
      <c r="A103" s="2" t="s">
        <v>93</v>
      </c>
      <c r="C103" t="s">
        <v>1277</v>
      </c>
    </row>
    <row r="104" spans="1:3" x14ac:dyDescent="0.25">
      <c r="A104" s="2" t="s">
        <v>94</v>
      </c>
      <c r="C104" t="s">
        <v>1278</v>
      </c>
    </row>
    <row r="105" spans="1:3" x14ac:dyDescent="0.25">
      <c r="A105" s="2" t="s">
        <v>95</v>
      </c>
      <c r="C105" t="s">
        <v>1279</v>
      </c>
    </row>
    <row r="106" spans="1:3" x14ac:dyDescent="0.25">
      <c r="A106" s="2" t="s">
        <v>96</v>
      </c>
      <c r="C106" t="s">
        <v>1280</v>
      </c>
    </row>
    <row r="107" spans="1:3" x14ac:dyDescent="0.25">
      <c r="A107" s="2" t="s">
        <v>97</v>
      </c>
      <c r="C107" t="s">
        <v>1281</v>
      </c>
    </row>
    <row r="108" spans="1:3" x14ac:dyDescent="0.25">
      <c r="A108" s="2" t="s">
        <v>98</v>
      </c>
      <c r="C108" t="s">
        <v>1282</v>
      </c>
    </row>
    <row r="109" spans="1:3" x14ac:dyDescent="0.25">
      <c r="A109" s="2" t="s">
        <v>99</v>
      </c>
      <c r="C109" t="s">
        <v>1283</v>
      </c>
    </row>
    <row r="110" spans="1:3" x14ac:dyDescent="0.25">
      <c r="A110" s="2" t="s">
        <v>100</v>
      </c>
      <c r="C110" t="s">
        <v>1284</v>
      </c>
    </row>
    <row r="111" spans="1:3" x14ac:dyDescent="0.25">
      <c r="A111" s="2" t="s">
        <v>101</v>
      </c>
      <c r="B111" s="3" t="s">
        <v>1286</v>
      </c>
      <c r="C111" t="s">
        <v>1276</v>
      </c>
    </row>
    <row r="112" spans="1:3" x14ac:dyDescent="0.25">
      <c r="A112" s="2" t="s">
        <v>102</v>
      </c>
      <c r="C112" t="s">
        <v>1277</v>
      </c>
    </row>
    <row r="113" spans="1:3" x14ac:dyDescent="0.25">
      <c r="A113" s="2" t="s">
        <v>103</v>
      </c>
      <c r="C113" t="s">
        <v>1278</v>
      </c>
    </row>
    <row r="114" spans="1:3" x14ac:dyDescent="0.25">
      <c r="A114" s="2" t="s">
        <v>104</v>
      </c>
      <c r="C114" t="s">
        <v>1279</v>
      </c>
    </row>
    <row r="115" spans="1:3" x14ac:dyDescent="0.25">
      <c r="A115" s="2" t="s">
        <v>105</v>
      </c>
      <c r="C115" t="s">
        <v>1280</v>
      </c>
    </row>
    <row r="116" spans="1:3" x14ac:dyDescent="0.25">
      <c r="A116" s="2" t="s">
        <v>106</v>
      </c>
      <c r="C116" t="s">
        <v>1281</v>
      </c>
    </row>
    <row r="117" spans="1:3" x14ac:dyDescent="0.25">
      <c r="A117" s="2" t="s">
        <v>107</v>
      </c>
      <c r="C117" t="s">
        <v>1282</v>
      </c>
    </row>
    <row r="118" spans="1:3" x14ac:dyDescent="0.25">
      <c r="A118" s="2" t="s">
        <v>108</v>
      </c>
      <c r="C118" t="s">
        <v>1283</v>
      </c>
    </row>
    <row r="119" spans="1:3" x14ac:dyDescent="0.25">
      <c r="A119" s="2" t="s">
        <v>109</v>
      </c>
      <c r="C119" t="s">
        <v>1284</v>
      </c>
    </row>
    <row r="120" spans="1:3" x14ac:dyDescent="0.25">
      <c r="A120" s="2" t="s">
        <v>110</v>
      </c>
      <c r="C120" t="s">
        <v>192</v>
      </c>
    </row>
    <row r="121" spans="1:3" x14ac:dyDescent="0.25">
      <c r="A121" s="2" t="s">
        <v>111</v>
      </c>
      <c r="B121" s="3" t="s">
        <v>1287</v>
      </c>
      <c r="C121" t="s">
        <v>1288</v>
      </c>
    </row>
    <row r="122" spans="1:3" x14ac:dyDescent="0.25">
      <c r="A122" s="2" t="s">
        <v>112</v>
      </c>
      <c r="C122" t="s">
        <v>1289</v>
      </c>
    </row>
    <row r="123" spans="1:3" x14ac:dyDescent="0.25">
      <c r="A123" s="2" t="s">
        <v>113</v>
      </c>
      <c r="C123" t="s">
        <v>1290</v>
      </c>
    </row>
    <row r="124" spans="1:3" x14ac:dyDescent="0.25">
      <c r="A124" s="2" t="s">
        <v>114</v>
      </c>
      <c r="B124" s="3" t="s">
        <v>1291</v>
      </c>
    </row>
    <row r="125" spans="1:3" x14ac:dyDescent="0.25">
      <c r="A125" s="2" t="s">
        <v>115</v>
      </c>
      <c r="B125" s="3" t="s">
        <v>1292</v>
      </c>
    </row>
    <row r="126" spans="1:3" x14ac:dyDescent="0.25">
      <c r="A126" s="2" t="s">
        <v>116</v>
      </c>
      <c r="B126" s="3" t="s">
        <v>1293</v>
      </c>
    </row>
    <row r="127" spans="1:3" x14ac:dyDescent="0.25">
      <c r="A127" s="2" t="s">
        <v>117</v>
      </c>
      <c r="B127" s="3" t="s">
        <v>1294</v>
      </c>
    </row>
    <row r="128" spans="1:3" x14ac:dyDescent="0.25">
      <c r="A128" s="2" t="s">
        <v>118</v>
      </c>
    </row>
    <row r="129" spans="1:2" x14ac:dyDescent="0.25">
      <c r="A129" s="2" t="s">
        <v>119</v>
      </c>
      <c r="B129" s="3" t="s">
        <v>1295</v>
      </c>
    </row>
    <row r="130" spans="1:2" x14ac:dyDescent="0.25">
      <c r="A130" s="2" t="s">
        <v>120</v>
      </c>
    </row>
    <row r="131" spans="1:2" x14ac:dyDescent="0.25">
      <c r="A131" s="2" t="s">
        <v>121</v>
      </c>
      <c r="B131" s="3" t="s">
        <v>1296</v>
      </c>
    </row>
    <row r="132" spans="1:2" x14ac:dyDescent="0.25">
      <c r="A132" s="2" t="s">
        <v>122</v>
      </c>
    </row>
    <row r="133" spans="1:2" x14ac:dyDescent="0.25">
      <c r="A133" s="2" t="s">
        <v>123</v>
      </c>
      <c r="B133" s="3" t="s">
        <v>1297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62" zoomScale="85" zoomScaleNormal="85" workbookViewId="0">
      <selection activeCell="H73" sqref="H73"/>
    </sheetView>
  </sheetViews>
  <sheetFormatPr defaultColWidth="9.140625" defaultRowHeight="15" x14ac:dyDescent="0.25"/>
  <cols>
    <col min="1" max="1" width="30.85546875" style="14" customWidth="1"/>
    <col min="2" max="3" width="9.140625" style="14"/>
    <col min="4" max="4" width="11.42578125" bestFit="1" customWidth="1"/>
    <col min="5" max="5" width="26.42578125" style="14" customWidth="1"/>
    <col min="6" max="6" width="15.42578125" style="14" customWidth="1"/>
    <col min="7" max="7" width="30.42578125" style="14" customWidth="1"/>
    <col min="8" max="8" width="11.42578125" style="14" customWidth="1"/>
    <col min="9" max="9" width="13.7109375" style="14" bestFit="1" customWidth="1"/>
    <col min="10" max="10" width="9.140625" style="14"/>
    <col min="11" max="11" width="38.42578125" style="14" bestFit="1" customWidth="1"/>
    <col min="12" max="13" width="9.140625" style="14"/>
    <col min="14" max="14" width="11.85546875" style="14" customWidth="1"/>
    <col min="15" max="17" width="9.140625" style="14"/>
    <col min="18" max="18" width="11.42578125" style="14" bestFit="1" customWidth="1"/>
    <col min="19" max="27" width="9.140625" style="14"/>
    <col min="28" max="28" width="37" style="14" customWidth="1"/>
    <col min="29" max="34" width="9.140625" style="14"/>
    <col min="35" max="35" width="21.42578125" style="14" customWidth="1"/>
    <col min="36" max="36" width="9.140625" style="14"/>
    <col min="37" max="37" width="13.42578125" style="14" bestFit="1" customWidth="1"/>
    <col min="38" max="16384" width="9.140625" style="14"/>
  </cols>
  <sheetData>
    <row r="1" spans="1:3" x14ac:dyDescent="0.25">
      <c r="A1" s="19" t="s">
        <v>140</v>
      </c>
      <c r="B1" s="17"/>
      <c r="C1" s="17"/>
    </row>
    <row r="2" spans="1:3" ht="31.5" x14ac:dyDescent="0.25">
      <c r="A2" s="12" t="s">
        <v>1298</v>
      </c>
      <c r="B2" s="17"/>
      <c r="C2" s="17"/>
    </row>
    <row r="3" spans="1:3" x14ac:dyDescent="0.25">
      <c r="A3" s="10" t="s">
        <v>203</v>
      </c>
      <c r="B3" s="8">
        <f>COUNTIF(Data!E:E,Summary!A3)</f>
        <v>41</v>
      </c>
      <c r="C3" s="32"/>
    </row>
    <row r="4" spans="1:3" x14ac:dyDescent="0.25">
      <c r="A4" s="10" t="s">
        <v>270</v>
      </c>
      <c r="B4" s="8">
        <f>COUNTIF(Data!E:E,Summary!A4)</f>
        <v>11</v>
      </c>
      <c r="C4" s="32"/>
    </row>
    <row r="5" spans="1:3" x14ac:dyDescent="0.25">
      <c r="A5" s="10" t="s">
        <v>380</v>
      </c>
      <c r="B5" s="8">
        <f>COUNTIF(Data!E:E,Summary!A5)</f>
        <v>6</v>
      </c>
      <c r="C5" s="32"/>
    </row>
    <row r="6" spans="1:3" x14ac:dyDescent="0.25">
      <c r="A6" s="10" t="s">
        <v>187</v>
      </c>
      <c r="B6" s="8">
        <f>COUNTIF(Data!E:E,Summary!A6)</f>
        <v>353</v>
      </c>
      <c r="C6" s="32"/>
    </row>
    <row r="7" spans="1:3" x14ac:dyDescent="0.25">
      <c r="A7" s="10" t="s">
        <v>156</v>
      </c>
      <c r="B7" s="8">
        <f>COUNTIF(Data!E:E,Summary!A7)</f>
        <v>275</v>
      </c>
      <c r="C7" s="32"/>
    </row>
    <row r="8" spans="1:3" x14ac:dyDescent="0.25">
      <c r="A8" s="10" t="s">
        <v>125</v>
      </c>
      <c r="B8" s="8">
        <f>COUNTIF(Data!E:E,Summary!A8)</f>
        <v>232</v>
      </c>
      <c r="C8" s="32"/>
    </row>
    <row r="9" spans="1:3" x14ac:dyDescent="0.25">
      <c r="A9" s="10" t="s">
        <v>196</v>
      </c>
      <c r="B9" s="8">
        <f>COUNTIF(Data!E:E,Summary!A9)</f>
        <v>167</v>
      </c>
      <c r="C9" s="32"/>
    </row>
    <row r="10" spans="1:3" x14ac:dyDescent="0.25">
      <c r="A10" s="10" t="s">
        <v>164</v>
      </c>
      <c r="B10" s="8">
        <f>COUNTIF(Data!E:E,Summary!A10)</f>
        <v>166</v>
      </c>
      <c r="C10" s="32"/>
    </row>
    <row r="11" spans="1:3" x14ac:dyDescent="0.25">
      <c r="A11" s="10" t="s">
        <v>211</v>
      </c>
      <c r="B11" s="8">
        <f>COUNTIF(Data!E:E,Summary!A11)</f>
        <v>29</v>
      </c>
      <c r="C11" s="32"/>
    </row>
    <row r="12" spans="1:3" x14ac:dyDescent="0.25">
      <c r="A12" s="10" t="s">
        <v>235</v>
      </c>
      <c r="B12" s="8">
        <f>COUNTIF(Data!E:E,Summary!A12)</f>
        <v>36</v>
      </c>
      <c r="C12" s="32"/>
    </row>
    <row r="13" spans="1:3" x14ac:dyDescent="0.25">
      <c r="A13" s="10"/>
      <c r="B13" s="8">
        <f>COUNTIF(Data!E:E,Summary!A13)</f>
        <v>0</v>
      </c>
      <c r="C13" s="32"/>
    </row>
    <row r="14" spans="1:3" x14ac:dyDescent="0.25">
      <c r="A14" s="10" t="s">
        <v>1299</v>
      </c>
      <c r="B14" s="8">
        <f>SUM(B3:B13)</f>
        <v>1316</v>
      </c>
      <c r="C14" s="32"/>
    </row>
    <row r="16" spans="1:3" ht="15.75" x14ac:dyDescent="0.25">
      <c r="A16" s="12" t="s">
        <v>1300</v>
      </c>
      <c r="B16" s="17"/>
      <c r="C16" s="17"/>
    </row>
    <row r="17" spans="1:37" x14ac:dyDescent="0.25">
      <c r="A17" s="10" t="s">
        <v>128</v>
      </c>
      <c r="B17" s="8">
        <f>COUNTIF(Data!G:G, Summary!A17)</f>
        <v>415</v>
      </c>
      <c r="C17" s="32"/>
    </row>
    <row r="18" spans="1:37" x14ac:dyDescent="0.25">
      <c r="A18" s="10" t="s">
        <v>298</v>
      </c>
      <c r="B18" s="8">
        <f>COUNTIF(Data!G:G, Summary!A18)</f>
        <v>11</v>
      </c>
      <c r="C18" s="32"/>
    </row>
    <row r="19" spans="1:37" x14ac:dyDescent="0.25">
      <c r="A19" s="10" t="s">
        <v>206</v>
      </c>
      <c r="B19" s="8">
        <f>COUNTIF(Data!G:G, Summary!A19)</f>
        <v>36</v>
      </c>
      <c r="C19" s="32"/>
    </row>
    <row r="20" spans="1:37" x14ac:dyDescent="0.25">
      <c r="A20" s="10" t="s">
        <v>148</v>
      </c>
      <c r="B20" s="8">
        <f>COUNTIF(Data!G:G, Summary!A20)</f>
        <v>896</v>
      </c>
      <c r="C20" s="32"/>
    </row>
    <row r="21" spans="1:37" x14ac:dyDescent="0.25">
      <c r="A21" s="10" t="s">
        <v>1299</v>
      </c>
      <c r="B21" s="8">
        <f>SUM(B17:B20)</f>
        <v>1358</v>
      </c>
      <c r="C21" s="32"/>
    </row>
    <row r="23" spans="1:37" ht="47.25" x14ac:dyDescent="0.25">
      <c r="A23" s="12" t="s">
        <v>1301</v>
      </c>
      <c r="B23" s="17"/>
      <c r="C23" s="17"/>
      <c r="G23" s="14" t="s">
        <v>1350</v>
      </c>
      <c r="H23" s="14" t="s">
        <v>1351</v>
      </c>
      <c r="AC23" s="14" t="s">
        <v>1211</v>
      </c>
      <c r="AD23" s="25">
        <v>0.64359351988217972</v>
      </c>
    </row>
    <row r="24" spans="1:37" ht="30" x14ac:dyDescent="0.2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30" x14ac:dyDescent="0.2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5" x14ac:dyDescent="0.2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45" x14ac:dyDescent="0.2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25">
      <c r="A28" s="10" t="s">
        <v>1215</v>
      </c>
      <c r="B28" s="8">
        <f>COUNTIF(Data!L:L,1)</f>
        <v>3</v>
      </c>
      <c r="C28" s="32"/>
      <c r="D28" s="29">
        <f>B28/$B$21</f>
        <v>2.2091310751104565E-3</v>
      </c>
      <c r="F28" s="21" t="s">
        <v>1215</v>
      </c>
      <c r="G28" s="22">
        <f>COUNTIF(Data!L:L,1)</f>
        <v>3</v>
      </c>
      <c r="I28" s="25">
        <f t="shared" si="1"/>
        <v>3.1948881789137379E-3</v>
      </c>
    </row>
    <row r="29" spans="1:37" x14ac:dyDescent="0.25">
      <c r="A29" s="20" t="s">
        <v>1299</v>
      </c>
      <c r="B29" s="8">
        <f>SUM(B24:B28)</f>
        <v>1789</v>
      </c>
      <c r="C29" s="32"/>
      <c r="F29" s="23" t="s">
        <v>1299</v>
      </c>
      <c r="G29" s="22">
        <f>SUM(G24:G28)</f>
        <v>939</v>
      </c>
    </row>
    <row r="30" spans="1:37" ht="30" x14ac:dyDescent="0.25">
      <c r="A30" s="14" t="s">
        <v>1349</v>
      </c>
      <c r="B30" s="24">
        <f>B21-G29</f>
        <v>419</v>
      </c>
      <c r="C30" s="24"/>
      <c r="D30" s="30">
        <f>B30/B21</f>
        <v>0.30854197349042711</v>
      </c>
    </row>
    <row r="31" spans="1:37" x14ac:dyDescent="0.25">
      <c r="B31" s="24"/>
      <c r="C31" s="24"/>
      <c r="D31" s="30"/>
    </row>
    <row r="32" spans="1:37" ht="47.25" x14ac:dyDescent="0.25">
      <c r="A32" s="12" t="s">
        <v>1302</v>
      </c>
      <c r="B32" s="17"/>
      <c r="C32" s="17"/>
      <c r="E32" s="14" t="s">
        <v>1352</v>
      </c>
      <c r="G32" s="14" t="s">
        <v>1353</v>
      </c>
      <c r="AK32" s="14">
        <f>20000/365</f>
        <v>54.794520547945204</v>
      </c>
    </row>
    <row r="33" spans="1:37" x14ac:dyDescent="0.2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2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2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2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2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25">
      <c r="A38" s="10" t="s">
        <v>1299</v>
      </c>
      <c r="B38" s="8">
        <f>SUM(B33:B37)</f>
        <v>1355</v>
      </c>
      <c r="C38" s="32"/>
      <c r="E38" s="14">
        <f>SUM(E33:E37)</f>
        <v>393</v>
      </c>
      <c r="F38" s="25"/>
      <c r="G38" s="14">
        <f>SUM(G33:G37)</f>
        <v>489</v>
      </c>
    </row>
    <row r="40" spans="1:37" ht="47.25" x14ac:dyDescent="0.25">
      <c r="A40" s="12" t="s">
        <v>1303</v>
      </c>
      <c r="B40" s="17"/>
      <c r="C40" s="17"/>
      <c r="E40" s="14" t="s">
        <v>1354</v>
      </c>
      <c r="G40" s="14" t="s">
        <v>1355</v>
      </c>
      <c r="AI40" s="14" t="s">
        <v>1299</v>
      </c>
      <c r="AJ40" s="14">
        <v>2319</v>
      </c>
    </row>
    <row r="41" spans="1:37" x14ac:dyDescent="0.2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2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25" x14ac:dyDescent="0.2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5" x14ac:dyDescent="0.2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2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25">
      <c r="A46" s="20" t="s">
        <v>1299</v>
      </c>
      <c r="B46" s="8">
        <f>SUM(B41:B45)</f>
        <v>2319</v>
      </c>
      <c r="C46" s="32"/>
      <c r="D46" s="30"/>
      <c r="E46" s="14">
        <f>SUM(E41:E45)</f>
        <v>1353</v>
      </c>
      <c r="F46" s="25"/>
      <c r="G46" s="14">
        <f>SUM(G41:G45)</f>
        <v>1592</v>
      </c>
      <c r="R46" s="14">
        <f>9/29</f>
        <v>0.31034482758620691</v>
      </c>
    </row>
    <row r="47" spans="1:37" x14ac:dyDescent="0.25">
      <c r="A47" s="14" t="s">
        <v>1356</v>
      </c>
      <c r="B47" s="14">
        <f>COUNTIFS(Data!N:N,0,Data!O:O,0,Data!P:P,0,Data!Q:Q,1)</f>
        <v>29</v>
      </c>
      <c r="D47" s="30">
        <f t="shared" si="5"/>
        <v>2.1354933726067747E-2</v>
      </c>
    </row>
    <row r="48" spans="1:37" ht="31.5" x14ac:dyDescent="0.25">
      <c r="A48" s="12" t="s">
        <v>1304</v>
      </c>
      <c r="B48" s="17"/>
      <c r="C48" s="17"/>
      <c r="D48" t="s">
        <v>1370</v>
      </c>
    </row>
    <row r="49" spans="1:15" ht="45" x14ac:dyDescent="0.25">
      <c r="A49" s="10" t="s">
        <v>150</v>
      </c>
      <c r="B49" s="8">
        <f>COUNTIF(Data!S:S,Summary!A49)</f>
        <v>670</v>
      </c>
      <c r="C49" s="32"/>
      <c r="D49" s="26">
        <f>B49+I50+I51</f>
        <v>672</v>
      </c>
      <c r="G49" s="18" t="s">
        <v>688</v>
      </c>
      <c r="H49" s="14" t="s">
        <v>341</v>
      </c>
      <c r="I49" s="14">
        <v>1</v>
      </c>
    </row>
    <row r="50" spans="1:15" ht="60" x14ac:dyDescent="0.25">
      <c r="A50" s="10" t="s">
        <v>313</v>
      </c>
      <c r="B50" s="8">
        <f>COUNTIF(Data!S:S,Summary!A50)</f>
        <v>15</v>
      </c>
      <c r="C50" s="32"/>
      <c r="D50" s="26">
        <f>B50+I49</f>
        <v>16</v>
      </c>
      <c r="H50" s="14" t="s">
        <v>535</v>
      </c>
      <c r="I50" s="14">
        <v>1</v>
      </c>
    </row>
    <row r="51" spans="1:15" ht="90" x14ac:dyDescent="0.25">
      <c r="A51" s="10" t="s">
        <v>201</v>
      </c>
      <c r="B51" s="8">
        <f>COUNTIF(Data!S:S,Summary!A51)</f>
        <v>77</v>
      </c>
      <c r="C51" s="32"/>
      <c r="D51" s="26">
        <f>B51+I52+I53+I54</f>
        <v>80</v>
      </c>
      <c r="H51" s="14" t="s">
        <v>655</v>
      </c>
      <c r="I51" s="14">
        <v>1</v>
      </c>
    </row>
    <row r="52" spans="1:15" x14ac:dyDescent="0.25">
      <c r="A52" s="10" t="s">
        <v>189</v>
      </c>
      <c r="B52" s="8">
        <f>COUNTIF(Data!S:S,Summary!A52)</f>
        <v>6</v>
      </c>
      <c r="C52" s="32"/>
      <c r="H52" s="14" t="s">
        <v>263</v>
      </c>
      <c r="I52" s="14">
        <v>1</v>
      </c>
    </row>
    <row r="53" spans="1:15" ht="45" x14ac:dyDescent="0.25">
      <c r="A53" s="10" t="s">
        <v>1299</v>
      </c>
      <c r="B53" s="8">
        <f>SUM(B49:B52)</f>
        <v>768</v>
      </c>
      <c r="C53" s="32"/>
      <c r="D53" s="26">
        <f>SUM(D49:D52)</f>
        <v>768</v>
      </c>
      <c r="H53" s="14" t="s">
        <v>879</v>
      </c>
      <c r="I53" s="14">
        <v>1</v>
      </c>
    </row>
    <row r="54" spans="1:15" ht="105" x14ac:dyDescent="0.25">
      <c r="H54" s="14" t="s">
        <v>1088</v>
      </c>
      <c r="I54" s="14">
        <v>1</v>
      </c>
    </row>
    <row r="55" spans="1:15" ht="63" x14ac:dyDescent="0.25">
      <c r="A55" s="16" t="s">
        <v>1305</v>
      </c>
      <c r="B55" s="17"/>
      <c r="C55" s="17"/>
      <c r="K55" s="14" t="s">
        <v>1370</v>
      </c>
    </row>
    <row r="56" spans="1:15" ht="26.25" x14ac:dyDescent="0.25">
      <c r="A56" s="10" t="s">
        <v>1225</v>
      </c>
      <c r="B56" s="8">
        <f>COUNTIF(Data!U:U,1)</f>
        <v>37</v>
      </c>
      <c r="C56" s="32"/>
      <c r="K56" t="s">
        <v>1225</v>
      </c>
      <c r="L56" s="8">
        <f>COUNTIF(Data!U:U,1)</f>
        <v>37</v>
      </c>
      <c r="N56" t="s">
        <v>688</v>
      </c>
      <c r="O56">
        <v>4</v>
      </c>
    </row>
    <row r="57" spans="1:15" x14ac:dyDescent="0.25">
      <c r="A57" s="10" t="s">
        <v>1226</v>
      </c>
      <c r="B57" s="8">
        <f>COUNTIF(Data!V:V,1)</f>
        <v>170</v>
      </c>
      <c r="C57" s="32"/>
      <c r="K57" t="s">
        <v>1226</v>
      </c>
      <c r="L57" s="8">
        <f>COUNTIF(Data!V:V,1)</f>
        <v>170</v>
      </c>
      <c r="N57" t="s">
        <v>963</v>
      </c>
      <c r="O57">
        <v>5</v>
      </c>
    </row>
    <row r="58" spans="1:15" x14ac:dyDescent="0.25">
      <c r="A58" s="10" t="s">
        <v>1227</v>
      </c>
      <c r="B58" s="8">
        <f>COUNTIF(Data!W:W,1)</f>
        <v>295</v>
      </c>
      <c r="C58" s="32"/>
      <c r="K58" t="s">
        <v>1227</v>
      </c>
      <c r="L58" s="8">
        <f>COUNTIF(Data!W:W,1)</f>
        <v>295</v>
      </c>
      <c r="N58" t="s">
        <v>1373</v>
      </c>
      <c r="O58">
        <v>8</v>
      </c>
    </row>
    <row r="59" spans="1:15" x14ac:dyDescent="0.25">
      <c r="A59" s="10" t="s">
        <v>1228</v>
      </c>
      <c r="B59" s="8">
        <f>COUNTIF(Data!X:X,1)</f>
        <v>294</v>
      </c>
      <c r="C59" s="32"/>
      <c r="K59" t="s">
        <v>1228</v>
      </c>
      <c r="L59" s="8">
        <f>COUNTIF(Data!X:X,1)</f>
        <v>294</v>
      </c>
      <c r="N59" t="s">
        <v>1361</v>
      </c>
      <c r="O59">
        <v>13</v>
      </c>
    </row>
    <row r="60" spans="1:15" x14ac:dyDescent="0.25">
      <c r="A60" s="20" t="s">
        <v>189</v>
      </c>
      <c r="B60" s="8">
        <f>COUNTIF(Data!Y:Y,1)</f>
        <v>207</v>
      </c>
      <c r="C60" s="32"/>
      <c r="K60" t="s">
        <v>1372</v>
      </c>
      <c r="L60" s="8">
        <f>COUNTIF(Data!AB:AB,1)</f>
        <v>123</v>
      </c>
      <c r="N60" t="s">
        <v>1364</v>
      </c>
      <c r="O60">
        <v>27</v>
      </c>
    </row>
    <row r="61" spans="1:15" x14ac:dyDescent="0.25">
      <c r="A61" s="10" t="s">
        <v>1229</v>
      </c>
      <c r="B61" s="8">
        <f>COUNTIF(Data!AH:AH,1)</f>
        <v>54</v>
      </c>
      <c r="C61" s="32"/>
      <c r="K61" t="s">
        <v>1361</v>
      </c>
      <c r="L61" s="8">
        <f>COUNTIF(Data!AC:AC,1)</f>
        <v>13</v>
      </c>
      <c r="N61" t="s">
        <v>1362</v>
      </c>
      <c r="O61">
        <v>34</v>
      </c>
    </row>
    <row r="62" spans="1:15" x14ac:dyDescent="0.25">
      <c r="A62" s="20" t="s">
        <v>1299</v>
      </c>
      <c r="B62" s="8">
        <f>SUM(B56:B61)</f>
        <v>1057</v>
      </c>
      <c r="C62" s="32"/>
      <c r="K62" t="s">
        <v>1362</v>
      </c>
      <c r="L62" s="8">
        <f>COUNTIF(Data!AD:AD,1)</f>
        <v>34</v>
      </c>
      <c r="N62" t="s">
        <v>1225</v>
      </c>
      <c r="O62">
        <v>37</v>
      </c>
    </row>
    <row r="63" spans="1:15" x14ac:dyDescent="0.25">
      <c r="K63" t="s">
        <v>1364</v>
      </c>
      <c r="L63" s="8">
        <f>COUNTIF(Data!AE:AE,1)</f>
        <v>27</v>
      </c>
      <c r="N63" t="s">
        <v>1372</v>
      </c>
      <c r="O63">
        <v>123</v>
      </c>
    </row>
    <row r="64" spans="1:15" x14ac:dyDescent="0.25">
      <c r="K64" t="s">
        <v>963</v>
      </c>
      <c r="L64" s="8">
        <f>COUNTIF(Data!AF:AF,1)</f>
        <v>5</v>
      </c>
      <c r="N64" t="s">
        <v>1226</v>
      </c>
      <c r="O64">
        <v>170</v>
      </c>
    </row>
    <row r="65" spans="1:41" x14ac:dyDescent="0.25">
      <c r="K65" t="s">
        <v>1373</v>
      </c>
      <c r="L65" s="8">
        <f>COUNTIF(Data!AG:AG,1)</f>
        <v>8</v>
      </c>
      <c r="N65" t="s">
        <v>1228</v>
      </c>
      <c r="O65">
        <v>294</v>
      </c>
    </row>
    <row r="66" spans="1:41" x14ac:dyDescent="0.25">
      <c r="K66" t="s">
        <v>688</v>
      </c>
      <c r="L66" s="8">
        <f>COUNTIF(Data!Z:Z,1)</f>
        <v>4</v>
      </c>
      <c r="N66" t="s">
        <v>1227</v>
      </c>
      <c r="O66">
        <v>295</v>
      </c>
    </row>
    <row r="67" spans="1:41" x14ac:dyDescent="0.25">
      <c r="K67" t="s">
        <v>1299</v>
      </c>
      <c r="L67" s="24">
        <f>SUM(L56:L66)</f>
        <v>1010</v>
      </c>
      <c r="N67" t="s">
        <v>1299</v>
      </c>
      <c r="O67">
        <v>1010</v>
      </c>
    </row>
    <row r="68" spans="1:41" ht="47.25" x14ac:dyDescent="0.25">
      <c r="A68" s="12" t="s">
        <v>1306</v>
      </c>
      <c r="B68" s="17"/>
      <c r="C68" s="17"/>
      <c r="E68" s="14" t="s">
        <v>1354</v>
      </c>
      <c r="G68" s="14" t="s">
        <v>1355</v>
      </c>
      <c r="K68"/>
      <c r="T68" s="14" t="s">
        <v>1212</v>
      </c>
      <c r="U68" s="14">
        <v>645</v>
      </c>
    </row>
    <row r="69" spans="1:41" ht="105" x14ac:dyDescent="0.2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30" x14ac:dyDescent="0.2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30" x14ac:dyDescent="0.2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5" x14ac:dyDescent="0.2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25" x14ac:dyDescent="0.2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25">
      <c r="A74" s="20" t="s">
        <v>1299</v>
      </c>
      <c r="B74" s="8">
        <f>SUM(B69:B73)</f>
        <v>1617</v>
      </c>
      <c r="C74" s="32"/>
      <c r="D74" s="30"/>
      <c r="E74" s="14">
        <f>SUM(E69:E73)</f>
        <v>870</v>
      </c>
      <c r="F74" s="25"/>
      <c r="G74" s="14">
        <f>SUM(G69:G73)</f>
        <v>1101</v>
      </c>
    </row>
    <row r="76" spans="1:41" ht="31.5" x14ac:dyDescent="0.25">
      <c r="A76" s="12" t="s">
        <v>1371</v>
      </c>
      <c r="K76"/>
      <c r="AJ76" s="65" t="s">
        <v>1401</v>
      </c>
      <c r="AK76" s="66"/>
      <c r="AL76" s="66"/>
      <c r="AM76" s="65" t="s">
        <v>1402</v>
      </c>
      <c r="AN76" s="66"/>
      <c r="AO76" s="66"/>
    </row>
    <row r="77" spans="1:41" ht="15.75" thickBot="1" x14ac:dyDescent="0.3">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5" thickBot="1" x14ac:dyDescent="0.3">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5" thickBot="1" x14ac:dyDescent="0.3">
      <c r="A79" s="8"/>
      <c r="B79" s="8"/>
      <c r="C79" s="32"/>
      <c r="F79" s="9" t="s">
        <v>1423</v>
      </c>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5" thickBot="1" x14ac:dyDescent="0.3">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5" thickBot="1" x14ac:dyDescent="0.3">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5" thickBot="1" x14ac:dyDescent="0.3">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5" thickBot="1" x14ac:dyDescent="0.3">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5" thickBot="1" x14ac:dyDescent="0.3">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2.25" thickBot="1" x14ac:dyDescent="0.3">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5" thickBot="1" x14ac:dyDescent="0.3">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5" thickBot="1" x14ac:dyDescent="0.3">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5" thickBot="1" x14ac:dyDescent="0.3">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5" thickBot="1" x14ac:dyDescent="0.3">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5" thickBot="1" x14ac:dyDescent="0.3">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5" thickBot="1" x14ac:dyDescent="0.3">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5" thickBot="1" x14ac:dyDescent="0.3">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5" thickBot="1" x14ac:dyDescent="0.3">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78.75" x14ac:dyDescent="0.25">
      <c r="A95" s="12" t="s">
        <v>1307</v>
      </c>
      <c r="B95" s="17"/>
      <c r="C95" s="17"/>
      <c r="E95"/>
      <c r="F95" s="21" t="s">
        <v>152</v>
      </c>
      <c r="G95" s="21" t="s">
        <v>136</v>
      </c>
      <c r="H95" s="21" t="s">
        <v>138</v>
      </c>
      <c r="I95" s="21" t="s">
        <v>166</v>
      </c>
      <c r="J95" s="21" t="s">
        <v>160</v>
      </c>
      <c r="K95" s="21"/>
    </row>
    <row r="96" spans="1:41" x14ac:dyDescent="0.2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2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2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25">
      <c r="A99" s="10" t="s">
        <v>166</v>
      </c>
      <c r="B99" s="8">
        <f>COUNTIF(Data!BL:BL,Summary!A99)</f>
        <v>61</v>
      </c>
      <c r="C99" s="34">
        <f t="shared" si="18"/>
        <v>4.491899852724595E-2</v>
      </c>
      <c r="D99" s="63"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25">
      <c r="A100" s="10" t="s">
        <v>160</v>
      </c>
      <c r="B100" s="8">
        <f>COUNTIF(Data!BL:BL,Summary!A100)</f>
        <v>49</v>
      </c>
      <c r="C100" s="34">
        <f t="shared" si="18"/>
        <v>3.608247422680412E-2</v>
      </c>
      <c r="D100" s="63"/>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25">
      <c r="A101" s="10" t="s">
        <v>1299</v>
      </c>
      <c r="B101" s="8">
        <f>SUM(B96:B100)</f>
        <v>1358</v>
      </c>
      <c r="C101" s="33"/>
      <c r="D101" s="63"/>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25">
      <c r="A102" s="10" t="s">
        <v>1308</v>
      </c>
      <c r="B102" s="13"/>
      <c r="C102" s="28"/>
      <c r="D102" s="64"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25">
      <c r="A103" s="27"/>
      <c r="B103" s="28"/>
      <c r="C103" s="28"/>
      <c r="D103" s="64"/>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25">
      <c r="D104" s="64"/>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94.5" x14ac:dyDescent="0.25">
      <c r="A105" s="12" t="s">
        <v>1309</v>
      </c>
      <c r="B105" s="17"/>
      <c r="C105" s="17"/>
    </row>
    <row r="106" spans="1:11" x14ac:dyDescent="0.25">
      <c r="A106" s="10" t="s">
        <v>152</v>
      </c>
      <c r="B106" s="8">
        <f>COUNTIF(Data!BM:BM,Summary!A106)</f>
        <v>692</v>
      </c>
      <c r="C106" s="34">
        <f>B106/$B$101</f>
        <v>0.50957290132547861</v>
      </c>
    </row>
    <row r="107" spans="1:11" x14ac:dyDescent="0.25">
      <c r="A107" s="10" t="s">
        <v>136</v>
      </c>
      <c r="B107" s="8">
        <f>COUNTIF(Data!BM:BM,Summary!A107)</f>
        <v>463</v>
      </c>
      <c r="C107" s="34">
        <f t="shared" ref="C107:C110" si="20">B107/$B$101</f>
        <v>0.34094256259204714</v>
      </c>
    </row>
    <row r="108" spans="1:11" x14ac:dyDescent="0.25">
      <c r="A108" s="10" t="s">
        <v>138</v>
      </c>
      <c r="B108" s="8">
        <f>COUNTIF(Data!BM:BM,Summary!A108)</f>
        <v>119</v>
      </c>
      <c r="C108" s="34">
        <f t="shared" si="20"/>
        <v>8.7628865979381437E-2</v>
      </c>
    </row>
    <row r="109" spans="1:11" x14ac:dyDescent="0.25">
      <c r="A109" s="10" t="s">
        <v>166</v>
      </c>
      <c r="B109" s="8">
        <f>COUNTIF(Data!BM:BM,Summary!A109)</f>
        <v>49</v>
      </c>
      <c r="C109" s="34">
        <f t="shared" si="20"/>
        <v>3.608247422680412E-2</v>
      </c>
    </row>
    <row r="110" spans="1:11" x14ac:dyDescent="0.25">
      <c r="A110" s="10" t="s">
        <v>160</v>
      </c>
      <c r="B110" s="8">
        <f>COUNTIF(Data!BM:BM,Summary!A110)</f>
        <v>35</v>
      </c>
      <c r="C110" s="34">
        <f t="shared" si="20"/>
        <v>2.5773195876288658E-2</v>
      </c>
    </row>
    <row r="111" spans="1:11" x14ac:dyDescent="0.25">
      <c r="A111" s="10" t="s">
        <v>1299</v>
      </c>
      <c r="B111" s="8">
        <f>SUM(B106:B110)</f>
        <v>1358</v>
      </c>
      <c r="C111" s="32"/>
    </row>
    <row r="112" spans="1:11" x14ac:dyDescent="0.25">
      <c r="A112" s="10" t="s">
        <v>1308</v>
      </c>
      <c r="B112" s="13"/>
      <c r="C112" s="28"/>
    </row>
    <row r="114" spans="1:3" ht="110.25" x14ac:dyDescent="0.25">
      <c r="A114" s="12" t="s">
        <v>1310</v>
      </c>
      <c r="B114" s="17"/>
      <c r="C114" s="17"/>
    </row>
    <row r="115" spans="1:3" x14ac:dyDescent="0.25">
      <c r="A115" s="10" t="s">
        <v>152</v>
      </c>
      <c r="B115" s="8">
        <f>COUNTIF(Data!BN:BN,Summary!A115)</f>
        <v>271</v>
      </c>
      <c r="C115" s="34">
        <f>B115/$B$101</f>
        <v>0.19955817378497792</v>
      </c>
    </row>
    <row r="116" spans="1:3" x14ac:dyDescent="0.25">
      <c r="A116" s="10" t="s">
        <v>136</v>
      </c>
      <c r="B116" s="8">
        <f>COUNTIF(Data!BN:BN,Summary!A116)</f>
        <v>456</v>
      </c>
      <c r="C116" s="34">
        <f t="shared" ref="C116:C119" si="21">B116/$B$101</f>
        <v>0.33578792341678937</v>
      </c>
    </row>
    <row r="117" spans="1:3" x14ac:dyDescent="0.25">
      <c r="A117" s="10" t="s">
        <v>138</v>
      </c>
      <c r="B117" s="8">
        <f>COUNTIF(Data!BN:BN,Summary!A117)</f>
        <v>262</v>
      </c>
      <c r="C117" s="34">
        <f t="shared" si="21"/>
        <v>0.19293078055964655</v>
      </c>
    </row>
    <row r="118" spans="1:3" x14ac:dyDescent="0.25">
      <c r="A118" s="10" t="s">
        <v>166</v>
      </c>
      <c r="B118" s="8">
        <f>COUNTIF(Data!BN:BN,Summary!A118)</f>
        <v>220</v>
      </c>
      <c r="C118" s="34">
        <f t="shared" si="21"/>
        <v>0.16200294550810015</v>
      </c>
    </row>
    <row r="119" spans="1:3" x14ac:dyDescent="0.25">
      <c r="A119" s="10" t="s">
        <v>160</v>
      </c>
      <c r="B119" s="8">
        <f>COUNTIF(Data!BN:BN,Summary!A119)</f>
        <v>149</v>
      </c>
      <c r="C119" s="34">
        <f t="shared" si="21"/>
        <v>0.10972017673048601</v>
      </c>
    </row>
    <row r="120" spans="1:3" x14ac:dyDescent="0.25">
      <c r="A120" s="10" t="s">
        <v>1299</v>
      </c>
      <c r="B120" s="8">
        <f>SUM(B115:B119)</f>
        <v>1358</v>
      </c>
      <c r="C120" s="32"/>
    </row>
    <row r="121" spans="1:3" x14ac:dyDescent="0.25">
      <c r="A121" s="10" t="s">
        <v>1308</v>
      </c>
      <c r="B121" s="13"/>
      <c r="C121" s="28"/>
    </row>
    <row r="123" spans="1:3" ht="47.25" x14ac:dyDescent="0.25">
      <c r="A123" s="12" t="s">
        <v>1311</v>
      </c>
      <c r="B123" s="17"/>
      <c r="C123" s="17"/>
    </row>
    <row r="124" spans="1:3" x14ac:dyDescent="0.25">
      <c r="A124" s="10" t="s">
        <v>1247</v>
      </c>
      <c r="B124" s="8">
        <f>COUNTIF(Data!BO:BO,1)</f>
        <v>844</v>
      </c>
      <c r="C124" s="34">
        <f>B124/$B$120</f>
        <v>0.62150220913107512</v>
      </c>
    </row>
    <row r="125" spans="1:3" x14ac:dyDescent="0.25">
      <c r="A125" s="10" t="s">
        <v>1248</v>
      </c>
      <c r="B125" s="8">
        <f>COUNTIF(Data!BP:BP,1)</f>
        <v>303</v>
      </c>
      <c r="C125" s="34">
        <f t="shared" ref="C125:C126" si="22">B125/$B$120</f>
        <v>0.22312223858615612</v>
      </c>
    </row>
    <row r="126" spans="1:3" x14ac:dyDescent="0.25">
      <c r="A126" s="10" t="s">
        <v>1249</v>
      </c>
      <c r="B126" s="8">
        <f>COUNTIF(Data!BQ:BQ,1)</f>
        <v>511</v>
      </c>
      <c r="C126" s="34">
        <f t="shared" si="22"/>
        <v>0.37628865979381443</v>
      </c>
    </row>
    <row r="127" spans="1:3" x14ac:dyDescent="0.25">
      <c r="A127" s="10" t="s">
        <v>1299</v>
      </c>
      <c r="B127" s="8">
        <f>SUM(B124:B126)</f>
        <v>1658</v>
      </c>
      <c r="C127" s="32"/>
    </row>
    <row r="129" spans="1:10" ht="78.75" x14ac:dyDescent="0.25">
      <c r="A129" s="12" t="s">
        <v>1312</v>
      </c>
      <c r="B129" s="17" t="s">
        <v>1375</v>
      </c>
      <c r="C129" s="17"/>
      <c r="E129" s="14" t="s">
        <v>1354</v>
      </c>
      <c r="G129" s="14" t="s">
        <v>1355</v>
      </c>
    </row>
    <row r="130" spans="1:10" x14ac:dyDescent="0.2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2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2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25">
      <c r="A133" s="10" t="s">
        <v>1299</v>
      </c>
      <c r="B133" s="8">
        <f>SUM(B130:B132)</f>
        <v>1358</v>
      </c>
      <c r="C133" s="32"/>
      <c r="E133" s="14">
        <f>SUM(E130:E132)</f>
        <v>768</v>
      </c>
      <c r="G133" s="14">
        <f>SUM(G130:G132)</f>
        <v>874</v>
      </c>
    </row>
    <row r="135" spans="1:10" ht="47.25" x14ac:dyDescent="0.25">
      <c r="A135" s="12" t="s">
        <v>1313</v>
      </c>
      <c r="B135" s="17"/>
      <c r="C135" s="17"/>
      <c r="F135" s="10" t="s">
        <v>152</v>
      </c>
      <c r="G135" s="10" t="s">
        <v>136</v>
      </c>
      <c r="H135" s="10" t="s">
        <v>138</v>
      </c>
      <c r="I135" s="10" t="s">
        <v>166</v>
      </c>
      <c r="J135" s="10" t="s">
        <v>160</v>
      </c>
    </row>
    <row r="136" spans="1:10" ht="30" x14ac:dyDescent="0.25">
      <c r="A136" s="10" t="s">
        <v>152</v>
      </c>
      <c r="B136" s="8">
        <f>COUNTIF(Data!BS:BS,Summary!A136)</f>
        <v>675</v>
      </c>
      <c r="C136" s="40">
        <f>B136/$B$142</f>
        <v>0.49705449189985274</v>
      </c>
      <c r="E136" s="14" t="s">
        <v>1252</v>
      </c>
      <c r="F136" s="14">
        <v>675</v>
      </c>
      <c r="G136" s="14">
        <v>318</v>
      </c>
      <c r="H136" s="14">
        <v>223</v>
      </c>
      <c r="I136" s="14">
        <v>51</v>
      </c>
      <c r="J136" s="14">
        <v>91</v>
      </c>
    </row>
    <row r="137" spans="1:10" ht="45" x14ac:dyDescent="0.2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2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2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25">
      <c r="A140" s="10" t="s">
        <v>166</v>
      </c>
      <c r="B140" s="8">
        <f>COUNTIF(Data!BS:BS,Summary!A140)</f>
        <v>51</v>
      </c>
      <c r="C140" s="40">
        <f t="shared" si="26"/>
        <v>3.755522827687776E-2</v>
      </c>
      <c r="F140" s="25">
        <f>F138/F137</f>
        <v>0.84615384615384615</v>
      </c>
      <c r="G140" s="25">
        <f>G138/G137</f>
        <v>0.75720164609053497</v>
      </c>
    </row>
    <row r="141" spans="1:10" x14ac:dyDescent="0.25">
      <c r="A141" s="10" t="s">
        <v>160</v>
      </c>
      <c r="B141" s="8">
        <f>COUNTIF(Data!BS:BS,Summary!A141)</f>
        <v>91</v>
      </c>
      <c r="C141" s="40">
        <f t="shared" si="26"/>
        <v>6.7010309278350513E-2</v>
      </c>
      <c r="F141" s="25">
        <f>SUM(F138:G138)/SUM(F137:G137)</f>
        <v>0.81575246132208157</v>
      </c>
    </row>
    <row r="142" spans="1:10" x14ac:dyDescent="0.25">
      <c r="A142" s="10" t="s">
        <v>1299</v>
      </c>
      <c r="B142" s="8">
        <f>SUM(B136:B141)</f>
        <v>1358</v>
      </c>
      <c r="C142" s="32"/>
    </row>
    <row r="143" spans="1:10" x14ac:dyDescent="0.25">
      <c r="A143" s="10" t="s">
        <v>1308</v>
      </c>
      <c r="B143" s="13"/>
      <c r="C143" s="28"/>
    </row>
    <row r="145" spans="1:7" ht="63" x14ac:dyDescent="0.25">
      <c r="A145" s="12" t="s">
        <v>1314</v>
      </c>
      <c r="B145" s="17"/>
      <c r="C145" s="17"/>
    </row>
    <row r="146" spans="1:7" x14ac:dyDescent="0.25">
      <c r="A146" s="10" t="s">
        <v>152</v>
      </c>
      <c r="B146" s="8">
        <f>COUNTIF(Data!BT:BT,Summary!A146)</f>
        <v>468</v>
      </c>
      <c r="C146" s="32"/>
    </row>
    <row r="147" spans="1:7" x14ac:dyDescent="0.25">
      <c r="A147" s="10" t="s">
        <v>136</v>
      </c>
      <c r="B147" s="8">
        <f>COUNTIF(Data!BT:BT,Summary!A147)</f>
        <v>243</v>
      </c>
      <c r="C147" s="32"/>
    </row>
    <row r="148" spans="1:7" x14ac:dyDescent="0.25">
      <c r="A148" s="10" t="s">
        <v>138</v>
      </c>
      <c r="B148" s="8">
        <f>COUNTIF(Data!BT:BT,Summary!A148)</f>
        <v>273</v>
      </c>
      <c r="C148" s="32"/>
    </row>
    <row r="149" spans="1:7" x14ac:dyDescent="0.25">
      <c r="A149" s="10" t="s">
        <v>166</v>
      </c>
      <c r="B149" s="8">
        <f>COUNTIF(Data!BT:BT,Summary!A149)</f>
        <v>95</v>
      </c>
      <c r="C149" s="32"/>
    </row>
    <row r="150" spans="1:7" x14ac:dyDescent="0.25">
      <c r="A150" s="10" t="s">
        <v>160</v>
      </c>
      <c r="B150" s="8">
        <f>COUNTIF(Data!BT:BT,Summary!A150)</f>
        <v>279</v>
      </c>
      <c r="C150" s="32"/>
    </row>
    <row r="151" spans="1:7" x14ac:dyDescent="0.25">
      <c r="A151" s="10" t="s">
        <v>1299</v>
      </c>
      <c r="B151" s="8">
        <f>SUM(B146:B150)</f>
        <v>1358</v>
      </c>
      <c r="C151" s="32"/>
    </row>
    <row r="152" spans="1:7" x14ac:dyDescent="0.25">
      <c r="A152" s="10" t="s">
        <v>1308</v>
      </c>
      <c r="B152" s="13"/>
      <c r="C152" s="28"/>
    </row>
    <row r="154" spans="1:7" ht="47.25" x14ac:dyDescent="0.25">
      <c r="A154" s="16" t="s">
        <v>1315</v>
      </c>
      <c r="B154" s="17"/>
      <c r="C154" s="17"/>
    </row>
    <row r="155" spans="1:7" x14ac:dyDescent="0.25">
      <c r="A155" s="10" t="s">
        <v>174</v>
      </c>
      <c r="B155" s="8">
        <f>COUNTIF(Data!BV:BV,Summary!A155)</f>
        <v>256</v>
      </c>
      <c r="C155" s="32"/>
      <c r="D155" s="30">
        <f>B155/$B$163</f>
        <v>0.25989847715736042</v>
      </c>
      <c r="E155" s="10" t="s">
        <v>174</v>
      </c>
      <c r="F155" s="24">
        <f>B155</f>
        <v>256</v>
      </c>
      <c r="G155" s="30">
        <f>F155/$B$163</f>
        <v>0.25989847715736042</v>
      </c>
    </row>
    <row r="156" spans="1:7" x14ac:dyDescent="0.2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25">
      <c r="A157" s="10" t="s">
        <v>197</v>
      </c>
      <c r="B157" s="8">
        <f>COUNTIF(Data!BV:BV,Summary!A157)</f>
        <v>139</v>
      </c>
      <c r="C157" s="32"/>
      <c r="D157" s="30">
        <f t="shared" si="27"/>
        <v>0.14111675126903553</v>
      </c>
      <c r="E157" s="10" t="s">
        <v>197</v>
      </c>
      <c r="F157" s="24">
        <f>B157</f>
        <v>139</v>
      </c>
      <c r="G157" s="30">
        <f t="shared" si="28"/>
        <v>0.14111675126903553</v>
      </c>
    </row>
    <row r="158" spans="1:7" x14ac:dyDescent="0.25">
      <c r="A158" s="10" t="s">
        <v>217</v>
      </c>
      <c r="B158" s="8">
        <f>COUNTIF(Data!BV:BV,Summary!A158)</f>
        <v>67</v>
      </c>
      <c r="C158" s="32"/>
      <c r="D158" s="30">
        <f t="shared" si="27"/>
        <v>6.8020304568527923E-2</v>
      </c>
      <c r="E158" s="10" t="s">
        <v>217</v>
      </c>
      <c r="F158" s="24">
        <f>B158</f>
        <v>67</v>
      </c>
      <c r="G158" s="30">
        <f t="shared" si="28"/>
        <v>6.8020304568527923E-2</v>
      </c>
    </row>
    <row r="159" spans="1:7" x14ac:dyDescent="0.25">
      <c r="A159" s="10"/>
      <c r="B159" s="8"/>
      <c r="C159" s="32"/>
      <c r="D159" s="30"/>
      <c r="E159" s="10" t="s">
        <v>139</v>
      </c>
      <c r="F159" s="24">
        <f>B162</f>
        <v>187</v>
      </c>
      <c r="G159" s="30">
        <f t="shared" si="28"/>
        <v>0.18984771573604062</v>
      </c>
    </row>
    <row r="160" spans="1:7" ht="26.25" x14ac:dyDescent="0.25">
      <c r="A160" s="10" t="s">
        <v>213</v>
      </c>
      <c r="B160" s="8">
        <f>COUNTIF(Data!BV:BV,Summary!A160)</f>
        <v>41</v>
      </c>
      <c r="C160" s="32"/>
      <c r="D160" s="30">
        <f t="shared" si="27"/>
        <v>4.16243654822335E-2</v>
      </c>
      <c r="E160" s="10" t="s">
        <v>213</v>
      </c>
      <c r="F160" s="24">
        <f>B160</f>
        <v>41</v>
      </c>
      <c r="G160" s="30">
        <f t="shared" si="28"/>
        <v>4.16243654822335E-2</v>
      </c>
    </row>
    <row r="161" spans="1:34" x14ac:dyDescent="0.25">
      <c r="A161" s="20" t="s">
        <v>189</v>
      </c>
      <c r="B161" s="8">
        <f>COUNTIF(Data!BV:BV,Summary!A161)</f>
        <v>88</v>
      </c>
      <c r="C161" s="32"/>
      <c r="D161" s="30">
        <f t="shared" si="27"/>
        <v>8.9340101522842635E-2</v>
      </c>
      <c r="E161" s="14" t="s">
        <v>1383</v>
      </c>
      <c r="F161" s="14">
        <f>COUNTIF(Data!BX:BX,1)</f>
        <v>16</v>
      </c>
      <c r="G161" s="30">
        <f t="shared" si="28"/>
        <v>1.6243654822335026E-2</v>
      </c>
    </row>
    <row r="162" spans="1:34" ht="30" x14ac:dyDescent="0.25">
      <c r="A162" s="10" t="s">
        <v>139</v>
      </c>
      <c r="B162" s="8">
        <f>COUNTIF(Data!BV:BV,Summary!A162)</f>
        <v>187</v>
      </c>
      <c r="C162" s="32"/>
      <c r="D162" s="30">
        <f t="shared" si="27"/>
        <v>0.18984771573604062</v>
      </c>
      <c r="E162" s="14" t="s">
        <v>1384</v>
      </c>
      <c r="F162" s="14">
        <f>COUNTIF(Data!BY:BY,1)</f>
        <v>28</v>
      </c>
      <c r="G162" s="30">
        <f t="shared" si="28"/>
        <v>2.8426395939086295E-2</v>
      </c>
    </row>
    <row r="163" spans="1:34" ht="30" x14ac:dyDescent="0.25">
      <c r="A163" s="10" t="s">
        <v>1299</v>
      </c>
      <c r="B163" s="8">
        <f>SUM(B155:B162)</f>
        <v>985</v>
      </c>
      <c r="C163" s="32"/>
      <c r="E163" s="14" t="s">
        <v>1385</v>
      </c>
      <c r="F163" s="14">
        <f>COUNTIF(Data!BZ:BZ,1)</f>
        <v>22</v>
      </c>
      <c r="G163" s="30">
        <f t="shared" si="28"/>
        <v>2.2335025380710659E-2</v>
      </c>
    </row>
    <row r="164" spans="1:34" x14ac:dyDescent="0.25">
      <c r="A164" s="27"/>
      <c r="B164" s="32"/>
      <c r="C164" s="32"/>
      <c r="E164" s="14" t="s">
        <v>688</v>
      </c>
      <c r="F164" s="24">
        <f>B161-F161-F162-F163</f>
        <v>22</v>
      </c>
      <c r="G164" s="30">
        <f t="shared" si="28"/>
        <v>2.2335025380710659E-2</v>
      </c>
    </row>
    <row r="165" spans="1:34" x14ac:dyDescent="0.25">
      <c r="A165" s="27"/>
      <c r="B165" s="32"/>
      <c r="C165" s="32"/>
    </row>
    <row r="166" spans="1:34" x14ac:dyDescent="0.25">
      <c r="A166" s="27"/>
      <c r="B166" s="32"/>
      <c r="C166" s="32"/>
    </row>
    <row r="168" spans="1:34" ht="94.5" x14ac:dyDescent="0.2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2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2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25" x14ac:dyDescent="0.2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2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2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 x14ac:dyDescent="0.2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25" x14ac:dyDescent="0.2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2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2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39" x14ac:dyDescent="0.2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25">
      <c r="A179" s="20" t="s">
        <v>1299</v>
      </c>
      <c r="B179" s="8">
        <f>SUM(B169:B178)</f>
        <v>3223</v>
      </c>
      <c r="C179" s="32"/>
      <c r="D179" s="32">
        <f>COUNTIFS(Data!I:I,1,Data!CL:CL,1)</f>
        <v>212</v>
      </c>
      <c r="L179" t="s">
        <v>1299</v>
      </c>
      <c r="M179" s="14">
        <v>3223</v>
      </c>
      <c r="AB179" s="23" t="s">
        <v>1299</v>
      </c>
      <c r="AC179" s="22">
        <f t="shared" si="29"/>
        <v>3223</v>
      </c>
    </row>
    <row r="181" spans="1:29" ht="63" x14ac:dyDescent="0.2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2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2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 x14ac:dyDescent="0.2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2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25" x14ac:dyDescent="0.2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2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2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2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25" x14ac:dyDescent="0.2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25" x14ac:dyDescent="0.2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2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25" x14ac:dyDescent="0.2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25">
      <c r="A194" s="10" t="s">
        <v>1299</v>
      </c>
      <c r="B194" s="8">
        <f>SUM(B182:B193)</f>
        <v>3080</v>
      </c>
      <c r="C194" s="32"/>
      <c r="D194" s="32"/>
    </row>
    <row r="196" spans="1:14" ht="110.25" x14ac:dyDescent="0.25">
      <c r="A196" s="12" t="s">
        <v>1318</v>
      </c>
      <c r="B196" s="17"/>
      <c r="C196" s="17"/>
      <c r="H196" s="10" t="s">
        <v>182</v>
      </c>
      <c r="I196" s="10" t="s">
        <v>141</v>
      </c>
      <c r="J196" s="10" t="s">
        <v>142</v>
      </c>
      <c r="K196" s="10" t="s">
        <v>168</v>
      </c>
      <c r="L196" s="10" t="s">
        <v>175</v>
      </c>
      <c r="M196" s="10" t="s">
        <v>1299</v>
      </c>
    </row>
    <row r="197" spans="1:14" ht="45" x14ac:dyDescent="0.2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60" x14ac:dyDescent="0.2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75" x14ac:dyDescent="0.2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30" x14ac:dyDescent="0.2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60" x14ac:dyDescent="0.2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5" x14ac:dyDescent="0.25">
      <c r="A202" s="10" t="s">
        <v>1299</v>
      </c>
      <c r="B202" s="8">
        <f>SUM(B197:B201)</f>
        <v>1079</v>
      </c>
      <c r="C202" s="32"/>
      <c r="G202" s="14" t="s">
        <v>1278</v>
      </c>
      <c r="H202" s="14">
        <v>306</v>
      </c>
      <c r="I202" s="14">
        <v>327</v>
      </c>
      <c r="J202" s="14">
        <v>243</v>
      </c>
      <c r="K202" s="14">
        <v>87</v>
      </c>
      <c r="L202" s="14">
        <v>116</v>
      </c>
      <c r="M202" s="14">
        <f t="shared" si="30"/>
        <v>1079</v>
      </c>
    </row>
    <row r="203" spans="1:14" ht="30" x14ac:dyDescent="0.25">
      <c r="A203" s="10" t="s">
        <v>1308</v>
      </c>
      <c r="B203" s="13"/>
      <c r="C203" s="28"/>
      <c r="G203" s="14" t="s">
        <v>1281</v>
      </c>
      <c r="H203" s="14">
        <v>307</v>
      </c>
      <c r="I203" s="14">
        <v>325</v>
      </c>
      <c r="J203" s="14">
        <v>221</v>
      </c>
      <c r="K203" s="14">
        <v>91</v>
      </c>
      <c r="L203" s="14">
        <v>135</v>
      </c>
      <c r="M203" s="14">
        <f t="shared" si="30"/>
        <v>1079</v>
      </c>
    </row>
    <row r="204" spans="1:14" ht="45" x14ac:dyDescent="0.25">
      <c r="G204" s="14" t="s">
        <v>1277</v>
      </c>
      <c r="H204" s="14">
        <v>318</v>
      </c>
      <c r="I204" s="14">
        <v>318</v>
      </c>
      <c r="J204" s="14">
        <v>228</v>
      </c>
      <c r="K204" s="14">
        <v>90</v>
      </c>
      <c r="L204" s="14">
        <v>125</v>
      </c>
      <c r="M204" s="14">
        <f t="shared" si="30"/>
        <v>1079</v>
      </c>
    </row>
    <row r="205" spans="1:14" ht="110.25" x14ac:dyDescent="0.25">
      <c r="A205" s="12" t="s">
        <v>1319</v>
      </c>
      <c r="B205" s="17"/>
      <c r="C205" s="17"/>
      <c r="G205" t="s">
        <v>1376</v>
      </c>
      <c r="H205" s="14">
        <v>346</v>
      </c>
      <c r="I205" s="14">
        <v>352</v>
      </c>
      <c r="J205" s="14">
        <v>199</v>
      </c>
      <c r="K205" s="14">
        <v>84</v>
      </c>
      <c r="L205" s="14">
        <v>98</v>
      </c>
      <c r="M205" s="14">
        <f t="shared" si="30"/>
        <v>1079</v>
      </c>
    </row>
    <row r="206" spans="1:14" x14ac:dyDescent="0.25">
      <c r="A206" s="10" t="s">
        <v>182</v>
      </c>
      <c r="B206" s="8">
        <f>COUNTIF(Data!CZ:CZ,Summary!A206)</f>
        <v>318</v>
      </c>
      <c r="C206" s="32"/>
      <c r="D206">
        <v>318</v>
      </c>
    </row>
    <row r="207" spans="1:14" x14ac:dyDescent="0.25">
      <c r="A207" s="10" t="s">
        <v>141</v>
      </c>
      <c r="B207" s="8">
        <f>COUNTIF(Data!CZ:CZ,Summary!A207)</f>
        <v>318</v>
      </c>
      <c r="C207" s="32"/>
      <c r="D207">
        <v>318</v>
      </c>
    </row>
    <row r="208" spans="1:14" ht="26.25" x14ac:dyDescent="0.25">
      <c r="A208" s="10" t="s">
        <v>142</v>
      </c>
      <c r="B208" s="8">
        <f>COUNTIF(Data!CZ:CZ,Summary!A208)</f>
        <v>228</v>
      </c>
      <c r="C208" s="32"/>
      <c r="D208">
        <v>228</v>
      </c>
    </row>
    <row r="209" spans="1:4" x14ac:dyDescent="0.25">
      <c r="A209" s="10" t="s">
        <v>168</v>
      </c>
      <c r="B209" s="8">
        <f>COUNTIF(Data!CZ:CZ,Summary!A209)</f>
        <v>90</v>
      </c>
      <c r="C209" s="32"/>
      <c r="D209">
        <v>90</v>
      </c>
    </row>
    <row r="210" spans="1:4" x14ac:dyDescent="0.25">
      <c r="A210" s="10" t="s">
        <v>175</v>
      </c>
      <c r="B210" s="8">
        <f>COUNTIF(Data!CZ:CZ,Summary!A210)</f>
        <v>125</v>
      </c>
      <c r="C210" s="32"/>
      <c r="D210">
        <v>125</v>
      </c>
    </row>
    <row r="211" spans="1:4" x14ac:dyDescent="0.25">
      <c r="A211" s="10" t="s">
        <v>1299</v>
      </c>
      <c r="B211" s="8">
        <f>SUM(B206:B210)</f>
        <v>1079</v>
      </c>
      <c r="C211" s="32"/>
    </row>
    <row r="212" spans="1:4" x14ac:dyDescent="0.25">
      <c r="A212" s="10" t="s">
        <v>1308</v>
      </c>
      <c r="B212" s="13"/>
      <c r="C212" s="28"/>
    </row>
    <row r="214" spans="1:4" ht="110.25" x14ac:dyDescent="0.25">
      <c r="A214" s="12" t="s">
        <v>1320</v>
      </c>
      <c r="B214" s="17"/>
      <c r="C214" s="17"/>
    </row>
    <row r="215" spans="1:4" x14ac:dyDescent="0.25">
      <c r="A215" s="10" t="s">
        <v>182</v>
      </c>
      <c r="B215" s="8">
        <f>COUNTIF(Data!DA:DA,Summary!A215)</f>
        <v>306</v>
      </c>
      <c r="C215" s="32"/>
      <c r="D215">
        <v>306</v>
      </c>
    </row>
    <row r="216" spans="1:4" x14ac:dyDescent="0.25">
      <c r="A216" s="10" t="s">
        <v>141</v>
      </c>
      <c r="B216" s="8">
        <f>COUNTIF(Data!DA:DA,Summary!A216)</f>
        <v>327</v>
      </c>
      <c r="C216" s="32"/>
      <c r="D216">
        <v>327</v>
      </c>
    </row>
    <row r="217" spans="1:4" ht="26.25" x14ac:dyDescent="0.25">
      <c r="A217" s="10" t="s">
        <v>142</v>
      </c>
      <c r="B217" s="8">
        <f>COUNTIF(Data!DA:DA,Summary!A217)</f>
        <v>243</v>
      </c>
      <c r="C217" s="32"/>
      <c r="D217">
        <v>243</v>
      </c>
    </row>
    <row r="218" spans="1:4" x14ac:dyDescent="0.25">
      <c r="A218" s="10" t="s">
        <v>168</v>
      </c>
      <c r="B218" s="8">
        <f>COUNTIF(Data!DA:DA,Summary!A218)</f>
        <v>87</v>
      </c>
      <c r="C218" s="32"/>
      <c r="D218">
        <v>87</v>
      </c>
    </row>
    <row r="219" spans="1:4" x14ac:dyDescent="0.25">
      <c r="A219" s="10" t="s">
        <v>175</v>
      </c>
      <c r="B219" s="8">
        <f>COUNTIF(Data!DA:DA,Summary!A219)</f>
        <v>116</v>
      </c>
      <c r="C219" s="32"/>
      <c r="D219">
        <v>116</v>
      </c>
    </row>
    <row r="220" spans="1:4" x14ac:dyDescent="0.25">
      <c r="A220" s="10" t="s">
        <v>1299</v>
      </c>
      <c r="B220" s="8">
        <f>SUM(B215:B219)</f>
        <v>1079</v>
      </c>
      <c r="C220" s="32"/>
    </row>
    <row r="221" spans="1:4" x14ac:dyDescent="0.25">
      <c r="A221" s="10" t="s">
        <v>1308</v>
      </c>
      <c r="B221" s="13"/>
      <c r="C221" s="28"/>
    </row>
    <row r="223" spans="1:4" ht="94.5" x14ac:dyDescent="0.25">
      <c r="A223" s="12" t="s">
        <v>1321</v>
      </c>
      <c r="B223" s="17"/>
      <c r="C223" s="17"/>
    </row>
    <row r="224" spans="1:4" x14ac:dyDescent="0.25">
      <c r="A224" s="10" t="s">
        <v>182</v>
      </c>
      <c r="B224" s="8">
        <f>COUNTIF(Data!DB:DB,Summary!A224)</f>
        <v>140</v>
      </c>
      <c r="C224" s="32"/>
      <c r="D224">
        <v>140</v>
      </c>
    </row>
    <row r="225" spans="1:4" x14ac:dyDescent="0.25">
      <c r="A225" s="10" t="s">
        <v>141</v>
      </c>
      <c r="B225" s="8">
        <f>COUNTIF(Data!DB:DB,Summary!A225)</f>
        <v>249</v>
      </c>
      <c r="C225" s="32"/>
      <c r="D225">
        <v>249</v>
      </c>
    </row>
    <row r="226" spans="1:4" ht="26.25" x14ac:dyDescent="0.25">
      <c r="A226" s="10" t="s">
        <v>142</v>
      </c>
      <c r="B226" s="8">
        <f>COUNTIF(Data!DB:DB,Summary!A226)</f>
        <v>299</v>
      </c>
      <c r="C226" s="32"/>
      <c r="D226">
        <v>299</v>
      </c>
    </row>
    <row r="227" spans="1:4" x14ac:dyDescent="0.25">
      <c r="A227" s="10" t="s">
        <v>168</v>
      </c>
      <c r="B227" s="8">
        <f>COUNTIF(Data!DB:DB,Summary!A227)</f>
        <v>128</v>
      </c>
      <c r="C227" s="32"/>
      <c r="D227">
        <v>128</v>
      </c>
    </row>
    <row r="228" spans="1:4" x14ac:dyDescent="0.25">
      <c r="A228" s="10" t="s">
        <v>175</v>
      </c>
      <c r="B228" s="8">
        <f>COUNTIF(Data!DB:DB,Summary!A228)</f>
        <v>263</v>
      </c>
      <c r="C228" s="32"/>
      <c r="D228">
        <v>263</v>
      </c>
    </row>
    <row r="229" spans="1:4" x14ac:dyDescent="0.25">
      <c r="A229" s="10" t="s">
        <v>1299</v>
      </c>
      <c r="B229" s="8">
        <f>SUM(B224:B228)</f>
        <v>1079</v>
      </c>
      <c r="C229" s="32"/>
    </row>
    <row r="230" spans="1:4" x14ac:dyDescent="0.25">
      <c r="A230" s="10" t="s">
        <v>1308</v>
      </c>
      <c r="B230" s="13"/>
      <c r="C230" s="28"/>
    </row>
    <row r="232" spans="1:4" ht="78.75" x14ac:dyDescent="0.25">
      <c r="A232" s="12" t="s">
        <v>1322</v>
      </c>
      <c r="B232" s="17"/>
      <c r="C232" s="17"/>
    </row>
    <row r="233" spans="1:4" x14ac:dyDescent="0.25">
      <c r="A233" s="10" t="s">
        <v>182</v>
      </c>
      <c r="B233" s="8">
        <f>COUNTIF(Data!DC:DC,Summary!A233)</f>
        <v>251</v>
      </c>
      <c r="C233" s="32"/>
      <c r="D233">
        <v>251</v>
      </c>
    </row>
    <row r="234" spans="1:4" x14ac:dyDescent="0.25">
      <c r="A234" s="10" t="s">
        <v>141</v>
      </c>
      <c r="B234" s="8">
        <f>COUNTIF(Data!DC:DC,Summary!A234)</f>
        <v>347</v>
      </c>
      <c r="C234" s="32"/>
      <c r="D234">
        <v>347</v>
      </c>
    </row>
    <row r="235" spans="1:4" ht="26.25" x14ac:dyDescent="0.25">
      <c r="A235" s="10" t="s">
        <v>142</v>
      </c>
      <c r="B235" s="8">
        <f>COUNTIF(Data!DC:DC,Summary!A235)</f>
        <v>241</v>
      </c>
      <c r="C235" s="32"/>
      <c r="D235">
        <v>241</v>
      </c>
    </row>
    <row r="236" spans="1:4" x14ac:dyDescent="0.25">
      <c r="A236" s="10" t="s">
        <v>168</v>
      </c>
      <c r="B236" s="8">
        <f>COUNTIF(Data!DC:DC,Summary!A236)</f>
        <v>103</v>
      </c>
      <c r="C236" s="32"/>
      <c r="D236">
        <v>103</v>
      </c>
    </row>
    <row r="237" spans="1:4" x14ac:dyDescent="0.25">
      <c r="A237" s="10" t="s">
        <v>175</v>
      </c>
      <c r="B237" s="8">
        <f>COUNTIF(Data!DC:DC,Summary!A237)</f>
        <v>137</v>
      </c>
      <c r="C237" s="32"/>
      <c r="D237">
        <v>137</v>
      </c>
    </row>
    <row r="238" spans="1:4" x14ac:dyDescent="0.25">
      <c r="A238" s="10" t="s">
        <v>1299</v>
      </c>
      <c r="B238" s="8">
        <f>SUM(B233:B237)</f>
        <v>1079</v>
      </c>
      <c r="C238" s="32"/>
    </row>
    <row r="239" spans="1:4" x14ac:dyDescent="0.25">
      <c r="A239" s="10" t="s">
        <v>1308</v>
      </c>
      <c r="B239" s="13"/>
      <c r="C239" s="28"/>
    </row>
    <row r="241" spans="1:4" ht="94.5" x14ac:dyDescent="0.25">
      <c r="A241" s="12" t="s">
        <v>1323</v>
      </c>
      <c r="B241" s="17"/>
      <c r="C241" s="17"/>
    </row>
    <row r="242" spans="1:4" x14ac:dyDescent="0.25">
      <c r="A242" s="10" t="s">
        <v>182</v>
      </c>
      <c r="B242" s="8">
        <f>COUNTIF(Data!DD:DD,Summary!A242)</f>
        <v>307</v>
      </c>
      <c r="C242" s="32"/>
      <c r="D242">
        <v>307</v>
      </c>
    </row>
    <row r="243" spans="1:4" x14ac:dyDescent="0.25">
      <c r="A243" s="10" t="s">
        <v>141</v>
      </c>
      <c r="B243" s="8">
        <f>COUNTIF(Data!DD:DD,Summary!A243)</f>
        <v>325</v>
      </c>
      <c r="C243" s="32"/>
      <c r="D243">
        <v>325</v>
      </c>
    </row>
    <row r="244" spans="1:4" ht="26.25" x14ac:dyDescent="0.25">
      <c r="A244" s="10" t="s">
        <v>142</v>
      </c>
      <c r="B244" s="8">
        <f>COUNTIF(Data!DD:DD,Summary!A244)</f>
        <v>221</v>
      </c>
      <c r="C244" s="32"/>
      <c r="D244">
        <v>221</v>
      </c>
    </row>
    <row r="245" spans="1:4" x14ac:dyDescent="0.25">
      <c r="A245" s="10" t="s">
        <v>168</v>
      </c>
      <c r="B245" s="8">
        <f>COUNTIF(Data!DD:DD,Summary!A245)</f>
        <v>91</v>
      </c>
      <c r="C245" s="32"/>
      <c r="D245">
        <v>91</v>
      </c>
    </row>
    <row r="246" spans="1:4" x14ac:dyDescent="0.25">
      <c r="A246" s="10" t="s">
        <v>175</v>
      </c>
      <c r="B246" s="8">
        <f>COUNTIF(Data!DD:DD,Summary!A246)</f>
        <v>135</v>
      </c>
      <c r="C246" s="32"/>
      <c r="D246">
        <v>135</v>
      </c>
    </row>
    <row r="247" spans="1:4" x14ac:dyDescent="0.25">
      <c r="A247" s="10" t="s">
        <v>1299</v>
      </c>
      <c r="B247" s="8">
        <f>SUM(B242:B246)</f>
        <v>1079</v>
      </c>
      <c r="C247" s="32"/>
    </row>
    <row r="248" spans="1:4" x14ac:dyDescent="0.25">
      <c r="A248" s="10" t="s">
        <v>1308</v>
      </c>
      <c r="B248" s="13"/>
      <c r="C248" s="28"/>
    </row>
    <row r="250" spans="1:4" ht="126" x14ac:dyDescent="0.25">
      <c r="A250" s="12" t="s">
        <v>1324</v>
      </c>
      <c r="B250" s="17"/>
      <c r="C250" s="17"/>
    </row>
    <row r="251" spans="1:4" x14ac:dyDescent="0.25">
      <c r="A251" s="10" t="s">
        <v>182</v>
      </c>
      <c r="B251" s="8">
        <f>COUNTIF(Data!DE:DE,Summary!A251)</f>
        <v>271</v>
      </c>
      <c r="C251" s="32"/>
      <c r="D251">
        <v>271</v>
      </c>
    </row>
    <row r="252" spans="1:4" x14ac:dyDescent="0.25">
      <c r="A252" s="10" t="s">
        <v>141</v>
      </c>
      <c r="B252" s="8">
        <f>COUNTIF(Data!DE:DE,Summary!A252)</f>
        <v>345</v>
      </c>
      <c r="C252" s="32"/>
      <c r="D252">
        <v>345</v>
      </c>
    </row>
    <row r="253" spans="1:4" ht="26.25" x14ac:dyDescent="0.25">
      <c r="A253" s="10" t="s">
        <v>142</v>
      </c>
      <c r="B253" s="8">
        <f>COUNTIF(Data!DE:DE,Summary!A253)</f>
        <v>224</v>
      </c>
      <c r="C253" s="32"/>
      <c r="D253">
        <v>224</v>
      </c>
    </row>
    <row r="254" spans="1:4" x14ac:dyDescent="0.25">
      <c r="A254" s="10" t="s">
        <v>168</v>
      </c>
      <c r="B254" s="8">
        <f>COUNTIF(Data!DE:DE,Summary!A254)</f>
        <v>94</v>
      </c>
      <c r="C254" s="32"/>
      <c r="D254">
        <v>94</v>
      </c>
    </row>
    <row r="255" spans="1:4" x14ac:dyDescent="0.25">
      <c r="A255" s="10" t="s">
        <v>175</v>
      </c>
      <c r="B255" s="8">
        <f>COUNTIF(Data!DE:DE,Summary!A255)</f>
        <v>145</v>
      </c>
      <c r="C255" s="32"/>
      <c r="D255">
        <v>145</v>
      </c>
    </row>
    <row r="256" spans="1:4" x14ac:dyDescent="0.25">
      <c r="A256" s="10" t="s">
        <v>1299</v>
      </c>
      <c r="B256" s="8">
        <f>SUM(B251:B255)</f>
        <v>1079</v>
      </c>
      <c r="C256" s="32"/>
    </row>
    <row r="257" spans="1:4" x14ac:dyDescent="0.25">
      <c r="A257" s="10" t="s">
        <v>1308</v>
      </c>
      <c r="B257" s="13"/>
      <c r="C257" s="28"/>
    </row>
    <row r="259" spans="1:4" ht="141.75" x14ac:dyDescent="0.25">
      <c r="A259" s="12" t="s">
        <v>1325</v>
      </c>
      <c r="B259" s="17"/>
      <c r="C259" s="17"/>
    </row>
    <row r="260" spans="1:4" x14ac:dyDescent="0.25">
      <c r="A260" s="10" t="s">
        <v>182</v>
      </c>
      <c r="B260" s="8">
        <f>COUNTIF(Data!DF:DF,Summary!A260)</f>
        <v>245</v>
      </c>
      <c r="C260" s="32"/>
      <c r="D260">
        <v>245</v>
      </c>
    </row>
    <row r="261" spans="1:4" x14ac:dyDescent="0.25">
      <c r="A261" s="10" t="s">
        <v>141</v>
      </c>
      <c r="B261" s="8">
        <f>COUNTIF(Data!DF:DF,Summary!A261)</f>
        <v>341</v>
      </c>
      <c r="C261" s="32"/>
      <c r="D261">
        <v>341</v>
      </c>
    </row>
    <row r="262" spans="1:4" ht="26.25" x14ac:dyDescent="0.25">
      <c r="A262" s="10" t="s">
        <v>142</v>
      </c>
      <c r="B262" s="8">
        <f>COUNTIF(Data!DF:DF,Summary!A262)</f>
        <v>251</v>
      </c>
      <c r="C262" s="32"/>
      <c r="D262">
        <v>251</v>
      </c>
    </row>
    <row r="263" spans="1:4" x14ac:dyDescent="0.25">
      <c r="A263" s="10" t="s">
        <v>168</v>
      </c>
      <c r="B263" s="8">
        <f>COUNTIF(Data!DF:DF,Summary!A263)</f>
        <v>96</v>
      </c>
      <c r="C263" s="32"/>
      <c r="D263">
        <v>96</v>
      </c>
    </row>
    <row r="264" spans="1:4" x14ac:dyDescent="0.25">
      <c r="A264" s="10" t="s">
        <v>175</v>
      </c>
      <c r="B264" s="8">
        <f>COUNTIF(Data!DF:DF,Summary!A264)</f>
        <v>146</v>
      </c>
      <c r="C264" s="32"/>
      <c r="D264">
        <v>146</v>
      </c>
    </row>
    <row r="265" spans="1:4" x14ac:dyDescent="0.25">
      <c r="A265" s="10" t="s">
        <v>1299</v>
      </c>
      <c r="B265" s="8">
        <f>SUM(B260:B264)</f>
        <v>1079</v>
      </c>
      <c r="C265" s="32"/>
    </row>
    <row r="266" spans="1:4" x14ac:dyDescent="0.25">
      <c r="A266" s="10" t="s">
        <v>1308</v>
      </c>
      <c r="B266" s="13"/>
      <c r="C266" s="28"/>
    </row>
    <row r="268" spans="1:4" ht="126" x14ac:dyDescent="0.25">
      <c r="A268" s="12" t="s">
        <v>1326</v>
      </c>
      <c r="B268" s="17"/>
      <c r="C268" s="17"/>
    </row>
    <row r="269" spans="1:4" x14ac:dyDescent="0.25">
      <c r="A269" s="10" t="s">
        <v>182</v>
      </c>
      <c r="B269" s="8">
        <f>COUNTIF(Data!DG:DG,Summary!A269)</f>
        <v>195</v>
      </c>
      <c r="C269" s="32"/>
      <c r="D269">
        <v>195</v>
      </c>
    </row>
    <row r="270" spans="1:4" x14ac:dyDescent="0.25">
      <c r="A270" s="10" t="s">
        <v>141</v>
      </c>
      <c r="B270" s="8">
        <f>COUNTIF(Data!DG:DG,Summary!A270)</f>
        <v>362</v>
      </c>
      <c r="C270" s="32"/>
      <c r="D270">
        <v>362</v>
      </c>
    </row>
    <row r="271" spans="1:4" ht="26.25" x14ac:dyDescent="0.25">
      <c r="A271" s="10" t="s">
        <v>142</v>
      </c>
      <c r="B271" s="8">
        <f>COUNTIF(Data!DG:DG,Summary!A271)</f>
        <v>261</v>
      </c>
      <c r="C271" s="32"/>
      <c r="D271">
        <v>261</v>
      </c>
    </row>
    <row r="272" spans="1:4" x14ac:dyDescent="0.25">
      <c r="A272" s="10" t="s">
        <v>168</v>
      </c>
      <c r="B272" s="8">
        <f>COUNTIF(Data!DG:DG,Summary!A272)</f>
        <v>111</v>
      </c>
      <c r="C272" s="32"/>
      <c r="D272">
        <v>111</v>
      </c>
    </row>
    <row r="273" spans="1:6" x14ac:dyDescent="0.25">
      <c r="A273" s="10" t="s">
        <v>175</v>
      </c>
      <c r="B273" s="8">
        <f>COUNTIF(Data!DG:DG,Summary!A273)</f>
        <v>150</v>
      </c>
      <c r="C273" s="32"/>
      <c r="D273">
        <v>150</v>
      </c>
    </row>
    <row r="274" spans="1:6" x14ac:dyDescent="0.25">
      <c r="A274" s="10" t="s">
        <v>1299</v>
      </c>
      <c r="B274" s="8">
        <f>SUM(B269:B273)</f>
        <v>1079</v>
      </c>
      <c r="C274" s="32"/>
    </row>
    <row r="275" spans="1:6" x14ac:dyDescent="0.25">
      <c r="A275" s="10" t="s">
        <v>1308</v>
      </c>
      <c r="B275" s="13"/>
      <c r="C275" s="28"/>
    </row>
    <row r="277" spans="1:6" ht="47.25" x14ac:dyDescent="0.25">
      <c r="A277" s="12" t="s">
        <v>1327</v>
      </c>
      <c r="B277" s="17"/>
      <c r="C277" s="17"/>
    </row>
    <row r="278" spans="1:6" ht="39" x14ac:dyDescent="0.25">
      <c r="A278" s="10" t="s">
        <v>1276</v>
      </c>
      <c r="B278" s="8">
        <f>COUNTIF(Data!DH:DH,1)</f>
        <v>565</v>
      </c>
      <c r="C278" s="32"/>
      <c r="D278" t="s">
        <v>1279</v>
      </c>
      <c r="E278" s="14">
        <v>186</v>
      </c>
    </row>
    <row r="279" spans="1:6" ht="39" x14ac:dyDescent="0.25">
      <c r="A279" s="10" t="s">
        <v>1277</v>
      </c>
      <c r="B279" s="8">
        <f>COUNTIF(Data!DI:DI,1)</f>
        <v>473</v>
      </c>
      <c r="C279" s="32"/>
      <c r="D279" t="s">
        <v>192</v>
      </c>
      <c r="E279" s="14">
        <v>280</v>
      </c>
      <c r="F279" s="25">
        <f>E279/1358</f>
        <v>0.20618556701030927</v>
      </c>
    </row>
    <row r="280" spans="1:6" ht="39" x14ac:dyDescent="0.25">
      <c r="A280" s="10" t="s">
        <v>1278</v>
      </c>
      <c r="B280" s="8">
        <f>COUNTIF(Data!DJ:DJ,1)</f>
        <v>354</v>
      </c>
      <c r="C280" s="32"/>
      <c r="D280" t="s">
        <v>1284</v>
      </c>
      <c r="E280" s="14">
        <v>304</v>
      </c>
    </row>
    <row r="281" spans="1:6" ht="39" x14ac:dyDescent="0.25">
      <c r="A281" s="10" t="s">
        <v>1279</v>
      </c>
      <c r="B281" s="8">
        <f>COUNTIF(Data!DK:DK,1)</f>
        <v>186</v>
      </c>
      <c r="C281" s="32"/>
      <c r="D281" t="s">
        <v>1281</v>
      </c>
      <c r="E281" s="14">
        <v>331</v>
      </c>
    </row>
    <row r="282" spans="1:6" ht="26.25" x14ac:dyDescent="0.25">
      <c r="A282" s="10" t="s">
        <v>1280</v>
      </c>
      <c r="B282" s="8">
        <f>COUNTIF(Data!DL:DL,1)</f>
        <v>383</v>
      </c>
      <c r="C282" s="32"/>
      <c r="D282" t="s">
        <v>1283</v>
      </c>
      <c r="E282" s="14">
        <v>337</v>
      </c>
    </row>
    <row r="283" spans="1:6" ht="26.25" x14ac:dyDescent="0.25">
      <c r="A283" s="10" t="s">
        <v>1281</v>
      </c>
      <c r="B283" s="8">
        <f>COUNTIF(Data!DM:DM,1)</f>
        <v>331</v>
      </c>
      <c r="C283" s="32"/>
      <c r="D283" t="s">
        <v>1278</v>
      </c>
      <c r="E283" s="14">
        <v>354</v>
      </c>
    </row>
    <row r="284" spans="1:6" ht="51.75" x14ac:dyDescent="0.25">
      <c r="A284" s="10" t="s">
        <v>1282</v>
      </c>
      <c r="B284" s="8">
        <f>COUNTIF(Data!DN:DN,1)</f>
        <v>380</v>
      </c>
      <c r="C284" s="32"/>
      <c r="D284" t="s">
        <v>1282</v>
      </c>
      <c r="E284" s="14">
        <v>380</v>
      </c>
    </row>
    <row r="285" spans="1:6" ht="64.5" x14ac:dyDescent="0.25">
      <c r="A285" s="10" t="s">
        <v>1283</v>
      </c>
      <c r="B285" s="8">
        <f>COUNTIF(Data!DO:DO,1)</f>
        <v>337</v>
      </c>
      <c r="C285" s="32"/>
      <c r="D285" t="s">
        <v>1280</v>
      </c>
      <c r="E285" s="14">
        <v>383</v>
      </c>
    </row>
    <row r="286" spans="1:6" ht="51.75" x14ac:dyDescent="0.25">
      <c r="A286" s="10" t="s">
        <v>1284</v>
      </c>
      <c r="B286" s="8">
        <f>COUNTIF(Data!DP:DP,1)</f>
        <v>304</v>
      </c>
      <c r="C286" s="32"/>
      <c r="D286" t="s">
        <v>1277</v>
      </c>
      <c r="E286" s="14">
        <v>473</v>
      </c>
    </row>
    <row r="287" spans="1:6" x14ac:dyDescent="0.25">
      <c r="A287" s="10" t="s">
        <v>192</v>
      </c>
      <c r="B287" s="8">
        <f>COUNTIF(Data!DQ:DQ,1)</f>
        <v>280</v>
      </c>
      <c r="C287" s="32"/>
      <c r="D287" t="s">
        <v>1276</v>
      </c>
      <c r="E287" s="14">
        <v>565</v>
      </c>
    </row>
    <row r="288" spans="1:6" x14ac:dyDescent="0.25">
      <c r="A288" s="10" t="s">
        <v>1299</v>
      </c>
      <c r="B288" s="8">
        <f>SUM(B278:B287)</f>
        <v>3593</v>
      </c>
      <c r="C288" s="32"/>
    </row>
    <row r="290" spans="1:11" ht="78.75" x14ac:dyDescent="0.25">
      <c r="A290" s="12" t="s">
        <v>1328</v>
      </c>
      <c r="B290" s="17">
        <v>1</v>
      </c>
      <c r="C290" s="17"/>
      <c r="D290">
        <v>2</v>
      </c>
      <c r="E290" s="14">
        <v>3</v>
      </c>
      <c r="H290" s="14" t="s">
        <v>1403</v>
      </c>
      <c r="J290" s="14" t="s">
        <v>1404</v>
      </c>
      <c r="K290" s="14" t="s">
        <v>1405</v>
      </c>
    </row>
    <row r="291" spans="1:11" ht="75" x14ac:dyDescent="0.2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90" x14ac:dyDescent="0.2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105" x14ac:dyDescent="0.2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3" x14ac:dyDescent="0.25">
      <c r="A295" s="12" t="s">
        <v>1329</v>
      </c>
      <c r="B295" s="17"/>
      <c r="C295" s="17"/>
    </row>
    <row r="296" spans="1:11" ht="26.25" x14ac:dyDescent="0.25">
      <c r="A296" s="10" t="s">
        <v>155</v>
      </c>
      <c r="B296" s="8">
        <f>COUNTIF(Data!DU:DU,Summary!A296)</f>
        <v>282</v>
      </c>
      <c r="C296" s="32"/>
      <c r="D296" t="s">
        <v>192</v>
      </c>
      <c r="E296" s="14">
        <v>119</v>
      </c>
      <c r="F296" s="25">
        <f>E296/$B$301</f>
        <v>0.1102873030583874</v>
      </c>
    </row>
    <row r="297" spans="1:11" ht="64.5" x14ac:dyDescent="0.25">
      <c r="A297" s="10" t="s">
        <v>176</v>
      </c>
      <c r="B297" s="8">
        <f>COUNTIF(Data!DU:DU,Summary!A297)</f>
        <v>182</v>
      </c>
      <c r="C297" s="32"/>
      <c r="D297" t="s">
        <v>176</v>
      </c>
      <c r="E297" s="14">
        <v>182</v>
      </c>
      <c r="F297" s="25">
        <f t="shared" ref="F297:F300" si="32">E297/$B$301</f>
        <v>0.16867469879518071</v>
      </c>
    </row>
    <row r="298" spans="1:11" ht="51.75" x14ac:dyDescent="0.25">
      <c r="A298" s="10" t="s">
        <v>199</v>
      </c>
      <c r="B298" s="8">
        <f>COUNTIF(Data!DU:DU,Summary!A298)</f>
        <v>209</v>
      </c>
      <c r="C298" s="32"/>
      <c r="D298" t="s">
        <v>199</v>
      </c>
      <c r="E298" s="14">
        <v>209</v>
      </c>
      <c r="F298" s="25">
        <f t="shared" si="32"/>
        <v>0.19369786839666359</v>
      </c>
    </row>
    <row r="299" spans="1:11" ht="51.75" x14ac:dyDescent="0.25">
      <c r="A299" s="10" t="s">
        <v>143</v>
      </c>
      <c r="B299" s="8">
        <f>COUNTIF(Data!DU:DU,Summary!A299)</f>
        <v>287</v>
      </c>
      <c r="C299" s="32"/>
      <c r="D299" t="s">
        <v>155</v>
      </c>
      <c r="E299" s="14">
        <v>282</v>
      </c>
      <c r="F299" s="25">
        <f t="shared" si="32"/>
        <v>0.26135310472659873</v>
      </c>
    </row>
    <row r="300" spans="1:11" x14ac:dyDescent="0.25">
      <c r="A300" s="10" t="s">
        <v>192</v>
      </c>
      <c r="B300" s="8">
        <f>COUNTIF(Data!DU:DU,Summary!A300)</f>
        <v>119</v>
      </c>
      <c r="C300" s="32"/>
      <c r="D300" t="s">
        <v>143</v>
      </c>
      <c r="E300" s="14">
        <v>287</v>
      </c>
      <c r="F300" s="25">
        <f t="shared" si="32"/>
        <v>0.26598702502316962</v>
      </c>
    </row>
    <row r="301" spans="1:11" x14ac:dyDescent="0.25">
      <c r="A301" s="10" t="s">
        <v>1299</v>
      </c>
      <c r="B301" s="8">
        <f>SUM(B296:B300)</f>
        <v>1079</v>
      </c>
      <c r="C301" s="32"/>
    </row>
    <row r="303" spans="1:11" ht="15.75" x14ac:dyDescent="0.25">
      <c r="A303" s="12" t="s">
        <v>1330</v>
      </c>
      <c r="B303" s="17"/>
      <c r="C303" s="17"/>
    </row>
    <row r="304" spans="1:11" ht="102.75" x14ac:dyDescent="0.25">
      <c r="A304" s="11" t="s">
        <v>1386</v>
      </c>
      <c r="B304" s="17"/>
      <c r="C304" s="17"/>
    </row>
    <row r="305" spans="1:3" x14ac:dyDescent="0.25">
      <c r="A305" s="20" t="s">
        <v>115</v>
      </c>
      <c r="B305" s="13"/>
      <c r="C305" s="28"/>
    </row>
    <row r="306" spans="1:3" x14ac:dyDescent="0.25">
      <c r="A306" s="36">
        <v>0</v>
      </c>
      <c r="B306" s="28">
        <f>COUNTIF(Data!DV:DV,0)</f>
        <v>40</v>
      </c>
      <c r="C306" s="28"/>
    </row>
    <row r="307" spans="1:3" x14ac:dyDescent="0.25">
      <c r="A307" s="37" t="s">
        <v>1387</v>
      </c>
      <c r="B307" s="28">
        <f>COUNTIFS(Data!DV:DV,"&gt;0", Data!DV:DV, "&lt;3")</f>
        <v>279</v>
      </c>
      <c r="C307" s="28"/>
    </row>
    <row r="308" spans="1:3" x14ac:dyDescent="0.25">
      <c r="A308" s="37" t="s">
        <v>1388</v>
      </c>
      <c r="B308" s="28">
        <f>COUNTIFS(Data!DV:DV,"&gt;2", Data!DV:DV, "&lt;6")</f>
        <v>581</v>
      </c>
      <c r="C308" s="28"/>
    </row>
    <row r="309" spans="1:3" x14ac:dyDescent="0.25">
      <c r="A309" s="37" t="s">
        <v>1389</v>
      </c>
      <c r="B309" s="28">
        <f>COUNTIFS(Data!DV:DV,"&gt;5", Data!DV:DV, "&lt;11")</f>
        <v>148</v>
      </c>
      <c r="C309" s="28"/>
    </row>
    <row r="310" spans="1:3" x14ac:dyDescent="0.25">
      <c r="A310" s="38" t="s">
        <v>1390</v>
      </c>
      <c r="B310" s="28">
        <f>COUNTIF(Data!DV:DV,"&gt;10")</f>
        <v>31</v>
      </c>
      <c r="C310" s="28"/>
    </row>
    <row r="312" spans="1:3" ht="47.25" x14ac:dyDescent="0.25">
      <c r="A312" s="12" t="s">
        <v>1331</v>
      </c>
      <c r="B312" s="17"/>
      <c r="C312" s="17"/>
    </row>
    <row r="313" spans="1:3" x14ac:dyDescent="0.25">
      <c r="A313" s="10">
        <v>1</v>
      </c>
      <c r="B313" s="8">
        <f>COUNTIF(Data!DW:DW,Summary!A313)</f>
        <v>188</v>
      </c>
      <c r="C313" s="32"/>
    </row>
    <row r="314" spans="1:3" x14ac:dyDescent="0.25">
      <c r="A314" s="10">
        <v>2</v>
      </c>
      <c r="B314" s="8">
        <f>COUNTIF(Data!DW:DW,Summary!A314)</f>
        <v>774</v>
      </c>
      <c r="C314" s="32"/>
    </row>
    <row r="315" spans="1:3" x14ac:dyDescent="0.25">
      <c r="A315" s="10">
        <v>3</v>
      </c>
      <c r="B315" s="8">
        <f>COUNTIF(Data!DW:DW,Summary!A315)</f>
        <v>178</v>
      </c>
      <c r="C315" s="32"/>
    </row>
    <row r="316" spans="1:3" x14ac:dyDescent="0.25">
      <c r="A316" s="10">
        <v>4</v>
      </c>
      <c r="B316" s="8">
        <f>COUNTIF(Data!DW:DW,Summary!A316)</f>
        <v>161</v>
      </c>
      <c r="C316" s="32"/>
    </row>
    <row r="317" spans="1:3" x14ac:dyDescent="0.25">
      <c r="A317" s="10" t="s">
        <v>204</v>
      </c>
      <c r="B317" s="8">
        <f>COUNTIF(Data!DW:DW,Summary!A317)</f>
        <v>57</v>
      </c>
      <c r="C317" s="32"/>
    </row>
    <row r="318" spans="1:3" x14ac:dyDescent="0.25">
      <c r="A318" s="10" t="s">
        <v>1299</v>
      </c>
      <c r="B318" s="8">
        <f>SUM(B313:B317)</f>
        <v>1358</v>
      </c>
      <c r="C318" s="32"/>
    </row>
    <row r="320" spans="1:3" ht="31.5" x14ac:dyDescent="0.25">
      <c r="A320" s="12" t="s">
        <v>1332</v>
      </c>
      <c r="B320" s="17"/>
      <c r="C320" s="17"/>
    </row>
    <row r="321" spans="1:3" x14ac:dyDescent="0.25">
      <c r="A321" s="10" t="s">
        <v>144</v>
      </c>
      <c r="B321" s="8">
        <f>COUNTIF(Data!DX:DX,Summary!A321)</f>
        <v>1025</v>
      </c>
      <c r="C321" s="32"/>
    </row>
    <row r="322" spans="1:3" x14ac:dyDescent="0.25">
      <c r="A322" s="10" t="s">
        <v>229</v>
      </c>
      <c r="B322" s="8">
        <f>COUNTIF(Data!DX:DX,Summary!A322)</f>
        <v>62</v>
      </c>
      <c r="C322" s="32"/>
    </row>
    <row r="323" spans="1:3" x14ac:dyDescent="0.25">
      <c r="A323" s="10" t="s">
        <v>161</v>
      </c>
      <c r="B323" s="8">
        <f>COUNTIF(Data!DX:DX,Summary!A323)</f>
        <v>71</v>
      </c>
      <c r="C323" s="32"/>
    </row>
    <row r="324" spans="1:3" x14ac:dyDescent="0.25">
      <c r="A324" s="10" t="s">
        <v>193</v>
      </c>
      <c r="B324" s="8">
        <f>COUNTIF(Data!DX:DX,Summary!A324)</f>
        <v>179</v>
      </c>
      <c r="C324" s="32"/>
    </row>
    <row r="325" spans="1:3" x14ac:dyDescent="0.25">
      <c r="A325" s="10" t="s">
        <v>189</v>
      </c>
      <c r="B325" s="8">
        <f>COUNTIF(Data!DX:DX,Summary!A325)</f>
        <v>21</v>
      </c>
      <c r="C325" s="32"/>
    </row>
    <row r="326" spans="1:3" x14ac:dyDescent="0.25">
      <c r="A326" s="10" t="s">
        <v>1299</v>
      </c>
      <c r="B326" s="8">
        <f>SUM(B321:B325)</f>
        <v>1358</v>
      </c>
      <c r="C326" s="32"/>
    </row>
    <row r="328" spans="1:3" ht="31.5" x14ac:dyDescent="0.25">
      <c r="A328" s="12" t="s">
        <v>1333</v>
      </c>
      <c r="B328" s="17"/>
      <c r="C328" s="17"/>
    </row>
    <row r="329" spans="1:3" x14ac:dyDescent="0.25">
      <c r="A329" s="10" t="s">
        <v>145</v>
      </c>
      <c r="B329" s="8">
        <f>COUNTIF(Data!DZ:DZ,Summary!A329)</f>
        <v>919</v>
      </c>
      <c r="C329" s="32"/>
    </row>
    <row r="330" spans="1:3" x14ac:dyDescent="0.25">
      <c r="A330" s="10" t="s">
        <v>177</v>
      </c>
      <c r="B330" s="8">
        <f>COUNTIF(Data!DZ:DZ,Summary!A330)</f>
        <v>306</v>
      </c>
      <c r="C330" s="32"/>
    </row>
    <row r="331" spans="1:3" x14ac:dyDescent="0.25">
      <c r="A331" s="10" t="s">
        <v>214</v>
      </c>
      <c r="B331" s="8">
        <f>COUNTIF(Data!DZ:DZ,Summary!A331)</f>
        <v>102</v>
      </c>
      <c r="C331" s="32"/>
    </row>
    <row r="332" spans="1:3" x14ac:dyDescent="0.25">
      <c r="A332" s="10" t="s">
        <v>189</v>
      </c>
      <c r="B332" s="8">
        <f>COUNTIF(Data!DZ:DZ,Summary!A332)</f>
        <v>31</v>
      </c>
      <c r="C332" s="32"/>
    </row>
    <row r="333" spans="1:3" x14ac:dyDescent="0.25">
      <c r="A333" s="10" t="s">
        <v>1299</v>
      </c>
      <c r="B333" s="8">
        <f>SUM(B329:B332)</f>
        <v>1358</v>
      </c>
      <c r="C333" s="32"/>
    </row>
    <row r="335" spans="1:3" ht="15.75" x14ac:dyDescent="0.25">
      <c r="A335" s="12" t="s">
        <v>1334</v>
      </c>
      <c r="B335" s="17"/>
      <c r="C335" s="17"/>
    </row>
    <row r="336" spans="1:3" x14ac:dyDescent="0.25">
      <c r="A336" s="10" t="s">
        <v>1296</v>
      </c>
      <c r="B336" s="13"/>
      <c r="C336" s="28"/>
    </row>
    <row r="338" spans="1:12" ht="15.75" x14ac:dyDescent="0.25">
      <c r="A338" s="12" t="s">
        <v>1335</v>
      </c>
      <c r="B338" s="17"/>
      <c r="C338" s="17"/>
    </row>
    <row r="339" spans="1:12" x14ac:dyDescent="0.25">
      <c r="A339" s="10" t="s">
        <v>300</v>
      </c>
      <c r="B339" s="8">
        <f>COUNTIF(Data!EC:EC,Summary!A339)</f>
        <v>10</v>
      </c>
      <c r="C339" s="32"/>
    </row>
    <row r="340" spans="1:12" x14ac:dyDescent="0.25">
      <c r="A340" s="10" t="s">
        <v>215</v>
      </c>
      <c r="B340" s="8">
        <f>COUNTIF(Data!EC:EC,Summary!A340)</f>
        <v>30</v>
      </c>
      <c r="C340" s="32"/>
    </row>
    <row r="341" spans="1:12" x14ac:dyDescent="0.25">
      <c r="A341" s="10" t="s">
        <v>200</v>
      </c>
      <c r="B341" s="8">
        <f>COUNTIF(Data!EC:EC,Summary!A341)</f>
        <v>121</v>
      </c>
      <c r="C341" s="32"/>
    </row>
    <row r="342" spans="1:12" x14ac:dyDescent="0.25">
      <c r="A342" s="10" t="s">
        <v>178</v>
      </c>
      <c r="B342" s="8">
        <f>COUNTIF(Data!EC:EC,Summary!A342)</f>
        <v>180</v>
      </c>
      <c r="C342" s="32"/>
    </row>
    <row r="343" spans="1:12" x14ac:dyDescent="0.25">
      <c r="A343" s="10" t="s">
        <v>169</v>
      </c>
      <c r="B343" s="8">
        <f>COUNTIF(Data!EC:EC,Summary!A343)</f>
        <v>299</v>
      </c>
      <c r="C343" s="32"/>
    </row>
    <row r="344" spans="1:12" x14ac:dyDescent="0.25">
      <c r="A344" s="10" t="s">
        <v>162</v>
      </c>
      <c r="B344" s="8">
        <f>COUNTIF(Data!EC:EC,Summary!A344)</f>
        <v>682</v>
      </c>
      <c r="C344" s="32"/>
    </row>
    <row r="345" spans="1:12" x14ac:dyDescent="0.25">
      <c r="A345" s="10" t="s">
        <v>1336</v>
      </c>
      <c r="B345" s="8">
        <f>COUNTIF(Data!EC:EC,Summary!A345)</f>
        <v>0</v>
      </c>
      <c r="C345" s="32"/>
    </row>
    <row r="346" spans="1:12" x14ac:dyDescent="0.25">
      <c r="A346" s="10" t="s">
        <v>146</v>
      </c>
      <c r="B346" s="8">
        <f>COUNTIF(Data!EC:EC,Summary!A346)</f>
        <v>36</v>
      </c>
      <c r="C346" s="32"/>
    </row>
    <row r="347" spans="1:12" x14ac:dyDescent="0.25">
      <c r="A347" s="10" t="s">
        <v>1299</v>
      </c>
      <c r="B347" s="8">
        <f>SUM(B339:B346)</f>
        <v>1358</v>
      </c>
      <c r="C347" s="32"/>
    </row>
    <row r="349" spans="1:12" ht="31.5" x14ac:dyDescent="0.25">
      <c r="A349" s="12" t="s">
        <v>1337</v>
      </c>
      <c r="B349" s="17"/>
      <c r="C349" s="17"/>
    </row>
    <row r="350" spans="1:12" ht="26.25" x14ac:dyDescent="0.25">
      <c r="A350" s="10" t="s">
        <v>186</v>
      </c>
      <c r="B350" s="8">
        <f>COUNTIF(Data!ED:ED,Summary!A350)</f>
        <v>51</v>
      </c>
      <c r="C350" s="32"/>
      <c r="K350" s="9" t="s">
        <v>1391</v>
      </c>
      <c r="L350" s="14">
        <v>51</v>
      </c>
    </row>
    <row r="351" spans="1:12" ht="26.25" x14ac:dyDescent="0.25">
      <c r="A351" s="10" t="s">
        <v>183</v>
      </c>
      <c r="B351" s="8">
        <f>COUNTIF(Data!ED:ED,Summary!A351)</f>
        <v>165</v>
      </c>
      <c r="C351" s="32"/>
      <c r="K351" s="9" t="s">
        <v>1392</v>
      </c>
      <c r="L351" s="14">
        <v>165</v>
      </c>
    </row>
    <row r="352" spans="1:12" ht="26.25" x14ac:dyDescent="0.25">
      <c r="A352" s="10" t="s">
        <v>163</v>
      </c>
      <c r="B352" s="8">
        <f>COUNTIF(Data!ED:ED,Summary!A352)</f>
        <v>283</v>
      </c>
      <c r="C352" s="32"/>
      <c r="K352" s="9" t="s">
        <v>1393</v>
      </c>
      <c r="L352" s="14">
        <v>283</v>
      </c>
    </row>
    <row r="353" spans="1:12" ht="26.25" x14ac:dyDescent="0.25">
      <c r="A353" s="10" t="s">
        <v>194</v>
      </c>
      <c r="B353" s="8">
        <f>COUNTIF(Data!ED:ED,Summary!A353)</f>
        <v>206</v>
      </c>
      <c r="C353" s="32"/>
      <c r="K353" s="9" t="s">
        <v>1394</v>
      </c>
      <c r="L353" s="14">
        <v>206</v>
      </c>
    </row>
    <row r="354" spans="1:12" ht="26.25" x14ac:dyDescent="0.25">
      <c r="A354" s="10" t="s">
        <v>195</v>
      </c>
      <c r="B354" s="8">
        <f>COUNTIF(Data!ED:ED,Summary!A354)</f>
        <v>123</v>
      </c>
      <c r="C354" s="32"/>
      <c r="K354" s="9" t="s">
        <v>1395</v>
      </c>
      <c r="L354" s="14">
        <v>123</v>
      </c>
    </row>
    <row r="355" spans="1:12" ht="26.25" x14ac:dyDescent="0.25">
      <c r="A355" s="10" t="s">
        <v>210</v>
      </c>
      <c r="B355" s="8">
        <f>COUNTIF(Data!ED:ED,Summary!A355)</f>
        <v>189</v>
      </c>
      <c r="C355" s="32"/>
      <c r="K355" s="9" t="s">
        <v>1396</v>
      </c>
      <c r="L355" s="14">
        <v>189</v>
      </c>
    </row>
    <row r="356" spans="1:12" x14ac:dyDescent="0.25">
      <c r="A356" s="10" t="s">
        <v>146</v>
      </c>
      <c r="B356" s="8">
        <f>COUNTIF(Data!ED:ED,Summary!A356)</f>
        <v>341</v>
      </c>
      <c r="C356" s="32"/>
      <c r="K356" s="14" t="s">
        <v>146</v>
      </c>
      <c r="L356" s="14">
        <v>341</v>
      </c>
    </row>
    <row r="357" spans="1:12" x14ac:dyDescent="0.25">
      <c r="A357" s="10" t="s">
        <v>1299</v>
      </c>
      <c r="B357" s="8">
        <f>SUM(B350:B356)</f>
        <v>1358</v>
      </c>
      <c r="C357" s="32"/>
    </row>
    <row r="360" spans="1:12" ht="15.75" x14ac:dyDescent="0.25">
      <c r="A360" s="12" t="s">
        <v>1397</v>
      </c>
    </row>
    <row r="361" spans="1:12" x14ac:dyDescent="0.25">
      <c r="A361" s="10" t="s">
        <v>124</v>
      </c>
      <c r="B361" s="14">
        <f>COUNTIF(Data!D:D,Summary!A361)</f>
        <v>859</v>
      </c>
    </row>
    <row r="362" spans="1:12" x14ac:dyDescent="0.25">
      <c r="A362" s="10" t="s">
        <v>179</v>
      </c>
      <c r="B362" s="14">
        <f>COUNTIF(Data!D:D,Summary!A362)</f>
        <v>359</v>
      </c>
    </row>
    <row r="363" spans="1:12" x14ac:dyDescent="0.25">
      <c r="A363" s="10" t="s">
        <v>350</v>
      </c>
      <c r="B363" s="14">
        <f>COUNTIF(Data!D:D,Summary!A363)</f>
        <v>140</v>
      </c>
    </row>
    <row r="364" spans="1:12" x14ac:dyDescent="0.25">
      <c r="A364" s="10" t="s">
        <v>146</v>
      </c>
      <c r="B364" s="14">
        <f>COUNTBLANK(Data!D2:D1358)</f>
        <v>0</v>
      </c>
    </row>
    <row r="365" spans="1:12" x14ac:dyDescent="0.25">
      <c r="A365" s="10" t="s">
        <v>1398</v>
      </c>
      <c r="B365" s="14">
        <f>SUM(B361:B364)</f>
        <v>1358</v>
      </c>
    </row>
    <row r="367" spans="1:12" ht="15.75" x14ac:dyDescent="0.25">
      <c r="A367" s="12" t="s">
        <v>5</v>
      </c>
    </row>
    <row r="368" spans="1:12" x14ac:dyDescent="0.25">
      <c r="A368" s="10" t="s">
        <v>127</v>
      </c>
      <c r="B368" s="14">
        <f>COUNTIF(Data!F:F,Summary!A368)</f>
        <v>478</v>
      </c>
    </row>
    <row r="369" spans="1:2" x14ac:dyDescent="0.25">
      <c r="A369" s="10" t="s">
        <v>149</v>
      </c>
      <c r="B369" s="14">
        <f>COUNTIF(Data!F:F,Summary!A369)</f>
        <v>251</v>
      </c>
    </row>
    <row r="370" spans="1:2" x14ac:dyDescent="0.25">
      <c r="A370" s="10" t="s">
        <v>157</v>
      </c>
      <c r="B370" s="14">
        <f>COUNTIF(Data!F:F,Summary!A370)</f>
        <v>221</v>
      </c>
    </row>
    <row r="371" spans="1:2" x14ac:dyDescent="0.25">
      <c r="A371" s="10" t="s">
        <v>180</v>
      </c>
      <c r="B371" s="14">
        <f>COUNTIF(Data!F:F,Summary!A371)</f>
        <v>403</v>
      </c>
    </row>
    <row r="372" spans="1:2" x14ac:dyDescent="0.25">
      <c r="A372" s="10" t="s">
        <v>212</v>
      </c>
      <c r="B372" s="14">
        <f>COUNTIF(Data!F:F,Summary!A372)</f>
        <v>5</v>
      </c>
    </row>
    <row r="373" spans="1:2" x14ac:dyDescent="0.2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5" x14ac:dyDescent="0.25"/>
  <cols>
    <col min="1" max="1" width="15.140625" customWidth="1"/>
    <col min="5" max="5" width="10.28515625" bestFit="1" customWidth="1"/>
  </cols>
  <sheetData>
    <row r="1" spans="1:5" ht="26.25" thickBot="1" x14ac:dyDescent="0.3">
      <c r="A1" s="41" t="s">
        <v>1406</v>
      </c>
      <c r="B1" s="43" t="s">
        <v>159</v>
      </c>
      <c r="C1" s="43" t="s">
        <v>137</v>
      </c>
      <c r="D1" s="44" t="s">
        <v>153</v>
      </c>
      <c r="E1" s="43" t="s">
        <v>1299</v>
      </c>
    </row>
    <row r="2" spans="1:5" ht="15.75" thickBot="1" x14ac:dyDescent="0.3">
      <c r="A2" s="41" t="s">
        <v>300</v>
      </c>
      <c r="B2" s="48">
        <v>1.2999999999999999E-2</v>
      </c>
      <c r="C2" s="48">
        <v>5.0000000000000001E-3</v>
      </c>
      <c r="D2" s="49">
        <v>4.0000000000000001E-3</v>
      </c>
      <c r="E2" s="48">
        <v>7.0000000000000001E-3</v>
      </c>
    </row>
    <row r="3" spans="1:5" ht="15.75" thickBot="1" x14ac:dyDescent="0.3">
      <c r="A3" s="41" t="s">
        <v>215</v>
      </c>
      <c r="B3" s="50">
        <v>2.8000000000000001E-2</v>
      </c>
      <c r="C3" s="50">
        <v>2.1000000000000001E-2</v>
      </c>
      <c r="D3" s="51">
        <v>1.7000000000000001E-2</v>
      </c>
      <c r="E3" s="50">
        <v>2.1999999999999999E-2</v>
      </c>
    </row>
    <row r="4" spans="1:5" ht="15.75" thickBot="1" x14ac:dyDescent="0.3">
      <c r="A4" s="41" t="s">
        <v>200</v>
      </c>
      <c r="B4" s="50">
        <v>9.6000000000000002E-2</v>
      </c>
      <c r="C4" s="50">
        <v>7.6999999999999999E-2</v>
      </c>
      <c r="D4" s="51">
        <v>9.4E-2</v>
      </c>
      <c r="E4" s="50">
        <v>8.8999999999999996E-2</v>
      </c>
    </row>
    <row r="5" spans="1:5" ht="15.75" thickBot="1" x14ac:dyDescent="0.3">
      <c r="A5" s="41" t="s">
        <v>178</v>
      </c>
      <c r="B5" s="50">
        <v>0.126</v>
      </c>
      <c r="C5" s="50">
        <v>0.1</v>
      </c>
      <c r="D5" s="51">
        <v>0.16900000000000001</v>
      </c>
      <c r="E5" s="50">
        <v>0.13300000000000001</v>
      </c>
    </row>
    <row r="6" spans="1:5" ht="15.75" thickBot="1" x14ac:dyDescent="0.3">
      <c r="A6" s="41" t="s">
        <v>169</v>
      </c>
      <c r="B6" s="50">
        <v>0.19600000000000001</v>
      </c>
      <c r="C6" s="50">
        <v>0.223</v>
      </c>
      <c r="D6" s="51">
        <v>0.24099999999999999</v>
      </c>
      <c r="E6" s="50">
        <v>0.22</v>
      </c>
    </row>
    <row r="7" spans="1:5" ht="15.75" thickBot="1" x14ac:dyDescent="0.3">
      <c r="A7" s="41" t="s">
        <v>162</v>
      </c>
      <c r="B7" s="50">
        <v>0.505</v>
      </c>
      <c r="C7" s="50">
        <v>0.54800000000000004</v>
      </c>
      <c r="D7" s="51">
        <v>0.45700000000000002</v>
      </c>
      <c r="E7" s="50">
        <v>0.502</v>
      </c>
    </row>
    <row r="8" spans="1:5" ht="15.75" thickBot="1" x14ac:dyDescent="0.3">
      <c r="A8" s="41" t="s">
        <v>146</v>
      </c>
      <c r="B8" s="50">
        <v>3.5000000000000003E-2</v>
      </c>
      <c r="C8" s="50">
        <v>2.8000000000000001E-2</v>
      </c>
      <c r="D8" s="51">
        <v>1.7000000000000001E-2</v>
      </c>
      <c r="E8" s="50">
        <v>2.7E-2</v>
      </c>
    </row>
    <row r="9" spans="1:5" ht="15.75" thickBot="1" x14ac:dyDescent="0.3">
      <c r="A9" s="42"/>
      <c r="B9" s="46">
        <v>459</v>
      </c>
      <c r="C9" s="46">
        <v>431</v>
      </c>
      <c r="D9" s="47">
        <v>468</v>
      </c>
      <c r="E9" s="45">
        <v>1358</v>
      </c>
    </row>
    <row r="11" spans="1:5" ht="26.25" thickBot="1" x14ac:dyDescent="0.3">
      <c r="A11" s="41" t="s">
        <v>1406</v>
      </c>
      <c r="B11" s="43" t="s">
        <v>159</v>
      </c>
      <c r="C11" s="43" t="s">
        <v>137</v>
      </c>
      <c r="D11" s="44" t="s">
        <v>153</v>
      </c>
      <c r="E11" s="43" t="s">
        <v>1299</v>
      </c>
    </row>
    <row r="12" spans="1:5" ht="15.75" thickBot="1" x14ac:dyDescent="0.3">
      <c r="A12" s="41" t="s">
        <v>1412</v>
      </c>
      <c r="B12" s="50">
        <v>6.0999999999999999E-2</v>
      </c>
      <c r="C12" s="50">
        <v>2.1000000000000001E-2</v>
      </c>
      <c r="D12" s="51">
        <v>0.03</v>
      </c>
      <c r="E12" s="50">
        <v>3.7999999999999999E-2</v>
      </c>
    </row>
    <row r="13" spans="1:5" ht="15.75" thickBot="1" x14ac:dyDescent="0.3">
      <c r="A13" s="41" t="s">
        <v>1411</v>
      </c>
      <c r="B13" s="50">
        <v>0.17199999999999999</v>
      </c>
      <c r="C13" s="50">
        <v>0.1</v>
      </c>
      <c r="D13" s="51">
        <v>9.1999999999999998E-2</v>
      </c>
      <c r="E13" s="50">
        <v>0.122</v>
      </c>
    </row>
    <row r="14" spans="1:5" ht="15.75" thickBot="1" x14ac:dyDescent="0.3">
      <c r="A14" s="41" t="s">
        <v>1407</v>
      </c>
      <c r="B14" s="48">
        <v>0.19800000000000001</v>
      </c>
      <c r="C14" s="48">
        <v>0.24399999999999999</v>
      </c>
      <c r="D14" s="49">
        <v>0.186</v>
      </c>
      <c r="E14" s="48">
        <v>0.20799999999999999</v>
      </c>
    </row>
    <row r="15" spans="1:5" ht="15.75" thickBot="1" x14ac:dyDescent="0.3">
      <c r="A15" s="41" t="s">
        <v>1408</v>
      </c>
      <c r="B15" s="50">
        <v>0.129</v>
      </c>
      <c r="C15" s="50">
        <v>0.16200000000000001</v>
      </c>
      <c r="D15" s="51">
        <v>0.16500000000000001</v>
      </c>
      <c r="E15" s="50">
        <v>0.152</v>
      </c>
    </row>
    <row r="16" spans="1:5" ht="15.75" thickBot="1" x14ac:dyDescent="0.3">
      <c r="A16" s="41" t="s">
        <v>1409</v>
      </c>
      <c r="B16" s="50">
        <v>6.5000000000000002E-2</v>
      </c>
      <c r="C16" s="50">
        <v>0.104</v>
      </c>
      <c r="D16" s="51">
        <v>0.10299999999999999</v>
      </c>
      <c r="E16" s="50">
        <v>9.0999999999999998E-2</v>
      </c>
    </row>
    <row r="17" spans="1:7" ht="15.75" thickBot="1" x14ac:dyDescent="0.3">
      <c r="A17" s="41" t="s">
        <v>1410</v>
      </c>
      <c r="B17" s="50">
        <v>6.8000000000000005E-2</v>
      </c>
      <c r="C17" s="50">
        <v>0.13700000000000001</v>
      </c>
      <c r="D17" s="51">
        <v>0.21199999999999999</v>
      </c>
      <c r="E17" s="50">
        <v>0.13900000000000001</v>
      </c>
    </row>
    <row r="18" spans="1:7" ht="15.75" thickBot="1" x14ac:dyDescent="0.3">
      <c r="A18" s="41" t="s">
        <v>146</v>
      </c>
      <c r="B18" s="50">
        <v>0.307</v>
      </c>
      <c r="C18" s="50">
        <v>0.23200000000000001</v>
      </c>
      <c r="D18" s="51">
        <v>0.214</v>
      </c>
      <c r="E18" s="50">
        <v>0.251</v>
      </c>
    </row>
    <row r="19" spans="1:7" ht="15.75" thickBot="1" x14ac:dyDescent="0.3">
      <c r="A19" s="42"/>
      <c r="B19" s="46">
        <v>459</v>
      </c>
      <c r="C19" s="46">
        <v>431</v>
      </c>
      <c r="D19" s="47">
        <v>468</v>
      </c>
      <c r="E19" s="45"/>
    </row>
    <row r="20" spans="1:7" ht="15.75" thickBot="1" x14ac:dyDescent="0.3"/>
    <row r="21" spans="1:7" ht="15.75" thickBot="1" x14ac:dyDescent="0.3">
      <c r="B21" s="53" t="s">
        <v>117</v>
      </c>
      <c r="C21" s="56"/>
      <c r="D21" s="56"/>
      <c r="E21" s="56"/>
      <c r="F21" s="56"/>
      <c r="G21" s="57"/>
    </row>
    <row r="22" spans="1:7" ht="39" thickBot="1" x14ac:dyDescent="0.3">
      <c r="A22" s="58"/>
      <c r="B22" s="54" t="s">
        <v>1299</v>
      </c>
      <c r="C22" s="54" t="s">
        <v>193</v>
      </c>
      <c r="D22" s="54" t="s">
        <v>144</v>
      </c>
      <c r="E22" s="54" t="s">
        <v>1414</v>
      </c>
      <c r="F22" s="54" t="s">
        <v>1415</v>
      </c>
      <c r="G22" s="55" t="s">
        <v>161</v>
      </c>
    </row>
    <row r="23" spans="1:7" ht="15.75" thickBot="1" x14ac:dyDescent="0.3">
      <c r="B23" s="45">
        <v>1358</v>
      </c>
      <c r="C23" s="46">
        <v>179</v>
      </c>
      <c r="D23" s="45">
        <v>1025</v>
      </c>
      <c r="E23" s="46">
        <v>21</v>
      </c>
      <c r="F23" s="46">
        <v>62</v>
      </c>
      <c r="G23" s="47">
        <v>71</v>
      </c>
    </row>
    <row r="24" spans="1:7" ht="15.75" thickBot="1" x14ac:dyDescent="0.3">
      <c r="A24" s="52" t="s">
        <v>174</v>
      </c>
      <c r="B24" s="50">
        <v>0.189</v>
      </c>
      <c r="C24" s="50">
        <v>0.11700000000000001</v>
      </c>
      <c r="D24" s="50">
        <v>0.20799999999999999</v>
      </c>
      <c r="E24" s="50">
        <v>9.5000000000000001E-2</v>
      </c>
      <c r="F24" s="50">
        <v>0.161</v>
      </c>
      <c r="G24" s="51">
        <v>0.14099999999999999</v>
      </c>
    </row>
    <row r="25" spans="1:7" ht="15.75" thickBot="1" x14ac:dyDescent="0.3">
      <c r="A25" s="52" t="s">
        <v>154</v>
      </c>
      <c r="B25" s="50">
        <v>0.152</v>
      </c>
      <c r="C25" s="50">
        <v>9.5000000000000001E-2</v>
      </c>
      <c r="D25" s="50">
        <v>0.16600000000000001</v>
      </c>
      <c r="E25" s="50">
        <v>4.8000000000000001E-2</v>
      </c>
      <c r="F25" s="50">
        <v>0.113</v>
      </c>
      <c r="G25" s="51">
        <v>0.16900000000000001</v>
      </c>
    </row>
    <row r="26" spans="1:7" ht="15.75" thickBot="1" x14ac:dyDescent="0.3">
      <c r="A26" s="52" t="s">
        <v>197</v>
      </c>
      <c r="B26" s="50">
        <v>0.10199999999999999</v>
      </c>
      <c r="C26" s="50">
        <v>5.6000000000000001E-2</v>
      </c>
      <c r="D26" s="50">
        <v>0.107</v>
      </c>
      <c r="E26" s="50">
        <v>4.8000000000000001E-2</v>
      </c>
      <c r="F26" s="50">
        <v>0.129</v>
      </c>
      <c r="G26" s="51">
        <v>0.14099999999999999</v>
      </c>
    </row>
    <row r="27" spans="1:7" ht="15.75" thickBot="1" x14ac:dyDescent="0.3">
      <c r="A27" s="52" t="s">
        <v>217</v>
      </c>
      <c r="B27" s="48">
        <v>4.9000000000000002E-2</v>
      </c>
      <c r="C27" s="48">
        <v>1.7000000000000001E-2</v>
      </c>
      <c r="D27" s="48">
        <v>5.3999999999999999E-2</v>
      </c>
      <c r="E27" s="48">
        <v>0</v>
      </c>
      <c r="F27" s="48">
        <v>6.5000000000000002E-2</v>
      </c>
      <c r="G27" s="49">
        <v>7.0000000000000007E-2</v>
      </c>
    </row>
    <row r="28" spans="1:7" ht="15.75" thickBot="1" x14ac:dyDescent="0.3">
      <c r="A28" s="52" t="s">
        <v>139</v>
      </c>
      <c r="B28" s="50">
        <v>0.13800000000000001</v>
      </c>
      <c r="C28" s="50">
        <v>0.106</v>
      </c>
      <c r="D28" s="50">
        <v>0.14199999999999999</v>
      </c>
      <c r="E28" s="50">
        <v>0.23799999999999999</v>
      </c>
      <c r="F28" s="50">
        <v>9.7000000000000003E-2</v>
      </c>
      <c r="G28" s="51">
        <v>0.155</v>
      </c>
    </row>
    <row r="29" spans="1:7" ht="15.75" thickBot="1" x14ac:dyDescent="0.3">
      <c r="A29" s="52" t="s">
        <v>213</v>
      </c>
      <c r="B29" s="50">
        <v>0.03</v>
      </c>
      <c r="C29" s="50">
        <v>0.106</v>
      </c>
      <c r="D29" s="50">
        <v>1.6E-2</v>
      </c>
      <c r="E29" s="50">
        <v>0</v>
      </c>
      <c r="F29" s="50">
        <v>4.8000000000000001E-2</v>
      </c>
      <c r="G29" s="51">
        <v>4.2000000000000003E-2</v>
      </c>
    </row>
    <row r="30" spans="1:7" ht="15.75" thickBot="1" x14ac:dyDescent="0.3">
      <c r="A30" s="52" t="s">
        <v>189</v>
      </c>
      <c r="B30" s="50">
        <v>6.5000000000000002E-2</v>
      </c>
      <c r="C30" s="50">
        <v>0.112</v>
      </c>
      <c r="D30" s="50">
        <v>5.7000000000000002E-2</v>
      </c>
      <c r="E30" s="50">
        <v>4.8000000000000001E-2</v>
      </c>
      <c r="F30" s="50">
        <v>4.8000000000000001E-2</v>
      </c>
      <c r="G30" s="51">
        <v>8.5000000000000006E-2</v>
      </c>
    </row>
    <row r="31" spans="1:7" ht="15.75" thickBot="1" x14ac:dyDescent="0.3">
      <c r="B31" s="53" t="s">
        <v>117</v>
      </c>
      <c r="C31" s="56"/>
      <c r="D31" s="56"/>
      <c r="E31" s="56"/>
      <c r="F31" s="56"/>
      <c r="G31" s="57"/>
    </row>
    <row r="32" spans="1:7" ht="39" thickBot="1" x14ac:dyDescent="0.3">
      <c r="B32" s="54" t="s">
        <v>193</v>
      </c>
      <c r="C32" s="54" t="s">
        <v>144</v>
      </c>
      <c r="D32" s="54" t="s">
        <v>1415</v>
      </c>
      <c r="E32" s="55" t="s">
        <v>161</v>
      </c>
      <c r="F32" s="54" t="s">
        <v>1414</v>
      </c>
      <c r="G32" s="54" t="s">
        <v>1299</v>
      </c>
    </row>
    <row r="33" spans="1:7" ht="15.75" thickBot="1" x14ac:dyDescent="0.3">
      <c r="A33" s="52" t="s">
        <v>174</v>
      </c>
      <c r="B33" s="50">
        <v>0.193</v>
      </c>
      <c r="C33" s="50">
        <v>0.27700000000000002</v>
      </c>
      <c r="D33" s="50">
        <v>0.24399999999999999</v>
      </c>
      <c r="E33" s="51">
        <v>0.17499999999999999</v>
      </c>
      <c r="F33" s="50">
        <v>0.2</v>
      </c>
      <c r="G33" s="50">
        <v>0.26</v>
      </c>
    </row>
    <row r="34" spans="1:7" ht="15.75" thickBot="1" x14ac:dyDescent="0.3">
      <c r="A34" s="52" t="s">
        <v>154</v>
      </c>
      <c r="B34" s="50">
        <v>0.156</v>
      </c>
      <c r="C34" s="50">
        <v>0.221</v>
      </c>
      <c r="D34" s="50">
        <v>0.17100000000000001</v>
      </c>
      <c r="E34" s="51">
        <v>0.21099999999999999</v>
      </c>
      <c r="F34" s="50">
        <v>0.1</v>
      </c>
      <c r="G34" s="50">
        <v>0.21</v>
      </c>
    </row>
    <row r="35" spans="1:7" ht="15.75" thickBot="1" x14ac:dyDescent="0.3">
      <c r="A35" s="52" t="s">
        <v>197</v>
      </c>
      <c r="B35" s="50">
        <v>9.1999999999999998E-2</v>
      </c>
      <c r="C35" s="50">
        <v>0.14299999999999999</v>
      </c>
      <c r="D35" s="50">
        <v>0.19500000000000001</v>
      </c>
      <c r="E35" s="51">
        <v>0.17499999999999999</v>
      </c>
      <c r="F35" s="50">
        <v>0.1</v>
      </c>
      <c r="G35" s="50">
        <v>0.14099999999999999</v>
      </c>
    </row>
    <row r="36" spans="1:7" ht="15.75" thickBot="1" x14ac:dyDescent="0.3">
      <c r="A36" s="52" t="s">
        <v>217</v>
      </c>
      <c r="B36" s="48">
        <v>2.8000000000000001E-2</v>
      </c>
      <c r="C36" s="48">
        <v>7.1999999999999995E-2</v>
      </c>
      <c r="D36" s="48">
        <v>9.8000000000000004E-2</v>
      </c>
      <c r="E36" s="49">
        <v>8.7999999999999995E-2</v>
      </c>
      <c r="F36" s="48">
        <v>0</v>
      </c>
      <c r="G36" s="48">
        <v>6.8000000000000005E-2</v>
      </c>
    </row>
    <row r="37" spans="1:7" ht="15.75" thickBot="1" x14ac:dyDescent="0.3">
      <c r="A37" s="52" t="s">
        <v>139</v>
      </c>
      <c r="B37" s="50">
        <v>0.17399999999999999</v>
      </c>
      <c r="C37" s="50">
        <v>0.19</v>
      </c>
      <c r="D37" s="50">
        <v>0.14599999999999999</v>
      </c>
      <c r="E37" s="51">
        <v>0.193</v>
      </c>
      <c r="F37" s="50">
        <v>0.5</v>
      </c>
      <c r="G37" s="50">
        <v>0.19</v>
      </c>
    </row>
    <row r="38" spans="1:7" ht="15.75" thickBot="1" x14ac:dyDescent="0.3">
      <c r="A38" s="52" t="s">
        <v>213</v>
      </c>
      <c r="B38" s="50">
        <v>0.17399999999999999</v>
      </c>
      <c r="C38" s="50">
        <v>2.1000000000000001E-2</v>
      </c>
      <c r="D38" s="50">
        <v>7.2999999999999995E-2</v>
      </c>
      <c r="E38" s="51">
        <v>5.2999999999999999E-2</v>
      </c>
      <c r="F38" s="50">
        <v>0</v>
      </c>
      <c r="G38" s="50">
        <v>4.2000000000000003E-2</v>
      </c>
    </row>
    <row r="39" spans="1:7" ht="15.75" thickBot="1" x14ac:dyDescent="0.3">
      <c r="A39" s="52" t="s">
        <v>189</v>
      </c>
      <c r="B39" s="50">
        <v>0.183</v>
      </c>
      <c r="C39" s="50">
        <v>7.5999999999999998E-2</v>
      </c>
      <c r="D39" s="50">
        <v>7.2999999999999995E-2</v>
      </c>
      <c r="E39" s="51">
        <v>0.105</v>
      </c>
      <c r="F39" s="50">
        <v>0.1</v>
      </c>
      <c r="G39" s="50">
        <v>8.8999999999999996E-2</v>
      </c>
    </row>
    <row r="40" spans="1:7" ht="15.75" thickBot="1" x14ac:dyDescent="0.3">
      <c r="B40" s="46">
        <v>109</v>
      </c>
      <c r="C40" s="46">
        <v>768</v>
      </c>
      <c r="D40" s="46">
        <v>41</v>
      </c>
      <c r="E40" s="47">
        <v>57</v>
      </c>
      <c r="F40" s="46">
        <v>10</v>
      </c>
      <c r="G40" s="46">
        <v>985</v>
      </c>
    </row>
    <row r="41" spans="1:7" ht="15.75" thickBot="1" x14ac:dyDescent="0.3">
      <c r="B41" s="46"/>
      <c r="C41" s="60"/>
      <c r="D41" s="60"/>
      <c r="E41" s="59"/>
      <c r="F41" s="59"/>
      <c r="G41" s="59"/>
    </row>
    <row r="42" spans="1:7" ht="15.75" thickBot="1" x14ac:dyDescent="0.3">
      <c r="B42" s="67" t="s">
        <v>59</v>
      </c>
      <c r="C42" s="68"/>
      <c r="D42" s="69"/>
      <c r="E42" s="59"/>
      <c r="F42" s="59"/>
      <c r="G42" s="59"/>
    </row>
    <row r="43" spans="1:7" ht="15.75" thickBot="1" x14ac:dyDescent="0.3">
      <c r="B43" s="54" t="s">
        <v>1299</v>
      </c>
      <c r="C43" s="54">
        <v>0</v>
      </c>
      <c r="D43" s="55">
        <v>1</v>
      </c>
    </row>
    <row r="44" spans="1:7" ht="15.75" thickBot="1" x14ac:dyDescent="0.3">
      <c r="A44" s="52" t="s">
        <v>1416</v>
      </c>
      <c r="B44" s="46">
        <v>985</v>
      </c>
      <c r="C44" s="46">
        <v>296</v>
      </c>
      <c r="D44" s="47">
        <v>689</v>
      </c>
    </row>
    <row r="45" spans="1:7" ht="15.75" thickBot="1" x14ac:dyDescent="0.3">
      <c r="A45" s="52" t="s">
        <v>217</v>
      </c>
      <c r="B45" s="48">
        <v>6.8000000000000005E-2</v>
      </c>
      <c r="C45" s="48">
        <v>7.0999999999999994E-2</v>
      </c>
      <c r="D45" s="49">
        <v>6.7000000000000004E-2</v>
      </c>
    </row>
    <row r="46" spans="1:7" ht="15.75" thickBot="1" x14ac:dyDescent="0.3">
      <c r="A46" s="52" t="s">
        <v>174</v>
      </c>
      <c r="B46" s="50">
        <v>0.26</v>
      </c>
      <c r="C46" s="50">
        <v>0.182</v>
      </c>
      <c r="D46" s="51">
        <v>0.29299999999999998</v>
      </c>
    </row>
    <row r="47" spans="1:7" ht="15.75" thickBot="1" x14ac:dyDescent="0.3">
      <c r="A47" s="52" t="s">
        <v>139</v>
      </c>
      <c r="B47" s="50">
        <v>0.19</v>
      </c>
      <c r="C47" s="50">
        <v>0.21299999999999999</v>
      </c>
      <c r="D47" s="51">
        <v>0.18</v>
      </c>
    </row>
    <row r="48" spans="1:7" ht="15.75" thickBot="1" x14ac:dyDescent="0.3">
      <c r="A48" s="52" t="s">
        <v>213</v>
      </c>
      <c r="B48" s="50">
        <v>4.2000000000000003E-2</v>
      </c>
      <c r="C48" s="50">
        <v>0.125</v>
      </c>
      <c r="D48" s="51">
        <v>6.0000000000000001E-3</v>
      </c>
    </row>
    <row r="49" spans="1:7" ht="15.75" thickBot="1" x14ac:dyDescent="0.3">
      <c r="A49" s="52" t="s">
        <v>154</v>
      </c>
      <c r="B49" s="50">
        <v>0.21</v>
      </c>
      <c r="C49" s="50">
        <v>0.16600000000000001</v>
      </c>
      <c r="D49" s="51">
        <v>0.22900000000000001</v>
      </c>
    </row>
    <row r="50" spans="1:7" ht="15.75" thickBot="1" x14ac:dyDescent="0.3">
      <c r="A50" s="52" t="s">
        <v>197</v>
      </c>
      <c r="B50" s="50">
        <v>0.14099999999999999</v>
      </c>
      <c r="C50" s="50">
        <v>0.13500000000000001</v>
      </c>
      <c r="D50" s="51">
        <v>0.14399999999999999</v>
      </c>
    </row>
    <row r="51" spans="1:7" ht="15.75" thickBot="1" x14ac:dyDescent="0.3">
      <c r="A51" s="52" t="s">
        <v>189</v>
      </c>
      <c r="B51" s="50">
        <v>8.8999999999999996E-2</v>
      </c>
      <c r="C51" s="50">
        <v>0.108</v>
      </c>
      <c r="D51" s="51">
        <v>8.1000000000000003E-2</v>
      </c>
    </row>
    <row r="52" spans="1:7" ht="15.75" thickBot="1" x14ac:dyDescent="0.3"/>
    <row r="53" spans="1:7" ht="15.75" thickBot="1" x14ac:dyDescent="0.3">
      <c r="B53" s="67" t="s">
        <v>64</v>
      </c>
      <c r="C53" s="68"/>
      <c r="D53" s="68"/>
      <c r="E53" s="68"/>
      <c r="F53" s="68"/>
      <c r="G53" s="69"/>
    </row>
    <row r="54" spans="1:7" ht="39" thickBot="1" x14ac:dyDescent="0.3">
      <c r="A54" s="52" t="s">
        <v>59</v>
      </c>
      <c r="B54" s="54" t="s">
        <v>1299</v>
      </c>
      <c r="C54" s="54" t="s">
        <v>152</v>
      </c>
      <c r="D54" s="54" t="s">
        <v>136</v>
      </c>
      <c r="E54" s="54" t="s">
        <v>1418</v>
      </c>
      <c r="F54" s="54" t="s">
        <v>166</v>
      </c>
      <c r="G54" s="55" t="s">
        <v>160</v>
      </c>
    </row>
    <row r="55" spans="1:7" ht="15.75" thickBot="1" x14ac:dyDescent="0.3">
      <c r="A55" s="52" t="s">
        <v>1417</v>
      </c>
      <c r="B55" s="45">
        <v>1358</v>
      </c>
      <c r="C55" s="46">
        <v>468</v>
      </c>
      <c r="D55" s="46">
        <v>243</v>
      </c>
      <c r="E55" s="46">
        <v>273</v>
      </c>
      <c r="F55" s="46">
        <v>95</v>
      </c>
      <c r="G55" s="47">
        <v>279</v>
      </c>
    </row>
    <row r="56" spans="1:7" ht="15.75" thickBot="1" x14ac:dyDescent="0.3">
      <c r="A56" s="52">
        <v>0</v>
      </c>
      <c r="B56" s="48">
        <v>0.378</v>
      </c>
      <c r="C56" s="48">
        <v>0.23899999999999999</v>
      </c>
      <c r="D56" s="48">
        <v>0.26300000000000001</v>
      </c>
      <c r="E56" s="48">
        <v>0.44</v>
      </c>
      <c r="F56" s="48">
        <v>0.46300000000000002</v>
      </c>
      <c r="G56" s="49">
        <v>0.624</v>
      </c>
    </row>
    <row r="57" spans="1:7" ht="15.75" thickBot="1" x14ac:dyDescent="0.3">
      <c r="A57" s="52">
        <v>1</v>
      </c>
      <c r="B57" s="50">
        <v>0.622</v>
      </c>
      <c r="C57" s="50">
        <v>0.76100000000000001</v>
      </c>
      <c r="D57" s="50">
        <v>0.73699999999999999</v>
      </c>
      <c r="E57" s="50">
        <v>0.56000000000000005</v>
      </c>
      <c r="F57" s="50">
        <v>0.53700000000000003</v>
      </c>
      <c r="G57" s="51">
        <v>0.376</v>
      </c>
    </row>
    <row r="58" spans="1:7" x14ac:dyDescent="0.25">
      <c r="A58" s="52"/>
    </row>
    <row r="59" spans="1:7" x14ac:dyDescent="0.25">
      <c r="A59" s="52"/>
    </row>
    <row r="60" spans="1:7" x14ac:dyDescent="0.2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0DA9D-2250-49BE-ADD8-EFC35F99D091}">
  <dimension ref="A1"/>
  <sheetViews>
    <sheetView workbookViewId="0">
      <selection activeCell="L28" sqref="L28"/>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D6CE-BB6E-415A-9602-33612E4A25F8}">
  <dimension ref="A1:M10"/>
  <sheetViews>
    <sheetView zoomScale="115" zoomScaleNormal="115" workbookViewId="0">
      <selection activeCell="G16" sqref="G16:L16"/>
    </sheetView>
  </sheetViews>
  <sheetFormatPr defaultRowHeight="15" x14ac:dyDescent="0.25"/>
  <cols>
    <col min="1" max="3" width="16.7109375" customWidth="1"/>
  </cols>
  <sheetData>
    <row r="1" spans="1:13" x14ac:dyDescent="0.25">
      <c r="A1" s="61" t="s">
        <v>1419</v>
      </c>
      <c r="B1" s="61" t="s">
        <v>1420</v>
      </c>
      <c r="C1" s="61" t="s">
        <v>1421</v>
      </c>
    </row>
    <row r="2" spans="1:13" x14ac:dyDescent="0.25">
      <c r="A2" s="62" t="s">
        <v>32</v>
      </c>
      <c r="B2" s="62" t="s">
        <v>1422</v>
      </c>
      <c r="C2" s="62" t="s">
        <v>1232</v>
      </c>
    </row>
    <row r="3" spans="1:13" x14ac:dyDescent="0.25">
      <c r="A3" s="62" t="s">
        <v>33</v>
      </c>
      <c r="B3" s="62" t="s">
        <v>1422</v>
      </c>
      <c r="C3" s="62" t="s">
        <v>1233</v>
      </c>
    </row>
    <row r="4" spans="1:13" x14ac:dyDescent="0.25">
      <c r="A4" s="62" t="s">
        <v>34</v>
      </c>
      <c r="B4" s="62" t="s">
        <v>1422</v>
      </c>
      <c r="C4" s="62" t="s">
        <v>1234</v>
      </c>
    </row>
    <row r="5" spans="1:13" x14ac:dyDescent="0.25">
      <c r="A5" s="62" t="s">
        <v>35</v>
      </c>
      <c r="B5" s="62" t="s">
        <v>148</v>
      </c>
      <c r="C5" s="62" t="s">
        <v>1232</v>
      </c>
    </row>
    <row r="6" spans="1:13" x14ac:dyDescent="0.25">
      <c r="A6" s="62" t="s">
        <v>36</v>
      </c>
      <c r="B6" s="62" t="s">
        <v>148</v>
      </c>
      <c r="C6" s="62" t="s">
        <v>1233</v>
      </c>
    </row>
    <row r="7" spans="1:13" x14ac:dyDescent="0.25">
      <c r="A7" s="62" t="s">
        <v>37</v>
      </c>
      <c r="B7" s="62" t="s">
        <v>148</v>
      </c>
      <c r="C7" s="62" t="s">
        <v>1234</v>
      </c>
    </row>
    <row r="10" spans="1:13" x14ac:dyDescent="0.25">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Map</vt:lpstr>
      <vt:lpstr>Summary</vt:lpstr>
      <vt:lpstr>cross tabs</vt:lpstr>
      <vt:lpstr>Sheet1</vt:lpstr>
      <vt:lpstr>charging_habits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2025-02-13T06:15:45Z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