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35" yWindow="300" windowWidth="8640" windowHeight="11700"/>
  </bookViews>
  <sheets>
    <sheet name="RESUMEN" sheetId="3" r:id="rId1"/>
    <sheet name="ASIGNADOS" sheetId="1" r:id="rId2"/>
    <sheet name="DESEMBOLSO" sheetId="2" r:id="rId3"/>
    <sheet name="ASIGNADOS POR AÑO" sheetId="4" r:id="rId4"/>
  </sheets>
  <definedNames>
    <definedName name="_xlnm._FilterDatabase" localSheetId="0" hidden="1">RESUMEN!$A$1:$B$1</definedName>
    <definedName name="_xlnm.Print_Area" localSheetId="1">ASIGNADOS!$A$1:$Y$31</definedName>
  </definedNames>
  <calcPr calcId="124519"/>
</workbook>
</file>

<file path=xl/calcChain.xml><?xml version="1.0" encoding="utf-8"?>
<calcChain xmlns="http://schemas.openxmlformats.org/spreadsheetml/2006/main">
  <c r="E6" i="3"/>
  <c r="D6"/>
  <c r="I55" i="2"/>
  <c r="H55"/>
  <c r="I54"/>
  <c r="H54"/>
  <c r="I53"/>
  <c r="H53"/>
  <c r="I51"/>
  <c r="H51"/>
  <c r="I50"/>
  <c r="H50"/>
  <c r="I49"/>
  <c r="H49"/>
  <c r="I47"/>
  <c r="H47"/>
  <c r="I46"/>
  <c r="H46"/>
  <c r="I45"/>
  <c r="H45"/>
  <c r="O55"/>
  <c r="N55"/>
  <c r="O54"/>
  <c r="N54"/>
  <c r="O53"/>
  <c r="N53"/>
  <c r="O51"/>
  <c r="N51"/>
  <c r="O50"/>
  <c r="N50"/>
  <c r="O49"/>
  <c r="N49"/>
  <c r="O47"/>
  <c r="N47"/>
  <c r="O46"/>
  <c r="N46"/>
  <c r="O45"/>
  <c r="N45"/>
  <c r="O56"/>
  <c r="N56"/>
  <c r="O52"/>
  <c r="N52"/>
  <c r="O48"/>
  <c r="N48"/>
  <c r="O42"/>
  <c r="N42"/>
  <c r="O41"/>
  <c r="N41"/>
  <c r="O40"/>
  <c r="O43" s="1"/>
  <c r="N40"/>
  <c r="N43" s="1"/>
  <c r="O38"/>
  <c r="N38"/>
  <c r="O37"/>
  <c r="N37"/>
  <c r="O36"/>
  <c r="O39" s="1"/>
  <c r="N36"/>
  <c r="N39" s="1"/>
  <c r="K56"/>
  <c r="K57" s="1"/>
  <c r="K58" s="1"/>
  <c r="J56"/>
  <c r="J57" s="1"/>
  <c r="J58" s="1"/>
  <c r="K48"/>
  <c r="J48"/>
  <c r="K43"/>
  <c r="K44" s="1"/>
  <c r="J43"/>
  <c r="J44" s="1"/>
  <c r="K52"/>
  <c r="J52"/>
  <c r="K39"/>
  <c r="J39"/>
  <c r="I52"/>
  <c r="H52"/>
  <c r="I56"/>
  <c r="I57" s="1"/>
  <c r="H56"/>
  <c r="H57" s="1"/>
  <c r="I48"/>
  <c r="H48"/>
  <c r="I39"/>
  <c r="H39"/>
  <c r="I44"/>
  <c r="H44"/>
  <c r="I43"/>
  <c r="H43"/>
  <c r="I42"/>
  <c r="H42"/>
  <c r="I41"/>
  <c r="H41"/>
  <c r="I40"/>
  <c r="H40"/>
  <c r="I38"/>
  <c r="H38"/>
  <c r="I37"/>
  <c r="H37"/>
  <c r="I36"/>
  <c r="H36"/>
  <c r="M56"/>
  <c r="L56"/>
  <c r="M52"/>
  <c r="L52"/>
  <c r="M48"/>
  <c r="L48"/>
  <c r="M43"/>
  <c r="L43"/>
  <c r="M39"/>
  <c r="L39"/>
  <c r="G56"/>
  <c r="F56"/>
  <c r="G52"/>
  <c r="F52"/>
  <c r="G48"/>
  <c r="F48"/>
  <c r="G43"/>
  <c r="F43"/>
  <c r="G39"/>
  <c r="F39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Y26"/>
  <c r="X26"/>
  <c r="W26"/>
  <c r="V26"/>
  <c r="Y25"/>
  <c r="X25"/>
  <c r="W25"/>
  <c r="V25"/>
  <c r="Y24"/>
  <c r="Y27" s="1"/>
  <c r="X24"/>
  <c r="X27" s="1"/>
  <c r="W24"/>
  <c r="W27" s="1"/>
  <c r="V24"/>
  <c r="V27" s="1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Y22"/>
  <c r="X22"/>
  <c r="W22"/>
  <c r="V22"/>
  <c r="Y21"/>
  <c r="X21"/>
  <c r="W21"/>
  <c r="V21"/>
  <c r="Y20"/>
  <c r="Y23" s="1"/>
  <c r="X20"/>
  <c r="X23" s="1"/>
  <c r="W20"/>
  <c r="W23" s="1"/>
  <c r="V20"/>
  <c r="V23" s="1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Y18"/>
  <c r="X18"/>
  <c r="W18"/>
  <c r="V18"/>
  <c r="Y17"/>
  <c r="X17"/>
  <c r="W17"/>
  <c r="V17"/>
  <c r="Y16"/>
  <c r="Y19" s="1"/>
  <c r="X16"/>
  <c r="X19" s="1"/>
  <c r="W16"/>
  <c r="W19" s="1"/>
  <c r="V16"/>
  <c r="V19" s="1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Y13"/>
  <c r="X13"/>
  <c r="W13"/>
  <c r="V13"/>
  <c r="Y12"/>
  <c r="X12"/>
  <c r="W12"/>
  <c r="V12"/>
  <c r="Y11"/>
  <c r="Y14" s="1"/>
  <c r="X11"/>
  <c r="X14" s="1"/>
  <c r="W11"/>
  <c r="V11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Y9"/>
  <c r="X9"/>
  <c r="W9"/>
  <c r="V9"/>
  <c r="Y8"/>
  <c r="X8"/>
  <c r="W8"/>
  <c r="V8"/>
  <c r="Y7"/>
  <c r="Y10" s="1"/>
  <c r="X7"/>
  <c r="X10" s="1"/>
  <c r="W7"/>
  <c r="W10" s="1"/>
  <c r="V7"/>
  <c r="V10" s="1"/>
  <c r="I58" l="1"/>
  <c r="H58"/>
  <c r="O57"/>
  <c r="N57"/>
  <c r="O44"/>
  <c r="O58" s="1"/>
  <c r="N44"/>
  <c r="N58" s="1"/>
  <c r="M44"/>
  <c r="M58" s="1"/>
  <c r="M57"/>
  <c r="L44"/>
  <c r="L58" s="1"/>
  <c r="L57"/>
  <c r="G57"/>
  <c r="F57"/>
  <c r="G44"/>
  <c r="F44"/>
  <c r="F58" s="1"/>
  <c r="E15"/>
  <c r="E28"/>
  <c r="G28"/>
  <c r="I28"/>
  <c r="K28"/>
  <c r="M28"/>
  <c r="O28"/>
  <c r="Q28"/>
  <c r="S28"/>
  <c r="D28"/>
  <c r="F28"/>
  <c r="H28"/>
  <c r="J28"/>
  <c r="L28"/>
  <c r="N28"/>
  <c r="P28"/>
  <c r="R28"/>
  <c r="U28"/>
  <c r="T28"/>
  <c r="V14"/>
  <c r="V15" s="1"/>
  <c r="W14"/>
  <c r="S15"/>
  <c r="U15"/>
  <c r="T15"/>
  <c r="R15"/>
  <c r="R29" s="1"/>
  <c r="Q15"/>
  <c r="Q29" s="1"/>
  <c r="P15"/>
  <c r="P29" s="1"/>
  <c r="O15"/>
  <c r="N15"/>
  <c r="N29" s="1"/>
  <c r="M15"/>
  <c r="M29" s="1"/>
  <c r="L15"/>
  <c r="L29" s="1"/>
  <c r="K15"/>
  <c r="J15"/>
  <c r="J29" s="1"/>
  <c r="I15"/>
  <c r="I29" s="1"/>
  <c r="H15"/>
  <c r="H29" s="1"/>
  <c r="G15"/>
  <c r="F15"/>
  <c r="F29" s="1"/>
  <c r="D15"/>
  <c r="D29" s="1"/>
  <c r="W15"/>
  <c r="Y15"/>
  <c r="W28"/>
  <c r="Y28"/>
  <c r="X15"/>
  <c r="V28"/>
  <c r="X28"/>
  <c r="M89" i="4"/>
  <c r="L89"/>
  <c r="M88"/>
  <c r="L88"/>
  <c r="M87"/>
  <c r="L87"/>
  <c r="M85"/>
  <c r="L85"/>
  <c r="M84"/>
  <c r="L84"/>
  <c r="M83"/>
  <c r="L83"/>
  <c r="M81"/>
  <c r="L81"/>
  <c r="M80"/>
  <c r="L80"/>
  <c r="M79"/>
  <c r="L79"/>
  <c r="M76"/>
  <c r="L76"/>
  <c r="M75"/>
  <c r="L75"/>
  <c r="M74"/>
  <c r="L74"/>
  <c r="M72"/>
  <c r="L72"/>
  <c r="M71"/>
  <c r="L71"/>
  <c r="M70"/>
  <c r="L70"/>
  <c r="M58"/>
  <c r="E120" s="1"/>
  <c r="L58"/>
  <c r="D120" s="1"/>
  <c r="M57"/>
  <c r="E119" s="1"/>
  <c r="L57"/>
  <c r="D119" s="1"/>
  <c r="M56"/>
  <c r="E118" s="1"/>
  <c r="E121" s="1"/>
  <c r="L56"/>
  <c r="D118" s="1"/>
  <c r="D121" s="1"/>
  <c r="M54"/>
  <c r="E116" s="1"/>
  <c r="L54"/>
  <c r="D116" s="1"/>
  <c r="M53"/>
  <c r="E115" s="1"/>
  <c r="L53"/>
  <c r="D115" s="1"/>
  <c r="M52"/>
  <c r="E114" s="1"/>
  <c r="E117" s="1"/>
  <c r="L52"/>
  <c r="D114" s="1"/>
  <c r="D117" s="1"/>
  <c r="M50"/>
  <c r="E112" s="1"/>
  <c r="L50"/>
  <c r="D112" s="1"/>
  <c r="M49"/>
  <c r="E111" s="1"/>
  <c r="L49"/>
  <c r="D111" s="1"/>
  <c r="M48"/>
  <c r="E110" s="1"/>
  <c r="E113" s="1"/>
  <c r="L48"/>
  <c r="D110" s="1"/>
  <c r="D113" s="1"/>
  <c r="M45"/>
  <c r="E107" s="1"/>
  <c r="L45"/>
  <c r="D107" s="1"/>
  <c r="M44"/>
  <c r="E106" s="1"/>
  <c r="L44"/>
  <c r="D106" s="1"/>
  <c r="M43"/>
  <c r="E105" s="1"/>
  <c r="E108" s="1"/>
  <c r="L43"/>
  <c r="D105" s="1"/>
  <c r="D108" s="1"/>
  <c r="M41"/>
  <c r="E103" s="1"/>
  <c r="L41"/>
  <c r="D103" s="1"/>
  <c r="M40"/>
  <c r="E102" s="1"/>
  <c r="L40"/>
  <c r="D102" s="1"/>
  <c r="M39"/>
  <c r="E101" s="1"/>
  <c r="E104" s="1"/>
  <c r="L39"/>
  <c r="D101" s="1"/>
  <c r="D104" s="1"/>
  <c r="O26"/>
  <c r="N26"/>
  <c r="O25"/>
  <c r="N25"/>
  <c r="O24"/>
  <c r="N24"/>
  <c r="O22"/>
  <c r="N22"/>
  <c r="O21"/>
  <c r="N21"/>
  <c r="O20"/>
  <c r="N20"/>
  <c r="O18"/>
  <c r="N18"/>
  <c r="O17"/>
  <c r="N17"/>
  <c r="O16"/>
  <c r="N16"/>
  <c r="O13"/>
  <c r="N13"/>
  <c r="O12"/>
  <c r="N12"/>
  <c r="O11"/>
  <c r="N11"/>
  <c r="O9"/>
  <c r="N9"/>
  <c r="O8"/>
  <c r="N8"/>
  <c r="O7"/>
  <c r="N7"/>
  <c r="D73"/>
  <c r="E73"/>
  <c r="F73"/>
  <c r="G73"/>
  <c r="H73"/>
  <c r="I73"/>
  <c r="J73"/>
  <c r="K73"/>
  <c r="D77"/>
  <c r="E77"/>
  <c r="F77"/>
  <c r="G77"/>
  <c r="H77"/>
  <c r="I77"/>
  <c r="J77"/>
  <c r="K77"/>
  <c r="D78"/>
  <c r="E78"/>
  <c r="F78"/>
  <c r="G78"/>
  <c r="H78"/>
  <c r="I78"/>
  <c r="J78"/>
  <c r="K78"/>
  <c r="D82"/>
  <c r="E82"/>
  <c r="F82"/>
  <c r="G82"/>
  <c r="H82"/>
  <c r="I82"/>
  <c r="J82"/>
  <c r="K82"/>
  <c r="D86"/>
  <c r="E86"/>
  <c r="F86"/>
  <c r="G86"/>
  <c r="H86"/>
  <c r="I86"/>
  <c r="J86"/>
  <c r="K86"/>
  <c r="D90"/>
  <c r="E90"/>
  <c r="F90"/>
  <c r="G90"/>
  <c r="H90"/>
  <c r="I90"/>
  <c r="J90"/>
  <c r="K90"/>
  <c r="D91"/>
  <c r="E91"/>
  <c r="F91"/>
  <c r="G91"/>
  <c r="H91"/>
  <c r="I91"/>
  <c r="J91"/>
  <c r="K91"/>
  <c r="D92"/>
  <c r="E92"/>
  <c r="F92"/>
  <c r="G92"/>
  <c r="H92"/>
  <c r="I92"/>
  <c r="J92"/>
  <c r="K92"/>
  <c r="M90"/>
  <c r="L90"/>
  <c r="M86"/>
  <c r="L86"/>
  <c r="M82"/>
  <c r="L82"/>
  <c r="M77"/>
  <c r="L77"/>
  <c r="M73"/>
  <c r="L73"/>
  <c r="K59"/>
  <c r="J59"/>
  <c r="I59"/>
  <c r="H59"/>
  <c r="G59"/>
  <c r="F59"/>
  <c r="E59"/>
  <c r="D59"/>
  <c r="M59"/>
  <c r="L59"/>
  <c r="K55"/>
  <c r="J55"/>
  <c r="I55"/>
  <c r="H55"/>
  <c r="G55"/>
  <c r="F55"/>
  <c r="E55"/>
  <c r="D55"/>
  <c r="M55"/>
  <c r="L55"/>
  <c r="K51"/>
  <c r="J51"/>
  <c r="I51"/>
  <c r="H51"/>
  <c r="G51"/>
  <c r="F51"/>
  <c r="E51"/>
  <c r="D51"/>
  <c r="M51"/>
  <c r="L51"/>
  <c r="K46"/>
  <c r="J46"/>
  <c r="I46"/>
  <c r="H46"/>
  <c r="G46"/>
  <c r="F46"/>
  <c r="E46"/>
  <c r="D46"/>
  <c r="M46"/>
  <c r="L46"/>
  <c r="K42"/>
  <c r="J42"/>
  <c r="I42"/>
  <c r="H42"/>
  <c r="G42"/>
  <c r="F42"/>
  <c r="E42"/>
  <c r="D42"/>
  <c r="M42"/>
  <c r="L42"/>
  <c r="M27"/>
  <c r="L27"/>
  <c r="K27"/>
  <c r="J27"/>
  <c r="I27"/>
  <c r="H27"/>
  <c r="G27"/>
  <c r="F27"/>
  <c r="E27"/>
  <c r="D27"/>
  <c r="O27"/>
  <c r="N27"/>
  <c r="M23"/>
  <c r="L23"/>
  <c r="K23"/>
  <c r="J23"/>
  <c r="I23"/>
  <c r="H23"/>
  <c r="G23"/>
  <c r="F23"/>
  <c r="E23"/>
  <c r="D23"/>
  <c r="O23"/>
  <c r="N23"/>
  <c r="M19"/>
  <c r="L19"/>
  <c r="K19"/>
  <c r="J19"/>
  <c r="I19"/>
  <c r="H19"/>
  <c r="G19"/>
  <c r="F19"/>
  <c r="E19"/>
  <c r="D19"/>
  <c r="O19"/>
  <c r="N19"/>
  <c r="M14"/>
  <c r="L14"/>
  <c r="K14"/>
  <c r="J14"/>
  <c r="I14"/>
  <c r="H14"/>
  <c r="G14"/>
  <c r="F14"/>
  <c r="E14"/>
  <c r="D14"/>
  <c r="O14"/>
  <c r="N14"/>
  <c r="M10"/>
  <c r="L10"/>
  <c r="K10"/>
  <c r="J10"/>
  <c r="I10"/>
  <c r="H10"/>
  <c r="G10"/>
  <c r="F10"/>
  <c r="E10"/>
  <c r="D10"/>
  <c r="O10"/>
  <c r="N10"/>
  <c r="Y26" i="1"/>
  <c r="X26"/>
  <c r="Y25"/>
  <c r="X25"/>
  <c r="Y24"/>
  <c r="Y27" s="1"/>
  <c r="Y28" s="1"/>
  <c r="X24"/>
  <c r="X27" s="1"/>
  <c r="X28" s="1"/>
  <c r="Y22"/>
  <c r="X22"/>
  <c r="Y21"/>
  <c r="X21"/>
  <c r="Y20"/>
  <c r="Y23" s="1"/>
  <c r="X20"/>
  <c r="X23" s="1"/>
  <c r="W26"/>
  <c r="V26"/>
  <c r="W25"/>
  <c r="V25"/>
  <c r="W24"/>
  <c r="W27" s="1"/>
  <c r="W28" s="1"/>
  <c r="V24"/>
  <c r="V27" s="1"/>
  <c r="V28" s="1"/>
  <c r="W22"/>
  <c r="V22"/>
  <c r="W21"/>
  <c r="V21"/>
  <c r="W20"/>
  <c r="W23" s="1"/>
  <c r="V20"/>
  <c r="V23" s="1"/>
  <c r="U27"/>
  <c r="U28" s="1"/>
  <c r="T27"/>
  <c r="T28" s="1"/>
  <c r="U23"/>
  <c r="T23"/>
  <c r="S27"/>
  <c r="S28" s="1"/>
  <c r="R27"/>
  <c r="R28" s="1"/>
  <c r="S23"/>
  <c r="R23"/>
  <c r="Q27"/>
  <c r="Q28" s="1"/>
  <c r="P27"/>
  <c r="P28" s="1"/>
  <c r="Q23"/>
  <c r="P23"/>
  <c r="O27"/>
  <c r="O28" s="1"/>
  <c r="N27"/>
  <c r="N28" s="1"/>
  <c r="O23"/>
  <c r="N23"/>
  <c r="M27"/>
  <c r="M28" s="1"/>
  <c r="L27"/>
  <c r="L28" s="1"/>
  <c r="M23"/>
  <c r="L23"/>
  <c r="K27"/>
  <c r="K28" s="1"/>
  <c r="J27"/>
  <c r="J28" s="1"/>
  <c r="K23"/>
  <c r="J23"/>
  <c r="I27"/>
  <c r="I28" s="1"/>
  <c r="H27"/>
  <c r="H28" s="1"/>
  <c r="I23"/>
  <c r="H23"/>
  <c r="G27"/>
  <c r="G28" s="1"/>
  <c r="F27"/>
  <c r="F28" s="1"/>
  <c r="G23"/>
  <c r="F23"/>
  <c r="E27"/>
  <c r="D27"/>
  <c r="E23"/>
  <c r="D23"/>
  <c r="W18"/>
  <c r="V18"/>
  <c r="W17"/>
  <c r="V17"/>
  <c r="W16"/>
  <c r="V16"/>
  <c r="W13"/>
  <c r="V13"/>
  <c r="W12"/>
  <c r="V12"/>
  <c r="W11"/>
  <c r="V11"/>
  <c r="W9"/>
  <c r="V9"/>
  <c r="W8"/>
  <c r="V8"/>
  <c r="W7"/>
  <c r="V7"/>
  <c r="Y18"/>
  <c r="X18"/>
  <c r="Y17"/>
  <c r="X17"/>
  <c r="Y16"/>
  <c r="X16"/>
  <c r="Y13"/>
  <c r="X13"/>
  <c r="Y12"/>
  <c r="X12"/>
  <c r="Y11"/>
  <c r="X11"/>
  <c r="Y9"/>
  <c r="X9"/>
  <c r="Y8"/>
  <c r="X8"/>
  <c r="Y7"/>
  <c r="X7"/>
  <c r="Y19"/>
  <c r="X19"/>
  <c r="Y14"/>
  <c r="X14"/>
  <c r="Y10"/>
  <c r="X10"/>
  <c r="W19"/>
  <c r="V19"/>
  <c r="W14"/>
  <c r="V14"/>
  <c r="W10"/>
  <c r="W15" s="1"/>
  <c r="V10"/>
  <c r="V15" s="1"/>
  <c r="U10"/>
  <c r="T10"/>
  <c r="S10"/>
  <c r="R10"/>
  <c r="U19"/>
  <c r="T19"/>
  <c r="U14"/>
  <c r="T14"/>
  <c r="S19"/>
  <c r="R19"/>
  <c r="S14"/>
  <c r="R14"/>
  <c r="Q19"/>
  <c r="P19"/>
  <c r="Q14"/>
  <c r="P14"/>
  <c r="Q10"/>
  <c r="P10"/>
  <c r="O19"/>
  <c r="N19"/>
  <c r="O14"/>
  <c r="N14"/>
  <c r="O10"/>
  <c r="N10"/>
  <c r="K19"/>
  <c r="J19"/>
  <c r="M19"/>
  <c r="L19"/>
  <c r="M14"/>
  <c r="L14"/>
  <c r="M10"/>
  <c r="M15" s="1"/>
  <c r="L10"/>
  <c r="L15" s="1"/>
  <c r="K14"/>
  <c r="J14"/>
  <c r="K10"/>
  <c r="J10"/>
  <c r="I19"/>
  <c r="H19"/>
  <c r="I14"/>
  <c r="H14"/>
  <c r="I10"/>
  <c r="H10"/>
  <c r="G19"/>
  <c r="F19"/>
  <c r="G14"/>
  <c r="F14"/>
  <c r="G10"/>
  <c r="F10"/>
  <c r="E19"/>
  <c r="D19"/>
  <c r="E14"/>
  <c r="D14"/>
  <c r="E10"/>
  <c r="D10"/>
  <c r="G29" i="2" l="1"/>
  <c r="K29"/>
  <c r="O29"/>
  <c r="G58"/>
  <c r="S29"/>
  <c r="E29"/>
  <c r="U29"/>
  <c r="T29"/>
  <c r="V29"/>
  <c r="W29"/>
  <c r="X29"/>
  <c r="Y29"/>
  <c r="M29" i="1"/>
  <c r="L29"/>
  <c r="E109" i="4"/>
  <c r="E122"/>
  <c r="D109"/>
  <c r="D122"/>
  <c r="E15"/>
  <c r="G15"/>
  <c r="I15"/>
  <c r="K15"/>
  <c r="M15"/>
  <c r="E28"/>
  <c r="G28"/>
  <c r="I28"/>
  <c r="K28"/>
  <c r="M28"/>
  <c r="E47"/>
  <c r="G47"/>
  <c r="I47"/>
  <c r="K47"/>
  <c r="E60"/>
  <c r="G60"/>
  <c r="I60"/>
  <c r="K60"/>
  <c r="D15"/>
  <c r="F15"/>
  <c r="H15"/>
  <c r="J15"/>
  <c r="L15"/>
  <c r="D28"/>
  <c r="F28"/>
  <c r="H28"/>
  <c r="J28"/>
  <c r="L28"/>
  <c r="D47"/>
  <c r="F47"/>
  <c r="H47"/>
  <c r="J47"/>
  <c r="D60"/>
  <c r="F60"/>
  <c r="H60"/>
  <c r="J60"/>
  <c r="M78"/>
  <c r="M91"/>
  <c r="L78"/>
  <c r="L91"/>
  <c r="M47"/>
  <c r="M60"/>
  <c r="L47"/>
  <c r="L60"/>
  <c r="O15"/>
  <c r="O28"/>
  <c r="N15"/>
  <c r="N28"/>
  <c r="W29" i="1"/>
  <c r="V29"/>
  <c r="E28"/>
  <c r="D28"/>
  <c r="Y15"/>
  <c r="Y29" s="1"/>
  <c r="X15"/>
  <c r="X29" s="1"/>
  <c r="S15"/>
  <c r="S29" s="1"/>
  <c r="U15"/>
  <c r="U29" s="1"/>
  <c r="R15"/>
  <c r="R29" s="1"/>
  <c r="T15"/>
  <c r="T29" s="1"/>
  <c r="E15"/>
  <c r="E29" s="1"/>
  <c r="G15"/>
  <c r="G29" s="1"/>
  <c r="I15"/>
  <c r="I29" s="1"/>
  <c r="K15"/>
  <c r="K29" s="1"/>
  <c r="O15"/>
  <c r="O29" s="1"/>
  <c r="Q15"/>
  <c r="Q29" s="1"/>
  <c r="D15"/>
  <c r="D29" s="1"/>
  <c r="F15"/>
  <c r="F29" s="1"/>
  <c r="H15"/>
  <c r="H29" s="1"/>
  <c r="J15"/>
  <c r="J29" s="1"/>
  <c r="N15"/>
  <c r="N29" s="1"/>
  <c r="P15"/>
  <c r="P29" s="1"/>
  <c r="D123" i="4" l="1"/>
  <c r="E123"/>
  <c r="J61"/>
  <c r="F61"/>
  <c r="L29"/>
  <c r="H29"/>
  <c r="D29"/>
  <c r="K61"/>
  <c r="G61"/>
  <c r="M29"/>
  <c r="I29"/>
  <c r="E29"/>
  <c r="H61"/>
  <c r="D61"/>
  <c r="J29"/>
  <c r="F29"/>
  <c r="I61"/>
  <c r="E61"/>
  <c r="K29"/>
  <c r="G29"/>
  <c r="L92"/>
  <c r="M92"/>
  <c r="L61"/>
  <c r="M61"/>
  <c r="N29"/>
  <c r="O29"/>
  <c r="B15" i="3" l="1"/>
  <c r="B8"/>
  <c r="C29"/>
  <c r="D25"/>
  <c r="D28"/>
  <c r="C28"/>
  <c r="C26"/>
  <c r="C25"/>
  <c r="C23"/>
  <c r="C22"/>
  <c r="D29"/>
  <c r="D26"/>
  <c r="D23"/>
  <c r="D22"/>
  <c r="B17" l="1"/>
  <c r="E15"/>
  <c r="E8"/>
  <c r="D15"/>
  <c r="D8"/>
  <c r="D17" l="1"/>
  <c r="C15"/>
  <c r="C8"/>
  <c r="E17"/>
  <c r="C17" l="1"/>
</calcChain>
</file>

<file path=xl/sharedStrings.xml><?xml version="1.0" encoding="utf-8"?>
<sst xmlns="http://schemas.openxmlformats.org/spreadsheetml/2006/main" count="465" uniqueCount="74">
  <si>
    <t>PRIMER CORTE</t>
  </si>
  <si>
    <t>SEGUNDO CORTE</t>
  </si>
  <si>
    <t>TUTELA</t>
  </si>
  <si>
    <t>RESOLUCIONES  195 Y 196 DE 2009</t>
  </si>
  <si>
    <t>RESOLUCIONES 228 Y 229 DE 2009</t>
  </si>
  <si>
    <t>RESOLUCION 210 DE 2009</t>
  </si>
  <si>
    <t>RESOLUCIONES 292 Y 294 DE 2009</t>
  </si>
  <si>
    <t>VALOR</t>
  </si>
  <si>
    <t>ADQUISICION</t>
  </si>
  <si>
    <t>MEJORAMIENTO</t>
  </si>
  <si>
    <t>DESPLAZADOS</t>
  </si>
  <si>
    <t>VIP1</t>
  </si>
  <si>
    <t>VIP2</t>
  </si>
  <si>
    <t>VIS</t>
  </si>
  <si>
    <t>INDEPENDIENTE</t>
  </si>
  <si>
    <t>TOTAL</t>
  </si>
  <si>
    <t>TERCER CORTE</t>
  </si>
  <si>
    <t>VIP1.</t>
  </si>
  <si>
    <t>VIP2.</t>
  </si>
  <si>
    <t>Total Subsidios</t>
  </si>
  <si>
    <t>Valor Subsidios</t>
  </si>
  <si>
    <t>No. Subsidios desembolsados</t>
  </si>
  <si>
    <t>Valor desembolsos</t>
  </si>
  <si>
    <t>POBLACIÓN EN SITUACIÓN SOCIOECONÓMICA VULNERABLE</t>
  </si>
  <si>
    <t>POBLACIÓN EN SITUACIÓN DE DESPLAZAMIENTO</t>
  </si>
  <si>
    <t>No. Subsidios asignados</t>
  </si>
  <si>
    <t>Fuente: Subdirección de Recursos Públicos -  Secretaría Distrital de Habitat</t>
  </si>
  <si>
    <t>Tipo vivienda</t>
  </si>
  <si>
    <t xml:space="preserve">Vivienda de Interes Prioritario tipo 1. </t>
  </si>
  <si>
    <t xml:space="preserve">Vivienda de Interes Prioritario tipo 2. </t>
  </si>
  <si>
    <t xml:space="preserve">Vivienda de Interes Social. </t>
  </si>
  <si>
    <t>METROVIVIENDA</t>
  </si>
  <si>
    <t>RESOLUCION 065 DE 2009</t>
  </si>
  <si>
    <t>POBLACION</t>
  </si>
  <si>
    <t>TIPO</t>
  </si>
  <si>
    <t>RESUMEN SDV. METROVIVIENDA Y SDHT</t>
  </si>
  <si>
    <t xml:space="preserve">INFORME SUBSIDIOS ASIGNADOS. </t>
  </si>
  <si>
    <t>AÑO 2009</t>
  </si>
  <si>
    <t>AÑO 2010</t>
  </si>
  <si>
    <t>TOTAL SUBSIDIOS</t>
  </si>
  <si>
    <t>RESOLUCIONES 145 Y 146 DE 2010</t>
  </si>
  <si>
    <t>Valor vivienda: Hasta 50 SMMLV</t>
  </si>
  <si>
    <t>Valor subsidio: Hasta 25 SMMLV</t>
  </si>
  <si>
    <t>Valor vivienda: Hasta 70 SMMLV</t>
  </si>
  <si>
    <t>Valor subsidio: Hasta 23 SMMLV</t>
  </si>
  <si>
    <t>Valor vivienda: Hasta 135 SMMLV</t>
  </si>
  <si>
    <t>Valor subsidio: Hasta 18 SMMLV</t>
  </si>
  <si>
    <t>** SMMLV Salario Minimo Mensual Legal Vigente</t>
  </si>
  <si>
    <t>GRAN TOTAL SUBSIDIOS (METROVIVIENDA Y SDHT)</t>
  </si>
  <si>
    <t xml:space="preserve">TOTAL DESEMBOLSOS POR MODALIDAD SDHT
</t>
  </si>
  <si>
    <t>SECRETARIA DEL HABITAT</t>
  </si>
  <si>
    <t xml:space="preserve">GRAN TOTAL DESEMBOLSOS SDHT - METROVIVIENDA
</t>
  </si>
  <si>
    <t>INFORME SUBSIDIOS DESEMBOLSADOS. AÑO 2009 2010</t>
  </si>
  <si>
    <t>RESOLUCIONES 729 Y 730 DE 2010</t>
  </si>
  <si>
    <t>RESOLUCIONES 1009 Y 1010 DE 2010</t>
  </si>
  <si>
    <t>SCA</t>
  </si>
  <si>
    <t>CUARTO CORTE</t>
  </si>
  <si>
    <t>RESOLUCIONES 1182, 1183, 1184 Y 1289 DE 2010</t>
  </si>
  <si>
    <t>T O T A L     S D V</t>
  </si>
  <si>
    <t>Subtotal Modalidad</t>
  </si>
  <si>
    <t>Subtotal</t>
  </si>
  <si>
    <t>MODALIDAD</t>
  </si>
  <si>
    <t>SUBSIDIOS</t>
  </si>
  <si>
    <t>VALOR   TOTAL</t>
  </si>
  <si>
    <t>TOTAL SUBSIDIOS SOLO SDHT</t>
  </si>
  <si>
    <t>CORTE A DICIEMBRE 30 DE 2010.</t>
  </si>
  <si>
    <t>2009 CON METROVIVIENDA</t>
  </si>
  <si>
    <t>GRAN TOTAL SUBSIDIOS SDHT</t>
  </si>
  <si>
    <t>2009 SOLO SDHT</t>
  </si>
  <si>
    <t>2010 SOLO SDHT</t>
  </si>
  <si>
    <t>CONSOLIDADO 2009 Y 2010 CON METROVIVIENDA</t>
  </si>
  <si>
    <t>CORTE A DICIEMBRE 30 DE 2010. PENDIENTE DESEMBOLSOS METRO DESACTUALIZADO</t>
  </si>
  <si>
    <t>TOTAL DESEMBOLSOS 2009</t>
  </si>
  <si>
    <t>TOTAL DESEMBOLSOS 2010</t>
  </si>
</sst>
</file>

<file path=xl/styles.xml><?xml version="1.0" encoding="utf-8"?>
<styleSheet xmlns="http://schemas.openxmlformats.org/spreadsheetml/2006/main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\ #,##0"/>
    <numFmt numFmtId="165" formatCode="_(* #,##0_);_(* \(#,##0\);_(* &quot;-&quot;??_);_(@_)"/>
    <numFmt numFmtId="167" formatCode="_(&quot;$&quot;\ * #,##0_);_(&quot;$&quot;\ * \(#,##0\);_(&quot;$&quot;\ 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B5B4"/>
        <bgColor indexed="64"/>
      </patternFill>
    </fill>
    <fill>
      <patternFill patternType="solid">
        <fgColor rgb="FFAC9796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D8D8D8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3" fillId="0" borderId="12" xfId="0" applyFont="1" applyBorder="1" applyAlignment="1">
      <alignment horizontal="justify" vertical="top" wrapText="1"/>
    </xf>
    <xf numFmtId="0" fontId="3" fillId="0" borderId="13" xfId="0" applyFont="1" applyBorder="1" applyAlignment="1">
      <alignment horizontal="right" vertical="top" wrapText="1"/>
    </xf>
    <xf numFmtId="164" fontId="3" fillId="0" borderId="17" xfId="0" applyNumberFormat="1" applyFont="1" applyBorder="1" applyAlignment="1">
      <alignment horizontal="right" vertical="top" wrapText="1"/>
    </xf>
    <xf numFmtId="0" fontId="3" fillId="0" borderId="19" xfId="0" applyFont="1" applyBorder="1" applyAlignment="1">
      <alignment horizontal="justify" vertical="top" wrapText="1"/>
    </xf>
    <xf numFmtId="0" fontId="3" fillId="0" borderId="20" xfId="0" applyFont="1" applyBorder="1" applyAlignment="1">
      <alignment horizontal="right" vertical="top" wrapText="1"/>
    </xf>
    <xf numFmtId="164" fontId="3" fillId="0" borderId="22" xfId="0" applyNumberFormat="1" applyFont="1" applyBorder="1" applyAlignment="1">
      <alignment horizontal="right" vertical="top" wrapText="1"/>
    </xf>
    <xf numFmtId="0" fontId="3" fillId="0" borderId="23" xfId="0" applyFont="1" applyBorder="1" applyAlignment="1">
      <alignment horizontal="justify" vertical="top" wrapText="1"/>
    </xf>
    <xf numFmtId="0" fontId="3" fillId="0" borderId="24" xfId="0" applyFont="1" applyBorder="1" applyAlignment="1">
      <alignment horizontal="right" vertical="top" wrapText="1"/>
    </xf>
    <xf numFmtId="164" fontId="3" fillId="0" borderId="28" xfId="0" applyNumberFormat="1" applyFont="1" applyBorder="1" applyAlignment="1">
      <alignment horizontal="right" vertical="top" wrapText="1"/>
    </xf>
    <xf numFmtId="0" fontId="1" fillId="2" borderId="6" xfId="1" applyBorder="1" applyAlignment="1">
      <alignment horizontal="right" vertical="top" wrapText="1"/>
    </xf>
    <xf numFmtId="164" fontId="1" fillId="2" borderId="7" xfId="1" applyNumberFormat="1" applyBorder="1" applyAlignment="1">
      <alignment horizontal="right" vertical="top" wrapText="1"/>
    </xf>
    <xf numFmtId="164" fontId="1" fillId="2" borderId="11" xfId="1" applyNumberFormat="1" applyBorder="1" applyAlignment="1">
      <alignment horizontal="right" vertical="top" wrapText="1"/>
    </xf>
    <xf numFmtId="0" fontId="3" fillId="0" borderId="13" xfId="0" applyFont="1" applyBorder="1" applyAlignment="1">
      <alignment horizontal="right"/>
    </xf>
    <xf numFmtId="164" fontId="3" fillId="0" borderId="17" xfId="0" applyNumberFormat="1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164" fontId="3" fillId="0" borderId="22" xfId="0" applyNumberFormat="1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164" fontId="3" fillId="0" borderId="28" xfId="0" applyNumberFormat="1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right"/>
    </xf>
    <xf numFmtId="164" fontId="3" fillId="0" borderId="25" xfId="0" applyNumberFormat="1" applyFont="1" applyBorder="1" applyAlignment="1">
      <alignment horizontal="right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 applyBorder="1"/>
    <xf numFmtId="0" fontId="2" fillId="0" borderId="9" xfId="0" applyFont="1" applyFill="1" applyBorder="1" applyAlignment="1">
      <alignment horizontal="justify" vertical="top" wrapText="1"/>
    </xf>
    <xf numFmtId="0" fontId="2" fillId="0" borderId="29" xfId="0" applyFont="1" applyFill="1" applyBorder="1"/>
    <xf numFmtId="164" fontId="2" fillId="0" borderId="29" xfId="0" applyNumberFormat="1" applyFont="1" applyFill="1" applyBorder="1"/>
    <xf numFmtId="164" fontId="2" fillId="0" borderId="10" xfId="0" applyNumberFormat="1" applyFont="1" applyFill="1" applyBorder="1"/>
    <xf numFmtId="0" fontId="2" fillId="0" borderId="0" xfId="0" applyFont="1" applyFill="1"/>
    <xf numFmtId="165" fontId="0" fillId="0" borderId="0" xfId="3" applyNumberFormat="1" applyFont="1" applyBorder="1"/>
    <xf numFmtId="0" fontId="0" fillId="0" borderId="30" xfId="0" applyFont="1" applyBorder="1" applyAlignment="1">
      <alignment horizontal="center" vertical="center" wrapText="1"/>
    </xf>
    <xf numFmtId="165" fontId="0" fillId="0" borderId="30" xfId="3" applyNumberFormat="1" applyFont="1" applyBorder="1"/>
    <xf numFmtId="164" fontId="0" fillId="0" borderId="30" xfId="0" applyNumberFormat="1" applyFont="1" applyBorder="1"/>
    <xf numFmtId="0" fontId="0" fillId="0" borderId="21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justify" vertical="top" wrapText="1"/>
    </xf>
    <xf numFmtId="0" fontId="2" fillId="5" borderId="24" xfId="0" applyFont="1" applyFill="1" applyBorder="1" applyAlignment="1">
      <alignment horizontal="justify" vertical="top" wrapText="1"/>
    </xf>
    <xf numFmtId="165" fontId="2" fillId="5" borderId="31" xfId="3" applyNumberFormat="1" applyFont="1" applyFill="1" applyBorder="1"/>
    <xf numFmtId="164" fontId="2" fillId="5" borderId="31" xfId="0" applyNumberFormat="1" applyFont="1" applyFill="1" applyBorder="1"/>
    <xf numFmtId="164" fontId="0" fillId="0" borderId="0" xfId="0" applyNumberFormat="1" applyFont="1" applyBorder="1"/>
    <xf numFmtId="0" fontId="2" fillId="4" borderId="6" xfId="0" applyFont="1" applyFill="1" applyBorder="1" applyAlignment="1">
      <alignment horizontal="justify" vertical="top" wrapText="1"/>
    </xf>
    <xf numFmtId="165" fontId="2" fillId="4" borderId="32" xfId="3" applyNumberFormat="1" applyFont="1" applyFill="1" applyBorder="1"/>
    <xf numFmtId="164" fontId="2" fillId="4" borderId="32" xfId="0" applyNumberFormat="1" applyFont="1" applyFill="1" applyBorder="1"/>
    <xf numFmtId="0" fontId="4" fillId="0" borderId="0" xfId="0" applyFont="1"/>
    <xf numFmtId="0" fontId="0" fillId="0" borderId="20" xfId="0" applyBorder="1" applyAlignment="1">
      <alignment horizontal="center" vertical="center" wrapText="1"/>
    </xf>
    <xf numFmtId="0" fontId="3" fillId="0" borderId="0" xfId="0" applyFont="1"/>
    <xf numFmtId="0" fontId="5" fillId="0" borderId="0" xfId="0" applyFont="1"/>
    <xf numFmtId="164" fontId="0" fillId="0" borderId="0" xfId="0" applyNumberFormat="1"/>
    <xf numFmtId="0" fontId="3" fillId="0" borderId="33" xfId="0" applyFont="1" applyBorder="1" applyAlignment="1">
      <alignment horizontal="justify" vertical="top" wrapText="1"/>
    </xf>
    <xf numFmtId="0" fontId="3" fillId="0" borderId="36" xfId="0" applyFont="1" applyBorder="1" applyAlignment="1">
      <alignment horizontal="justify" vertical="top" wrapText="1"/>
    </xf>
    <xf numFmtId="0" fontId="0" fillId="0" borderId="30" xfId="0" applyBorder="1" applyAlignment="1">
      <alignment horizontal="center"/>
    </xf>
    <xf numFmtId="0" fontId="5" fillId="0" borderId="0" xfId="0" applyFont="1" applyBorder="1"/>
    <xf numFmtId="167" fontId="4" fillId="0" borderId="0" xfId="4" applyNumberFormat="1" applyFont="1" applyBorder="1"/>
    <xf numFmtId="167" fontId="0" fillId="0" borderId="30" xfId="4" applyNumberFormat="1" applyFont="1" applyBorder="1" applyAlignment="1">
      <alignment horizontal="center"/>
    </xf>
    <xf numFmtId="0" fontId="6" fillId="0" borderId="0" xfId="0" applyFont="1" applyAlignment="1"/>
    <xf numFmtId="0" fontId="7" fillId="0" borderId="30" xfId="5" applyBorder="1" applyAlignment="1" applyProtection="1">
      <alignment horizontal="center" vertical="center" wrapText="1"/>
    </xf>
    <xf numFmtId="0" fontId="7" fillId="0" borderId="30" xfId="5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30" xfId="0" applyFont="1" applyFill="1" applyBorder="1"/>
    <xf numFmtId="164" fontId="0" fillId="0" borderId="21" xfId="0" applyNumberFormat="1" applyFont="1" applyFill="1" applyBorder="1"/>
    <xf numFmtId="0" fontId="0" fillId="0" borderId="8" xfId="0" applyFont="1" applyFill="1" applyBorder="1"/>
    <xf numFmtId="0" fontId="0" fillId="0" borderId="0" xfId="0" applyFont="1" applyFill="1" applyBorder="1"/>
    <xf numFmtId="0" fontId="4" fillId="0" borderId="30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/>
    <xf numFmtId="167" fontId="0" fillId="0" borderId="30" xfId="4" applyNumberFormat="1" applyFont="1" applyFill="1" applyBorder="1" applyAlignment="1">
      <alignment horizontal="center"/>
    </xf>
    <xf numFmtId="167" fontId="4" fillId="0" borderId="0" xfId="4" applyNumberFormat="1" applyFont="1" applyFill="1" applyBorder="1"/>
    <xf numFmtId="0" fontId="3" fillId="2" borderId="43" xfId="1" applyFont="1" applyBorder="1" applyAlignment="1">
      <alignment vertical="center" wrapText="1"/>
    </xf>
    <xf numFmtId="0" fontId="3" fillId="0" borderId="15" xfId="0" applyFont="1" applyBorder="1" applyAlignment="1">
      <alignment horizontal="right"/>
    </xf>
    <xf numFmtId="164" fontId="3" fillId="0" borderId="16" xfId="0" applyNumberFormat="1" applyFont="1" applyBorder="1" applyAlignment="1">
      <alignment horizontal="right"/>
    </xf>
    <xf numFmtId="164" fontId="3" fillId="0" borderId="38" xfId="0" applyNumberFormat="1" applyFont="1" applyBorder="1" applyAlignment="1">
      <alignment horizontal="right"/>
    </xf>
    <xf numFmtId="0" fontId="3" fillId="0" borderId="35" xfId="0" applyFont="1" applyBorder="1" applyAlignment="1">
      <alignment horizontal="justify" vertical="top" wrapText="1"/>
    </xf>
    <xf numFmtId="0" fontId="3" fillId="0" borderId="49" xfId="0" applyFont="1" applyBorder="1" applyAlignment="1">
      <alignment horizontal="justify" vertical="top" wrapText="1"/>
    </xf>
    <xf numFmtId="0" fontId="1" fillId="8" borderId="6" xfId="1" applyFill="1" applyBorder="1" applyAlignment="1">
      <alignment horizontal="right" vertical="top" wrapText="1"/>
    </xf>
    <xf numFmtId="164" fontId="1" fillId="8" borderId="7" xfId="1" applyNumberFormat="1" applyFill="1" applyBorder="1" applyAlignment="1">
      <alignment horizontal="right" vertical="top" wrapText="1"/>
    </xf>
    <xf numFmtId="164" fontId="1" fillId="8" borderId="11" xfId="1" applyNumberFormat="1" applyFill="1" applyBorder="1" applyAlignment="1">
      <alignment horizontal="right" vertical="top" wrapText="1"/>
    </xf>
    <xf numFmtId="0" fontId="3" fillId="2" borderId="44" xfId="1" applyFont="1" applyBorder="1" applyAlignment="1">
      <alignment vertical="center" wrapText="1"/>
    </xf>
    <xf numFmtId="0" fontId="3" fillId="2" borderId="42" xfId="1" applyFont="1" applyBorder="1" applyAlignment="1">
      <alignment horizontal="justify" vertical="top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54" xfId="0" applyNumberFormat="1" applyFont="1" applyBorder="1" applyAlignment="1">
      <alignment horizontal="right"/>
    </xf>
    <xf numFmtId="0" fontId="2" fillId="10" borderId="52" xfId="1" applyFont="1" applyFill="1" applyBorder="1" applyAlignment="1">
      <alignment horizontal="right" vertical="top" wrapText="1"/>
    </xf>
    <xf numFmtId="164" fontId="2" fillId="10" borderId="55" xfId="1" applyNumberFormat="1" applyFont="1" applyFill="1" applyBorder="1" applyAlignment="1">
      <alignment horizontal="right" vertical="top" wrapText="1"/>
    </xf>
    <xf numFmtId="0" fontId="2" fillId="11" borderId="52" xfId="1" applyFont="1" applyFill="1" applyBorder="1" applyAlignment="1">
      <alignment horizontal="right" vertical="top" wrapText="1"/>
    </xf>
    <xf numFmtId="164" fontId="2" fillId="11" borderId="55" xfId="1" applyNumberFormat="1" applyFont="1" applyFill="1" applyBorder="1" applyAlignment="1">
      <alignment horizontal="right" vertical="top" wrapText="1"/>
    </xf>
    <xf numFmtId="164" fontId="1" fillId="2" borderId="55" xfId="1" applyNumberFormat="1" applyFont="1" applyBorder="1" applyAlignment="1">
      <alignment horizontal="right" vertical="top" wrapText="1"/>
    </xf>
    <xf numFmtId="164" fontId="8" fillId="10" borderId="57" xfId="2" applyNumberFormat="1" applyFont="1" applyFill="1" applyBorder="1" applyAlignment="1">
      <alignment horizontal="right" vertical="top" wrapText="1"/>
    </xf>
    <xf numFmtId="164" fontId="8" fillId="11" borderId="57" xfId="2" applyNumberFormat="1" applyFont="1" applyFill="1" applyBorder="1" applyAlignment="1">
      <alignment horizontal="right" vertical="top" wrapText="1"/>
    </xf>
    <xf numFmtId="165" fontId="3" fillId="0" borderId="53" xfId="3" applyNumberFormat="1" applyFont="1" applyBorder="1" applyAlignment="1">
      <alignment horizontal="right"/>
    </xf>
    <xf numFmtId="165" fontId="1" fillId="2" borderId="52" xfId="3" applyNumberFormat="1" applyFont="1" applyFill="1" applyBorder="1" applyAlignment="1">
      <alignment horizontal="right" vertical="top" wrapText="1"/>
    </xf>
    <xf numFmtId="165" fontId="2" fillId="10" borderId="52" xfId="3" applyNumberFormat="1" applyFont="1" applyFill="1" applyBorder="1" applyAlignment="1">
      <alignment horizontal="right" vertical="top" wrapText="1"/>
    </xf>
    <xf numFmtId="165" fontId="8" fillId="10" borderId="56" xfId="3" applyNumberFormat="1" applyFont="1" applyFill="1" applyBorder="1" applyAlignment="1">
      <alignment horizontal="right" vertical="top" wrapText="1"/>
    </xf>
    <xf numFmtId="165" fontId="2" fillId="11" borderId="52" xfId="3" applyNumberFormat="1" applyFont="1" applyFill="1" applyBorder="1" applyAlignment="1">
      <alignment horizontal="right" vertical="top" wrapText="1"/>
    </xf>
    <xf numFmtId="165" fontId="8" fillId="11" borderId="56" xfId="3" applyNumberFormat="1" applyFont="1" applyFill="1" applyBorder="1" applyAlignment="1">
      <alignment horizontal="right" vertical="top" wrapText="1"/>
    </xf>
    <xf numFmtId="0" fontId="2" fillId="9" borderId="6" xfId="2" applyFont="1" applyFill="1" applyBorder="1" applyAlignment="1">
      <alignment horizontal="right" vertical="top" wrapText="1"/>
    </xf>
    <xf numFmtId="164" fontId="2" fillId="9" borderId="7" xfId="2" applyNumberFormat="1" applyFont="1" applyFill="1" applyBorder="1" applyAlignment="1">
      <alignment horizontal="right" vertical="top" wrapText="1"/>
    </xf>
    <xf numFmtId="164" fontId="2" fillId="9" borderId="11" xfId="2" applyNumberFormat="1" applyFont="1" applyFill="1" applyBorder="1" applyAlignment="1">
      <alignment horizontal="right" vertical="top" wrapText="1"/>
    </xf>
    <xf numFmtId="165" fontId="2" fillId="12" borderId="31" xfId="3" applyNumberFormat="1" applyFont="1" applyFill="1" applyBorder="1"/>
    <xf numFmtId="0" fontId="0" fillId="0" borderId="12" xfId="0" applyBorder="1" applyAlignment="1">
      <alignment horizontal="center"/>
    </xf>
    <xf numFmtId="0" fontId="0" fillId="0" borderId="41" xfId="0" applyBorder="1"/>
    <xf numFmtId="0" fontId="0" fillId="0" borderId="34" xfId="0" applyBorder="1"/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8" borderId="44" xfId="1" applyFont="1" applyFill="1" applyBorder="1" applyAlignment="1">
      <alignment horizontal="center" vertical="center" wrapText="1"/>
    </xf>
    <xf numFmtId="0" fontId="3" fillId="8" borderId="43" xfId="1" applyFont="1" applyFill="1" applyBorder="1" applyAlignment="1">
      <alignment horizontal="center" vertical="center" wrapText="1"/>
    </xf>
    <xf numFmtId="0" fontId="3" fillId="2" borderId="46" xfId="1" applyFont="1" applyBorder="1" applyAlignment="1">
      <alignment horizontal="justify" vertical="center" wrapText="1"/>
    </xf>
    <xf numFmtId="0" fontId="3" fillId="2" borderId="47" xfId="1" applyFont="1" applyBorder="1" applyAlignment="1">
      <alignment horizontal="justify" vertical="center" wrapText="1"/>
    </xf>
    <xf numFmtId="0" fontId="3" fillId="2" borderId="0" xfId="1" applyFont="1" applyBorder="1" applyAlignment="1">
      <alignment horizontal="justify" vertical="center" wrapText="1"/>
    </xf>
    <xf numFmtId="0" fontId="3" fillId="2" borderId="45" xfId="1" applyFont="1" applyBorder="1" applyAlignment="1">
      <alignment horizontal="justify" vertical="center" wrapText="1"/>
    </xf>
    <xf numFmtId="0" fontId="3" fillId="2" borderId="18" xfId="1" applyFont="1" applyBorder="1" applyAlignment="1">
      <alignment horizontal="justify" vertical="center" wrapText="1"/>
    </xf>
    <xf numFmtId="0" fontId="3" fillId="2" borderId="9" xfId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9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10" borderId="60" xfId="0" applyFont="1" applyFill="1" applyBorder="1" applyAlignment="1">
      <alignment horizontal="center" vertical="top" wrapText="1"/>
    </xf>
    <xf numFmtId="0" fontId="2" fillId="10" borderId="62" xfId="0" applyFont="1" applyFill="1" applyBorder="1" applyAlignment="1">
      <alignment horizontal="center" vertical="top" wrapText="1"/>
    </xf>
    <xf numFmtId="0" fontId="2" fillId="10" borderId="61" xfId="0" applyFont="1" applyFill="1" applyBorder="1" applyAlignment="1">
      <alignment horizontal="center" vertical="top" wrapText="1"/>
    </xf>
    <xf numFmtId="0" fontId="2" fillId="10" borderId="63" xfId="0" applyFont="1" applyFill="1" applyBorder="1" applyAlignment="1">
      <alignment horizontal="center" vertical="top" wrapText="1"/>
    </xf>
    <xf numFmtId="0" fontId="2" fillId="11" borderId="60" xfId="0" applyFont="1" applyFill="1" applyBorder="1" applyAlignment="1">
      <alignment horizontal="center" vertical="top" wrapText="1"/>
    </xf>
    <xf numFmtId="0" fontId="2" fillId="11" borderId="62" xfId="0" applyFont="1" applyFill="1" applyBorder="1" applyAlignment="1">
      <alignment horizontal="center" vertical="top" wrapText="1"/>
    </xf>
    <xf numFmtId="0" fontId="2" fillId="11" borderId="61" xfId="0" applyFont="1" applyFill="1" applyBorder="1" applyAlignment="1">
      <alignment horizontal="center" vertical="top" wrapText="1"/>
    </xf>
    <xf numFmtId="0" fontId="2" fillId="11" borderId="63" xfId="0" applyFont="1" applyFill="1" applyBorder="1" applyAlignment="1">
      <alignment horizontal="center" vertical="top" wrapText="1"/>
    </xf>
    <xf numFmtId="0" fontId="2" fillId="9" borderId="3" xfId="1" applyFont="1" applyFill="1" applyBorder="1" applyAlignment="1">
      <alignment horizontal="center" vertical="center" wrapText="1"/>
    </xf>
    <xf numFmtId="0" fontId="2" fillId="9" borderId="4" xfId="1" applyFont="1" applyFill="1" applyBorder="1" applyAlignment="1">
      <alignment horizontal="center" vertical="center" wrapText="1"/>
    </xf>
    <xf numFmtId="0" fontId="2" fillId="9" borderId="5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8" borderId="48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10" borderId="50" xfId="0" applyFont="1" applyFill="1" applyBorder="1" applyAlignment="1">
      <alignment horizontal="center" vertical="top" wrapText="1"/>
    </xf>
    <xf numFmtId="0" fontId="2" fillId="10" borderId="51" xfId="0" applyFont="1" applyFill="1" applyBorder="1" applyAlignment="1">
      <alignment horizontal="center" vertical="top" wrapText="1"/>
    </xf>
    <xf numFmtId="0" fontId="2" fillId="10" borderId="58" xfId="0" applyFont="1" applyFill="1" applyBorder="1" applyAlignment="1">
      <alignment horizontal="center" vertical="top" wrapText="1"/>
    </xf>
    <xf numFmtId="0" fontId="2" fillId="10" borderId="59" xfId="0" applyFont="1" applyFill="1" applyBorder="1" applyAlignment="1">
      <alignment horizontal="center" vertical="top" wrapText="1"/>
    </xf>
    <xf numFmtId="0" fontId="2" fillId="11" borderId="50" xfId="0" applyFont="1" applyFill="1" applyBorder="1" applyAlignment="1">
      <alignment horizontal="center" vertical="top" wrapText="1"/>
    </xf>
    <xf numFmtId="0" fontId="2" fillId="11" borderId="51" xfId="0" applyFont="1" applyFill="1" applyBorder="1" applyAlignment="1">
      <alignment horizontal="center" vertical="top" wrapText="1"/>
    </xf>
    <xf numFmtId="0" fontId="2" fillId="11" borderId="58" xfId="0" applyFont="1" applyFill="1" applyBorder="1" applyAlignment="1">
      <alignment horizontal="center" vertical="top" wrapText="1"/>
    </xf>
    <xf numFmtId="0" fontId="2" fillId="11" borderId="59" xfId="0" applyFont="1" applyFill="1" applyBorder="1" applyAlignment="1">
      <alignment horizontal="center" vertical="top" wrapText="1"/>
    </xf>
    <xf numFmtId="0" fontId="3" fillId="2" borderId="44" xfId="1" applyFont="1" applyBorder="1" applyAlignment="1">
      <alignment horizontal="center" vertical="center" wrapText="1"/>
    </xf>
    <xf numFmtId="0" fontId="3" fillId="2" borderId="43" xfId="1" applyFont="1" applyBorder="1" applyAlignment="1">
      <alignment horizontal="center" vertical="center" wrapText="1"/>
    </xf>
    <xf numFmtId="0" fontId="3" fillId="2" borderId="48" xfId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3" borderId="1" xfId="2" applyFont="1" applyBorder="1" applyAlignment="1">
      <alignment horizontal="center" vertical="center" wrapText="1"/>
    </xf>
    <xf numFmtId="0" fontId="2" fillId="3" borderId="2" xfId="2" applyFont="1" applyBorder="1" applyAlignment="1">
      <alignment horizontal="center" vertical="center" wrapText="1"/>
    </xf>
    <xf numFmtId="0" fontId="2" fillId="6" borderId="1" xfId="2" applyFont="1" applyFill="1" applyBorder="1" applyAlignment="1">
      <alignment horizontal="center" vertical="center" wrapText="1"/>
    </xf>
    <xf numFmtId="0" fontId="2" fillId="6" borderId="8" xfId="2" applyFont="1" applyFill="1" applyBorder="1" applyAlignment="1">
      <alignment horizontal="center" vertical="center" wrapText="1"/>
    </xf>
    <xf numFmtId="0" fontId="2" fillId="6" borderId="2" xfId="2" applyFont="1" applyFill="1" applyBorder="1" applyAlignment="1">
      <alignment horizontal="center" vertical="center" wrapText="1"/>
    </xf>
    <xf numFmtId="0" fontId="3" fillId="0" borderId="65" xfId="0" applyFont="1" applyBorder="1" applyAlignment="1">
      <alignment horizontal="center"/>
    </xf>
    <xf numFmtId="0" fontId="3" fillId="0" borderId="65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/>
    </xf>
    <xf numFmtId="0" fontId="1" fillId="7" borderId="3" xfId="2" applyFont="1" applyFill="1" applyBorder="1" applyAlignment="1">
      <alignment horizontal="center" vertical="top" wrapText="1"/>
    </xf>
    <xf numFmtId="0" fontId="1" fillId="7" borderId="4" xfId="2" applyFont="1" applyFill="1" applyBorder="1" applyAlignment="1">
      <alignment horizontal="center" vertical="top" wrapText="1"/>
    </xf>
    <xf numFmtId="0" fontId="0" fillId="7" borderId="1" xfId="2" applyFont="1" applyFill="1" applyBorder="1" applyAlignment="1">
      <alignment horizontal="center" vertical="top" wrapText="1"/>
    </xf>
    <xf numFmtId="0" fontId="1" fillId="7" borderId="2" xfId="2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2" fillId="7" borderId="3" xfId="2" applyFont="1" applyFill="1" applyBorder="1" applyAlignment="1">
      <alignment horizontal="center" vertical="top" wrapText="1"/>
    </xf>
    <xf numFmtId="0" fontId="2" fillId="7" borderId="5" xfId="2" applyFont="1" applyFill="1" applyBorder="1" applyAlignment="1">
      <alignment horizontal="center" vertical="top" wrapText="1"/>
    </xf>
  </cellXfs>
  <cellStyles count="6">
    <cellStyle name="20% - Énfasis2" xfId="1" builtinId="34"/>
    <cellStyle name="40% - Énfasis2" xfId="2" builtinId="35"/>
    <cellStyle name="Hipervínculo" xfId="5" builtinId="8"/>
    <cellStyle name="Millares" xfId="3" builtinId="3"/>
    <cellStyle name="Moneda" xfId="4" builtinId="4"/>
    <cellStyle name="Normal" xfId="0" builtinId="0"/>
  </cellStyles>
  <dxfs count="0"/>
  <tableStyles count="0" defaultTableStyle="TableStyleMedium9" defaultPivotStyle="PivotStyleLight16"/>
  <colors>
    <mruColors>
      <color rgb="FFD8D8D8"/>
      <color rgb="FFE6B9B8"/>
      <color rgb="FFB8CCE4"/>
      <color rgb="FFAC9796"/>
      <color rgb="FFB6A1A0"/>
      <color rgb="FFCAB5B4"/>
      <color rgb="FFD4C9C8"/>
      <color rgb="FFDEC9C8"/>
      <color rgb="FFE8D3D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>
    <pageSetUpPr fitToPage="1"/>
  </sheetPr>
  <dimension ref="A1:E30"/>
  <sheetViews>
    <sheetView tabSelected="1" workbookViewId="0"/>
  </sheetViews>
  <sheetFormatPr baseColWidth="10" defaultRowHeight="15"/>
  <cols>
    <col min="1" max="1" width="10" customWidth="1"/>
    <col min="2" max="2" width="26.28515625" customWidth="1"/>
    <col min="3" max="3" width="16.28515625" bestFit="1" customWidth="1"/>
    <col min="4" max="4" width="14.5703125" style="57" customWidth="1"/>
    <col min="5" max="5" width="15.140625" style="57" bestFit="1" customWidth="1"/>
  </cols>
  <sheetData>
    <row r="1" spans="1:5" ht="15.75" thickBot="1"/>
    <row r="2" spans="1:5" s="22" customFormat="1" ht="15.75" thickBot="1">
      <c r="A2" s="102" t="s">
        <v>35</v>
      </c>
      <c r="B2" s="103"/>
      <c r="C2" s="103"/>
      <c r="D2" s="103"/>
      <c r="E2" s="104"/>
    </row>
    <row r="3" spans="1:5">
      <c r="A3" s="99" t="s">
        <v>23</v>
      </c>
      <c r="B3" s="100"/>
      <c r="C3" s="100"/>
      <c r="D3" s="100"/>
      <c r="E3" s="101"/>
    </row>
    <row r="4" spans="1:5" s="23" customFormat="1" ht="45">
      <c r="A4" s="44" t="s">
        <v>27</v>
      </c>
      <c r="B4" s="55" t="s">
        <v>25</v>
      </c>
      <c r="C4" s="31" t="s">
        <v>20</v>
      </c>
      <c r="D4" s="56" t="s">
        <v>21</v>
      </c>
      <c r="E4" s="34" t="s">
        <v>22</v>
      </c>
    </row>
    <row r="5" spans="1:5">
      <c r="A5" s="35" t="s">
        <v>11</v>
      </c>
      <c r="B5" s="32">
        <v>1674</v>
      </c>
      <c r="C5" s="33">
        <v>20212074000</v>
      </c>
      <c r="D5" s="58">
        <v>376</v>
      </c>
      <c r="E5" s="59">
        <v>4685029200</v>
      </c>
    </row>
    <row r="6" spans="1:5">
      <c r="A6" s="35" t="s">
        <v>12</v>
      </c>
      <c r="B6" s="32">
        <v>6621</v>
      </c>
      <c r="C6" s="33">
        <v>64515244000</v>
      </c>
      <c r="D6" s="58">
        <f>745+1223</f>
        <v>1968</v>
      </c>
      <c r="E6" s="59">
        <f>2955145400+14060143100</f>
        <v>17015288500</v>
      </c>
    </row>
    <row r="7" spans="1:5">
      <c r="A7" s="35" t="s">
        <v>13</v>
      </c>
      <c r="B7" s="32">
        <v>2247</v>
      </c>
      <c r="C7" s="33">
        <v>20463816600</v>
      </c>
      <c r="D7" s="58">
        <v>716</v>
      </c>
      <c r="E7" s="59">
        <v>6471260400</v>
      </c>
    </row>
    <row r="8" spans="1:5" s="22" customFormat="1" ht="30.75" thickBot="1">
      <c r="A8" s="36" t="s">
        <v>19</v>
      </c>
      <c r="B8" s="98">
        <f>SUM(B5:B7)</f>
        <v>10542</v>
      </c>
      <c r="C8" s="38">
        <f>+SUM(C5:C7)</f>
        <v>105191134600</v>
      </c>
      <c r="D8" s="98">
        <f>SUM(D5:D7)</f>
        <v>3060</v>
      </c>
      <c r="E8" s="38">
        <f>SUM(E5:E7)</f>
        <v>28171578100</v>
      </c>
    </row>
    <row r="9" spans="1:5" s="29" customFormat="1" ht="15.75" thickBot="1">
      <c r="A9" s="25"/>
      <c r="B9" s="26"/>
      <c r="C9" s="27"/>
      <c r="D9" s="26"/>
      <c r="E9" s="28"/>
    </row>
    <row r="10" spans="1:5" ht="15" customHeight="1">
      <c r="A10" s="99" t="s">
        <v>24</v>
      </c>
      <c r="B10" s="100"/>
      <c r="C10" s="100"/>
      <c r="D10" s="100"/>
      <c r="E10" s="101"/>
    </row>
    <row r="11" spans="1:5" ht="45">
      <c r="A11" s="44" t="s">
        <v>27</v>
      </c>
      <c r="B11" s="55" t="s">
        <v>25</v>
      </c>
      <c r="C11" s="31" t="s">
        <v>20</v>
      </c>
      <c r="D11" s="56" t="s">
        <v>21</v>
      </c>
      <c r="E11" s="34" t="s">
        <v>22</v>
      </c>
    </row>
    <row r="12" spans="1:5">
      <c r="A12" s="35" t="s">
        <v>11</v>
      </c>
      <c r="B12" s="32">
        <v>1597</v>
      </c>
      <c r="C12" s="33">
        <v>19841544100</v>
      </c>
      <c r="D12" s="58">
        <v>257</v>
      </c>
      <c r="E12" s="59">
        <v>3152015744</v>
      </c>
    </row>
    <row r="13" spans="1:5">
      <c r="A13" s="35" t="s">
        <v>12</v>
      </c>
      <c r="B13" s="32">
        <v>427</v>
      </c>
      <c r="C13" s="33">
        <v>5487862600</v>
      </c>
      <c r="D13" s="58">
        <v>5</v>
      </c>
      <c r="E13" s="59">
        <v>61934900</v>
      </c>
    </row>
    <row r="14" spans="1:5">
      <c r="A14" s="35" t="s">
        <v>13</v>
      </c>
      <c r="B14" s="32">
        <v>0</v>
      </c>
      <c r="C14" s="33">
        <v>0</v>
      </c>
      <c r="D14" s="58"/>
      <c r="E14" s="59"/>
    </row>
    <row r="15" spans="1:5" s="22" customFormat="1" ht="30.75" thickBot="1">
      <c r="A15" s="36" t="s">
        <v>19</v>
      </c>
      <c r="B15" s="37">
        <f>SUM(B12:B14)</f>
        <v>2024</v>
      </c>
      <c r="C15" s="38">
        <f>+SUM(C12:C14)</f>
        <v>25329406700</v>
      </c>
      <c r="D15" s="37">
        <f>SUM(D12:D14)</f>
        <v>262</v>
      </c>
      <c r="E15" s="38">
        <f>SUM(E12:E14)</f>
        <v>3213950644</v>
      </c>
    </row>
    <row r="16" spans="1:5" ht="15.75" customHeight="1" thickBot="1">
      <c r="A16" s="24"/>
      <c r="B16" s="30"/>
      <c r="C16" s="39"/>
      <c r="D16" s="60"/>
      <c r="E16" s="61"/>
    </row>
    <row r="17" spans="1:5" s="22" customFormat="1" ht="15.75" thickBot="1">
      <c r="A17" s="40" t="s">
        <v>15</v>
      </c>
      <c r="B17" s="41">
        <f>+B8+B15</f>
        <v>12566</v>
      </c>
      <c r="C17" s="42">
        <f>+C8+C15</f>
        <v>130520541300</v>
      </c>
      <c r="D17" s="41">
        <f>+D8+D15</f>
        <v>3322</v>
      </c>
      <c r="E17" s="42">
        <f>+E8+E15</f>
        <v>31385528744</v>
      </c>
    </row>
    <row r="18" spans="1:5">
      <c r="A18" s="45" t="s">
        <v>26</v>
      </c>
    </row>
    <row r="19" spans="1:5">
      <c r="A19" s="45" t="s">
        <v>71</v>
      </c>
    </row>
    <row r="20" spans="1:5">
      <c r="A20" s="45"/>
      <c r="C20" s="50">
        <v>2009</v>
      </c>
      <c r="D20" s="62">
        <v>2010</v>
      </c>
      <c r="E20" s="63"/>
    </row>
    <row r="21" spans="1:5">
      <c r="A21" s="46" t="s">
        <v>17</v>
      </c>
      <c r="B21" s="46" t="s">
        <v>28</v>
      </c>
      <c r="C21" s="51"/>
      <c r="D21" s="64"/>
      <c r="E21" s="63"/>
    </row>
    <row r="22" spans="1:5">
      <c r="A22" s="43"/>
      <c r="B22" s="43" t="s">
        <v>41</v>
      </c>
      <c r="C22" s="53">
        <f>496900*50</f>
        <v>24845000</v>
      </c>
      <c r="D22" s="65">
        <f>515000*50</f>
        <v>25750000</v>
      </c>
      <c r="E22" s="63"/>
    </row>
    <row r="23" spans="1:5">
      <c r="A23" s="43"/>
      <c r="B23" s="43" t="s">
        <v>42</v>
      </c>
      <c r="C23" s="53">
        <f>496900*25</f>
        <v>12422500</v>
      </c>
      <c r="D23" s="65">
        <f>515000*25</f>
        <v>12875000</v>
      </c>
      <c r="E23" s="63"/>
    </row>
    <row r="24" spans="1:5">
      <c r="A24" s="46" t="s">
        <v>18</v>
      </c>
      <c r="B24" s="46" t="s">
        <v>29</v>
      </c>
      <c r="C24" s="52"/>
      <c r="D24" s="66"/>
      <c r="E24" s="63"/>
    </row>
    <row r="25" spans="1:5">
      <c r="A25" s="43"/>
      <c r="B25" s="43" t="s">
        <v>43</v>
      </c>
      <c r="C25" s="53">
        <f>496900*70</f>
        <v>34783000</v>
      </c>
      <c r="D25" s="65">
        <f>515000*70</f>
        <v>36050000</v>
      </c>
    </row>
    <row r="26" spans="1:5">
      <c r="A26" s="43"/>
      <c r="B26" s="43" t="s">
        <v>44</v>
      </c>
      <c r="C26" s="53">
        <f>496900*23</f>
        <v>11428700</v>
      </c>
      <c r="D26" s="65">
        <f>515000*23</f>
        <v>11845000</v>
      </c>
    </row>
    <row r="27" spans="1:5">
      <c r="A27" s="46" t="s">
        <v>13</v>
      </c>
      <c r="B27" s="46" t="s">
        <v>30</v>
      </c>
      <c r="C27" s="52"/>
      <c r="D27" s="66"/>
    </row>
    <row r="28" spans="1:5">
      <c r="A28" s="43"/>
      <c r="B28" s="43" t="s">
        <v>45</v>
      </c>
      <c r="C28" s="53">
        <f>496900*135</f>
        <v>67081500</v>
      </c>
      <c r="D28" s="65">
        <f>515000*135</f>
        <v>69525000</v>
      </c>
    </row>
    <row r="29" spans="1:5">
      <c r="A29" s="43"/>
      <c r="B29" s="43" t="s">
        <v>46</v>
      </c>
      <c r="C29" s="53">
        <f>496900*18</f>
        <v>8944200</v>
      </c>
      <c r="D29" s="65">
        <f>515000*18</f>
        <v>9270000</v>
      </c>
    </row>
    <row r="30" spans="1:5">
      <c r="A30" t="s">
        <v>47</v>
      </c>
      <c r="C30" s="53">
        <v>496900</v>
      </c>
      <c r="D30" s="65">
        <v>515000</v>
      </c>
    </row>
  </sheetData>
  <mergeCells count="3">
    <mergeCell ref="A3:E3"/>
    <mergeCell ref="A10:E10"/>
    <mergeCell ref="A2:E2"/>
  </mergeCells>
  <hyperlinks>
    <hyperlink ref="B4" location="ASIGNADOS!U2" display="No. Subsidios asignados"/>
    <hyperlink ref="B11" location="ASIGNADOS!U2" display="No. Subsidios asignados"/>
    <hyperlink ref="D4" location="DESEMBOLSO!U1" display="No. Subsidios desembolsados"/>
    <hyperlink ref="D11" location="DESEMBOLSO!U1" display="No. Subsidios desembolsados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124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3">
    <pageSetUpPr fitToPage="1"/>
  </sheetPr>
  <dimension ref="A1:AE30"/>
  <sheetViews>
    <sheetView workbookViewId="0">
      <selection activeCell="A30" sqref="A30"/>
    </sheetView>
  </sheetViews>
  <sheetFormatPr baseColWidth="10" defaultRowHeight="15"/>
  <cols>
    <col min="3" max="3" width="9.7109375" customWidth="1"/>
    <col min="4" max="4" width="14.140625" customWidth="1"/>
    <col min="5" max="5" width="23.7109375" bestFit="1" customWidth="1"/>
    <col min="6" max="6" width="15.140625" customWidth="1"/>
    <col min="7" max="7" width="16.7109375" customWidth="1"/>
    <col min="8" max="8" width="15.140625" customWidth="1"/>
    <col min="9" max="9" width="16.7109375" customWidth="1"/>
    <col min="10" max="10" width="14.140625" customWidth="1"/>
    <col min="11" max="11" width="16.7109375" customWidth="1"/>
    <col min="12" max="12" width="11.5703125" customWidth="1"/>
    <col min="13" max="13" width="16.7109375" customWidth="1"/>
    <col min="14" max="14" width="15.140625" customWidth="1"/>
    <col min="15" max="15" width="16.7109375" customWidth="1"/>
    <col min="16" max="16" width="11.5703125" customWidth="1"/>
    <col min="17" max="17" width="16.7109375" customWidth="1"/>
    <col min="18" max="18" width="15.28515625" bestFit="1" customWidth="1"/>
    <col min="19" max="19" width="16.7109375" customWidth="1"/>
    <col min="20" max="20" width="14.28515625" customWidth="1"/>
    <col min="21" max="21" width="16.7109375" customWidth="1"/>
    <col min="22" max="22" width="15.140625" bestFit="1" customWidth="1"/>
    <col min="23" max="23" width="18.7109375" customWidth="1"/>
    <col min="24" max="24" width="12.5703125" customWidth="1"/>
    <col min="25" max="25" width="18.7109375" customWidth="1"/>
    <col min="26" max="26" width="11.5703125" customWidth="1"/>
    <col min="27" max="27" width="16.28515625" bestFit="1" customWidth="1"/>
    <col min="28" max="29" width="16.28515625" customWidth="1"/>
    <col min="30" max="30" width="10.28515625" bestFit="1" customWidth="1"/>
    <col min="31" max="31" width="16.28515625" bestFit="1" customWidth="1"/>
  </cols>
  <sheetData>
    <row r="1" spans="1:31" ht="18.75">
      <c r="A1" s="149" t="s">
        <v>36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54"/>
      <c r="AA1" s="54"/>
      <c r="AB1" s="54"/>
      <c r="AC1" s="54"/>
      <c r="AD1" s="54"/>
      <c r="AE1" s="54"/>
    </row>
    <row r="2" spans="1:31" ht="15.75" thickBot="1"/>
    <row r="3" spans="1:31" ht="19.5" customHeight="1" thickTop="1" thickBot="1">
      <c r="D3" s="150" t="s">
        <v>37</v>
      </c>
      <c r="E3" s="151"/>
      <c r="F3" s="151"/>
      <c r="G3" s="151"/>
      <c r="H3" s="151"/>
      <c r="I3" s="151"/>
      <c r="J3" s="151"/>
      <c r="K3" s="151"/>
      <c r="L3" s="151"/>
      <c r="M3" s="152"/>
      <c r="N3" s="150" t="s">
        <v>38</v>
      </c>
      <c r="O3" s="151"/>
      <c r="P3" s="151"/>
      <c r="Q3" s="151"/>
      <c r="R3" s="151"/>
      <c r="S3" s="151"/>
      <c r="T3" s="151"/>
      <c r="U3" s="151"/>
      <c r="V3" s="153" t="s">
        <v>64</v>
      </c>
      <c r="W3" s="154"/>
      <c r="X3" s="157" t="s">
        <v>48</v>
      </c>
      <c r="Y3" s="158"/>
    </row>
    <row r="4" spans="1:31" ht="15.75" customHeight="1" thickBot="1">
      <c r="A4" s="146" t="s">
        <v>61</v>
      </c>
      <c r="B4" s="123" t="s">
        <v>33</v>
      </c>
      <c r="C4" s="126" t="s">
        <v>34</v>
      </c>
      <c r="D4" s="119" t="s">
        <v>31</v>
      </c>
      <c r="E4" s="120"/>
      <c r="F4" s="107" t="s">
        <v>0</v>
      </c>
      <c r="G4" s="110"/>
      <c r="H4" s="107" t="s">
        <v>1</v>
      </c>
      <c r="I4" s="110"/>
      <c r="J4" s="119" t="s">
        <v>2</v>
      </c>
      <c r="K4" s="120"/>
      <c r="L4" s="107" t="s">
        <v>16</v>
      </c>
      <c r="M4" s="110"/>
      <c r="N4" s="107" t="s">
        <v>0</v>
      </c>
      <c r="O4" s="110"/>
      <c r="P4" s="107" t="s">
        <v>1</v>
      </c>
      <c r="Q4" s="110"/>
      <c r="R4" s="107" t="s">
        <v>16</v>
      </c>
      <c r="S4" s="110"/>
      <c r="T4" s="107" t="s">
        <v>56</v>
      </c>
      <c r="U4" s="108"/>
      <c r="V4" s="155"/>
      <c r="W4" s="156"/>
      <c r="X4" s="159"/>
      <c r="Y4" s="160"/>
    </row>
    <row r="5" spans="1:31" ht="15.75" customHeight="1" thickBot="1">
      <c r="A5" s="147"/>
      <c r="B5" s="124"/>
      <c r="C5" s="127"/>
      <c r="D5" s="121" t="s">
        <v>32</v>
      </c>
      <c r="E5" s="122"/>
      <c r="F5" s="140" t="s">
        <v>3</v>
      </c>
      <c r="G5" s="141"/>
      <c r="H5" s="105" t="s">
        <v>4</v>
      </c>
      <c r="I5" s="106"/>
      <c r="J5" s="140" t="s">
        <v>5</v>
      </c>
      <c r="K5" s="141"/>
      <c r="L5" s="105" t="s">
        <v>6</v>
      </c>
      <c r="M5" s="106"/>
      <c r="N5" s="105" t="s">
        <v>40</v>
      </c>
      <c r="O5" s="106"/>
      <c r="P5" s="105" t="s">
        <v>53</v>
      </c>
      <c r="Q5" s="106"/>
      <c r="R5" s="105" t="s">
        <v>54</v>
      </c>
      <c r="S5" s="106"/>
      <c r="T5" s="105" t="s">
        <v>57</v>
      </c>
      <c r="U5" s="109"/>
      <c r="V5" s="129" t="s">
        <v>39</v>
      </c>
      <c r="W5" s="131" t="s">
        <v>63</v>
      </c>
      <c r="X5" s="133" t="s">
        <v>39</v>
      </c>
      <c r="Y5" s="135" t="s">
        <v>63</v>
      </c>
    </row>
    <row r="6" spans="1:31" ht="15.75" customHeight="1" thickBot="1">
      <c r="A6" s="148"/>
      <c r="B6" s="125"/>
      <c r="C6" s="128"/>
      <c r="D6" s="78" t="s">
        <v>62</v>
      </c>
      <c r="E6" s="79" t="s">
        <v>7</v>
      </c>
      <c r="F6" s="78" t="s">
        <v>62</v>
      </c>
      <c r="G6" s="79" t="s">
        <v>7</v>
      </c>
      <c r="H6" s="78" t="s">
        <v>62</v>
      </c>
      <c r="I6" s="79" t="s">
        <v>7</v>
      </c>
      <c r="J6" s="78" t="s">
        <v>62</v>
      </c>
      <c r="K6" s="79" t="s">
        <v>7</v>
      </c>
      <c r="L6" s="78" t="s">
        <v>62</v>
      </c>
      <c r="M6" s="79" t="s">
        <v>7</v>
      </c>
      <c r="N6" s="78" t="s">
        <v>62</v>
      </c>
      <c r="O6" s="79" t="s">
        <v>7</v>
      </c>
      <c r="P6" s="78" t="s">
        <v>62</v>
      </c>
      <c r="Q6" s="79" t="s">
        <v>7</v>
      </c>
      <c r="R6" s="78" t="s">
        <v>62</v>
      </c>
      <c r="S6" s="79" t="s">
        <v>7</v>
      </c>
      <c r="T6" s="78" t="s">
        <v>62</v>
      </c>
      <c r="U6" s="80" t="s">
        <v>7</v>
      </c>
      <c r="V6" s="130"/>
      <c r="W6" s="132"/>
      <c r="X6" s="134"/>
      <c r="Y6" s="136"/>
    </row>
    <row r="7" spans="1:31">
      <c r="A7" s="111" t="s">
        <v>8</v>
      </c>
      <c r="B7" s="113" t="s">
        <v>10</v>
      </c>
      <c r="C7" s="1" t="s">
        <v>11</v>
      </c>
      <c r="D7" s="68">
        <v>227</v>
      </c>
      <c r="E7" s="70">
        <v>2729605375</v>
      </c>
      <c r="F7" s="68">
        <v>750</v>
      </c>
      <c r="G7" s="70">
        <v>9284936225</v>
      </c>
      <c r="H7" s="68">
        <v>46</v>
      </c>
      <c r="I7" s="70">
        <v>571435000</v>
      </c>
      <c r="J7" s="68">
        <v>1</v>
      </c>
      <c r="K7" s="70">
        <v>12422500</v>
      </c>
      <c r="L7" s="68">
        <v>38</v>
      </c>
      <c r="M7" s="70">
        <v>472055000</v>
      </c>
      <c r="N7" s="68">
        <v>32</v>
      </c>
      <c r="O7" s="70">
        <v>412000000</v>
      </c>
      <c r="P7" s="68">
        <v>47</v>
      </c>
      <c r="Q7" s="70">
        <v>605125000</v>
      </c>
      <c r="R7" s="68">
        <v>412</v>
      </c>
      <c r="S7" s="70">
        <v>5297675000</v>
      </c>
      <c r="T7" s="68">
        <v>34</v>
      </c>
      <c r="U7" s="69">
        <v>437750000</v>
      </c>
      <c r="V7" s="89">
        <f t="shared" ref="V7:W9" si="0">+T7+R7+P7+N7+L7+J7+H7+F7</f>
        <v>1360</v>
      </c>
      <c r="W7" s="81">
        <f t="shared" si="0"/>
        <v>17093398725</v>
      </c>
      <c r="X7" s="89">
        <f>+T7+R7+P7+N7++L7+J7+H7+F7+D7</f>
        <v>1587</v>
      </c>
      <c r="Y7" s="81">
        <f>+U7+S7+Q7+O7+M7+K7+I7+G7+E7</f>
        <v>19823004100</v>
      </c>
    </row>
    <row r="8" spans="1:31">
      <c r="A8" s="112"/>
      <c r="B8" s="114"/>
      <c r="C8" s="4" t="s">
        <v>12</v>
      </c>
      <c r="D8" s="15"/>
      <c r="E8" s="20"/>
      <c r="F8" s="15">
        <v>4</v>
      </c>
      <c r="G8" s="20">
        <v>41737600</v>
      </c>
      <c r="H8" s="15"/>
      <c r="I8" s="20"/>
      <c r="J8" s="15"/>
      <c r="K8" s="20"/>
      <c r="L8" s="15"/>
      <c r="M8" s="20"/>
      <c r="N8" s="15"/>
      <c r="O8" s="20"/>
      <c r="P8" s="15">
        <v>310</v>
      </c>
      <c r="Q8" s="20">
        <v>3991250000</v>
      </c>
      <c r="R8" s="15">
        <v>66</v>
      </c>
      <c r="S8" s="20">
        <v>849750000</v>
      </c>
      <c r="T8" s="15">
        <v>47</v>
      </c>
      <c r="U8" s="16">
        <v>605125000</v>
      </c>
      <c r="V8" s="89">
        <f t="shared" si="0"/>
        <v>427</v>
      </c>
      <c r="W8" s="81">
        <f t="shared" si="0"/>
        <v>5487862600</v>
      </c>
      <c r="X8" s="89">
        <f>+T8+R8+P8+N8++L8+J8+H8+F8+D8</f>
        <v>427</v>
      </c>
      <c r="Y8" s="81">
        <f>+U8+S8+Q8+O8+M8+K8+I8+G8+E8</f>
        <v>5487862600</v>
      </c>
    </row>
    <row r="9" spans="1:31" ht="15.75" thickBot="1">
      <c r="A9" s="112"/>
      <c r="B9" s="114"/>
      <c r="C9" s="7" t="s">
        <v>13</v>
      </c>
      <c r="D9" s="17"/>
      <c r="E9" s="21"/>
      <c r="F9" s="17"/>
      <c r="G9" s="21"/>
      <c r="H9" s="17"/>
      <c r="I9" s="21"/>
      <c r="J9" s="17"/>
      <c r="K9" s="21"/>
      <c r="L9" s="17"/>
      <c r="M9" s="21"/>
      <c r="N9" s="17"/>
      <c r="O9" s="21"/>
      <c r="P9" s="17"/>
      <c r="Q9" s="21"/>
      <c r="R9" s="17"/>
      <c r="S9" s="21"/>
      <c r="T9" s="17"/>
      <c r="U9" s="18"/>
      <c r="V9" s="89">
        <f t="shared" si="0"/>
        <v>0</v>
      </c>
      <c r="W9" s="81">
        <f t="shared" si="0"/>
        <v>0</v>
      </c>
      <c r="X9" s="89">
        <f>+T9+R9+P9+N9++L9+J9+H9+F9+D9</f>
        <v>0</v>
      </c>
      <c r="Y9" s="81">
        <f>+U9+S9+Q9+O9+M9+K9+I9+G9+E9</f>
        <v>0</v>
      </c>
    </row>
    <row r="10" spans="1:31" ht="15.75" thickBot="1">
      <c r="A10" s="112"/>
      <c r="B10" s="115"/>
      <c r="C10" s="77" t="s">
        <v>60</v>
      </c>
      <c r="D10" s="10">
        <f t="shared" ref="D10:O10" si="1">SUM(D7:D9)</f>
        <v>227</v>
      </c>
      <c r="E10" s="11">
        <f t="shared" si="1"/>
        <v>2729605375</v>
      </c>
      <c r="F10" s="10">
        <f t="shared" si="1"/>
        <v>754</v>
      </c>
      <c r="G10" s="11">
        <f t="shared" si="1"/>
        <v>9326673825</v>
      </c>
      <c r="H10" s="10">
        <f t="shared" si="1"/>
        <v>46</v>
      </c>
      <c r="I10" s="11">
        <f t="shared" si="1"/>
        <v>571435000</v>
      </c>
      <c r="J10" s="10">
        <f t="shared" si="1"/>
        <v>1</v>
      </c>
      <c r="K10" s="11">
        <f t="shared" si="1"/>
        <v>12422500</v>
      </c>
      <c r="L10" s="10">
        <f t="shared" si="1"/>
        <v>38</v>
      </c>
      <c r="M10" s="11">
        <f t="shared" si="1"/>
        <v>472055000</v>
      </c>
      <c r="N10" s="10">
        <f t="shared" si="1"/>
        <v>32</v>
      </c>
      <c r="O10" s="11">
        <f t="shared" si="1"/>
        <v>412000000</v>
      </c>
      <c r="P10" s="10">
        <f t="shared" ref="P10:W10" si="2">SUM(P7:P9)</f>
        <v>357</v>
      </c>
      <c r="Q10" s="11">
        <f t="shared" si="2"/>
        <v>4596375000</v>
      </c>
      <c r="R10" s="10">
        <f t="shared" si="2"/>
        <v>478</v>
      </c>
      <c r="S10" s="11">
        <f t="shared" si="2"/>
        <v>6147425000</v>
      </c>
      <c r="T10" s="10">
        <f t="shared" si="2"/>
        <v>81</v>
      </c>
      <c r="U10" s="12">
        <f t="shared" si="2"/>
        <v>1042875000</v>
      </c>
      <c r="V10" s="90">
        <f t="shared" si="2"/>
        <v>1787</v>
      </c>
      <c r="W10" s="86">
        <f t="shared" si="2"/>
        <v>22581261325</v>
      </c>
      <c r="X10" s="90">
        <f t="shared" ref="X10:Y10" si="3">SUM(X7:X9)</f>
        <v>2014</v>
      </c>
      <c r="Y10" s="86">
        <f t="shared" si="3"/>
        <v>25310866700</v>
      </c>
    </row>
    <row r="11" spans="1:31">
      <c r="A11" s="112"/>
      <c r="B11" s="116" t="s">
        <v>14</v>
      </c>
      <c r="C11" s="71" t="s">
        <v>11</v>
      </c>
      <c r="D11" s="13"/>
      <c r="E11" s="19"/>
      <c r="F11" s="13">
        <v>383</v>
      </c>
      <c r="G11" s="19">
        <v>4757817500</v>
      </c>
      <c r="H11" s="13">
        <v>225</v>
      </c>
      <c r="I11" s="19">
        <v>2795062500</v>
      </c>
      <c r="J11" s="13"/>
      <c r="K11" s="19"/>
      <c r="L11" s="13">
        <v>382</v>
      </c>
      <c r="M11" s="19">
        <v>4745395000</v>
      </c>
      <c r="N11" s="13">
        <v>261</v>
      </c>
      <c r="O11" s="19">
        <v>3360375000</v>
      </c>
      <c r="P11" s="13">
        <v>280</v>
      </c>
      <c r="Q11" s="19">
        <v>3605000000</v>
      </c>
      <c r="R11" s="13">
        <v>47</v>
      </c>
      <c r="S11" s="19">
        <v>605125000</v>
      </c>
      <c r="T11" s="13">
        <v>15</v>
      </c>
      <c r="U11" s="14">
        <v>193125000</v>
      </c>
      <c r="V11" s="89">
        <f t="shared" ref="V11:W13" si="4">+T11+R11+P11+N11+L11+J11+H11+F11</f>
        <v>1593</v>
      </c>
      <c r="W11" s="81">
        <f t="shared" si="4"/>
        <v>20061900000</v>
      </c>
      <c r="X11" s="89">
        <f>+T11+R11+P11+N11++L11+J11+H11+F11+D11</f>
        <v>1593</v>
      </c>
      <c r="Y11" s="81">
        <f>+U11+S11+Q11+O11+M11+K11+I11+G11+E11</f>
        <v>20061900000</v>
      </c>
    </row>
    <row r="12" spans="1:31">
      <c r="A12" s="112"/>
      <c r="B12" s="117"/>
      <c r="C12" s="49" t="s">
        <v>12</v>
      </c>
      <c r="D12" s="15"/>
      <c r="E12" s="20"/>
      <c r="F12" s="15">
        <v>1014</v>
      </c>
      <c r="G12" s="20">
        <v>11588701800</v>
      </c>
      <c r="H12" s="15">
        <v>776</v>
      </c>
      <c r="I12" s="20">
        <v>8868671200</v>
      </c>
      <c r="J12" s="15"/>
      <c r="K12" s="20"/>
      <c r="L12" s="15">
        <v>1018</v>
      </c>
      <c r="M12" s="20">
        <v>11634416600</v>
      </c>
      <c r="N12" s="15">
        <v>1145</v>
      </c>
      <c r="O12" s="20">
        <v>13562525000</v>
      </c>
      <c r="P12" s="15">
        <v>1003</v>
      </c>
      <c r="Q12" s="20">
        <v>11880535000</v>
      </c>
      <c r="R12" s="15">
        <v>101</v>
      </c>
      <c r="S12" s="20">
        <v>1196345000</v>
      </c>
      <c r="T12" s="15">
        <v>109</v>
      </c>
      <c r="U12" s="16">
        <v>1290745000</v>
      </c>
      <c r="V12" s="89">
        <f t="shared" si="4"/>
        <v>5166</v>
      </c>
      <c r="W12" s="81">
        <f t="shared" si="4"/>
        <v>60021939600</v>
      </c>
      <c r="X12" s="89">
        <f>+T12+R12+P12+N12++L12+J12+H12+F12+D12</f>
        <v>5166</v>
      </c>
      <c r="Y12" s="81">
        <f>+U12+S12+Q12+O12+M12+K12+I12+G12+E12</f>
        <v>60021939600</v>
      </c>
    </row>
    <row r="13" spans="1:31" ht="15.75" thickBot="1">
      <c r="A13" s="112"/>
      <c r="B13" s="117"/>
      <c r="C13" s="72" t="s">
        <v>13</v>
      </c>
      <c r="D13" s="17"/>
      <c r="E13" s="21"/>
      <c r="F13" s="17">
        <v>336</v>
      </c>
      <c r="G13" s="21">
        <v>3005251200</v>
      </c>
      <c r="H13" s="17">
        <v>334</v>
      </c>
      <c r="I13" s="21">
        <v>2987362800</v>
      </c>
      <c r="J13" s="17"/>
      <c r="K13" s="21"/>
      <c r="L13" s="17">
        <v>453</v>
      </c>
      <c r="M13" s="21">
        <v>4051722600</v>
      </c>
      <c r="N13" s="17">
        <v>540</v>
      </c>
      <c r="O13" s="21">
        <v>5005800000</v>
      </c>
      <c r="P13" s="17">
        <v>395</v>
      </c>
      <c r="Q13" s="21">
        <v>3661650000</v>
      </c>
      <c r="R13" s="17">
        <v>108</v>
      </c>
      <c r="S13" s="21">
        <v>1001160000</v>
      </c>
      <c r="T13" s="17">
        <v>81</v>
      </c>
      <c r="U13" s="18">
        <v>750870000</v>
      </c>
      <c r="V13" s="89">
        <f t="shared" si="4"/>
        <v>2247</v>
      </c>
      <c r="W13" s="81">
        <f t="shared" si="4"/>
        <v>20463816600</v>
      </c>
      <c r="X13" s="89">
        <f>+T13+R13+P13+N13++L13+J13+H13+F13+D13</f>
        <v>2247</v>
      </c>
      <c r="Y13" s="81">
        <f>+U13+S13+Q13+O13+M13+K13+I13+G13+E13</f>
        <v>20463816600</v>
      </c>
    </row>
    <row r="14" spans="1:31" ht="15.75" thickBot="1">
      <c r="A14" s="112"/>
      <c r="B14" s="118"/>
      <c r="C14" s="77" t="s">
        <v>60</v>
      </c>
      <c r="D14" s="10">
        <f t="shared" ref="D14:Q14" si="5">SUM(D11:D13)</f>
        <v>0</v>
      </c>
      <c r="E14" s="11">
        <f t="shared" si="5"/>
        <v>0</v>
      </c>
      <c r="F14" s="10">
        <f t="shared" si="5"/>
        <v>1733</v>
      </c>
      <c r="G14" s="11">
        <f t="shared" si="5"/>
        <v>19351770500</v>
      </c>
      <c r="H14" s="10">
        <f t="shared" si="5"/>
        <v>1335</v>
      </c>
      <c r="I14" s="11">
        <f t="shared" si="5"/>
        <v>14651096500</v>
      </c>
      <c r="J14" s="10">
        <f t="shared" si="5"/>
        <v>0</v>
      </c>
      <c r="K14" s="11">
        <f t="shared" si="5"/>
        <v>0</v>
      </c>
      <c r="L14" s="10">
        <f t="shared" si="5"/>
        <v>1853</v>
      </c>
      <c r="M14" s="11">
        <f t="shared" si="5"/>
        <v>20431534200</v>
      </c>
      <c r="N14" s="10">
        <f t="shared" si="5"/>
        <v>1946</v>
      </c>
      <c r="O14" s="11">
        <f t="shared" si="5"/>
        <v>21928700000</v>
      </c>
      <c r="P14" s="10">
        <f t="shared" si="5"/>
        <v>1678</v>
      </c>
      <c r="Q14" s="11">
        <f t="shared" si="5"/>
        <v>19147185000</v>
      </c>
      <c r="R14" s="10">
        <f t="shared" ref="R14:U14" si="6">SUM(R11:R13)</f>
        <v>256</v>
      </c>
      <c r="S14" s="11">
        <f t="shared" si="6"/>
        <v>2802630000</v>
      </c>
      <c r="T14" s="10">
        <f t="shared" si="6"/>
        <v>205</v>
      </c>
      <c r="U14" s="12">
        <f t="shared" si="6"/>
        <v>2234740000</v>
      </c>
      <c r="V14" s="90">
        <f t="shared" ref="V14:W14" si="7">SUM(V11:V13)</f>
        <v>9006</v>
      </c>
      <c r="W14" s="86">
        <f t="shared" si="7"/>
        <v>100547656200</v>
      </c>
      <c r="X14" s="90">
        <f t="shared" ref="X14:Y14" si="8">SUM(X11:X13)</f>
        <v>9006</v>
      </c>
      <c r="Y14" s="86">
        <f t="shared" si="8"/>
        <v>100547656200</v>
      </c>
    </row>
    <row r="15" spans="1:31" ht="15.75" thickBot="1">
      <c r="A15" s="142"/>
      <c r="B15" s="143" t="s">
        <v>59</v>
      </c>
      <c r="C15" s="144"/>
      <c r="D15" s="73">
        <f t="shared" ref="D15:Y15" si="9">+D14+D10</f>
        <v>227</v>
      </c>
      <c r="E15" s="74">
        <f t="shared" si="9"/>
        <v>2729605375</v>
      </c>
      <c r="F15" s="73">
        <f t="shared" si="9"/>
        <v>2487</v>
      </c>
      <c r="G15" s="74">
        <f t="shared" si="9"/>
        <v>28678444325</v>
      </c>
      <c r="H15" s="73">
        <f t="shared" si="9"/>
        <v>1381</v>
      </c>
      <c r="I15" s="74">
        <f t="shared" si="9"/>
        <v>15222531500</v>
      </c>
      <c r="J15" s="73">
        <f t="shared" si="9"/>
        <v>1</v>
      </c>
      <c r="K15" s="74">
        <f t="shared" si="9"/>
        <v>12422500</v>
      </c>
      <c r="L15" s="73">
        <f t="shared" si="9"/>
        <v>1891</v>
      </c>
      <c r="M15" s="74">
        <f t="shared" si="9"/>
        <v>20903589200</v>
      </c>
      <c r="N15" s="73">
        <f t="shared" si="9"/>
        <v>1978</v>
      </c>
      <c r="O15" s="74">
        <f t="shared" si="9"/>
        <v>22340700000</v>
      </c>
      <c r="P15" s="73">
        <f t="shared" si="9"/>
        <v>2035</v>
      </c>
      <c r="Q15" s="74">
        <f t="shared" si="9"/>
        <v>23743560000</v>
      </c>
      <c r="R15" s="73">
        <f t="shared" si="9"/>
        <v>734</v>
      </c>
      <c r="S15" s="74">
        <f t="shared" si="9"/>
        <v>8950055000</v>
      </c>
      <c r="T15" s="73">
        <f t="shared" si="9"/>
        <v>286</v>
      </c>
      <c r="U15" s="75">
        <f t="shared" si="9"/>
        <v>3277615000</v>
      </c>
      <c r="V15" s="91">
        <f t="shared" si="9"/>
        <v>10793</v>
      </c>
      <c r="W15" s="83">
        <f t="shared" si="9"/>
        <v>123128917525</v>
      </c>
      <c r="X15" s="93">
        <f t="shared" si="9"/>
        <v>11020</v>
      </c>
      <c r="Y15" s="85">
        <f t="shared" si="9"/>
        <v>125858522900</v>
      </c>
    </row>
    <row r="16" spans="1:31">
      <c r="A16" s="111" t="s">
        <v>9</v>
      </c>
      <c r="B16" s="76" t="s">
        <v>14</v>
      </c>
      <c r="C16" s="48" t="s">
        <v>11</v>
      </c>
      <c r="D16" s="13"/>
      <c r="E16" s="19"/>
      <c r="F16" s="13"/>
      <c r="G16" s="19"/>
      <c r="H16" s="13"/>
      <c r="I16" s="19"/>
      <c r="J16" s="13"/>
      <c r="K16" s="19"/>
      <c r="L16" s="13"/>
      <c r="M16" s="19"/>
      <c r="N16" s="13"/>
      <c r="O16" s="19"/>
      <c r="P16" s="13"/>
      <c r="Q16" s="19"/>
      <c r="R16" s="13"/>
      <c r="S16" s="19"/>
      <c r="T16" s="13"/>
      <c r="U16" s="14"/>
      <c r="V16" s="89">
        <f t="shared" ref="V16:W18" si="10">+T16+R16+P16+N16+L16+J16+H16+F16</f>
        <v>0</v>
      </c>
      <c r="W16" s="81">
        <f t="shared" si="10"/>
        <v>0</v>
      </c>
      <c r="X16" s="89">
        <f>+T16+R16+P16+N16++L16+J16+H16+F16+D16</f>
        <v>0</v>
      </c>
      <c r="Y16" s="81">
        <f>+U16+S16+Q16+O16+M16+K16+I16+G16+E16</f>
        <v>0</v>
      </c>
    </row>
    <row r="17" spans="1:25">
      <c r="A17" s="112"/>
      <c r="B17" s="67"/>
      <c r="C17" s="4" t="s">
        <v>12</v>
      </c>
      <c r="D17" s="15"/>
      <c r="E17" s="20"/>
      <c r="F17" s="15"/>
      <c r="G17" s="20"/>
      <c r="H17" s="15">
        <v>545</v>
      </c>
      <c r="I17" s="20">
        <v>2135626800</v>
      </c>
      <c r="J17" s="15"/>
      <c r="K17" s="20"/>
      <c r="L17" s="15">
        <v>3</v>
      </c>
      <c r="M17" s="20">
        <v>11925600</v>
      </c>
      <c r="N17" s="15">
        <v>265</v>
      </c>
      <c r="O17" s="20">
        <v>1073288000</v>
      </c>
      <c r="P17" s="15">
        <v>34</v>
      </c>
      <c r="Q17" s="20">
        <v>138434000</v>
      </c>
      <c r="R17" s="15">
        <v>3</v>
      </c>
      <c r="S17" s="20">
        <v>12360000</v>
      </c>
      <c r="T17" s="15"/>
      <c r="U17" s="16"/>
      <c r="V17" s="89">
        <f t="shared" si="10"/>
        <v>850</v>
      </c>
      <c r="W17" s="81">
        <f t="shared" si="10"/>
        <v>3371634400</v>
      </c>
      <c r="X17" s="89">
        <f>+T17+R17+P17+N17++L17+J17+H17+F17+D17</f>
        <v>850</v>
      </c>
      <c r="Y17" s="81">
        <f>+U17+S17+Q17+O17+M17+K17+I17+G17+E17</f>
        <v>3371634400</v>
      </c>
    </row>
    <row r="18" spans="1:25" ht="15.75" thickBot="1">
      <c r="A18" s="112"/>
      <c r="B18" s="67"/>
      <c r="C18" s="7" t="s">
        <v>13</v>
      </c>
      <c r="D18" s="17"/>
      <c r="E18" s="21"/>
      <c r="F18" s="17"/>
      <c r="G18" s="21"/>
      <c r="H18" s="17"/>
      <c r="I18" s="21"/>
      <c r="J18" s="17"/>
      <c r="K18" s="21"/>
      <c r="L18" s="17"/>
      <c r="M18" s="21"/>
      <c r="N18" s="17"/>
      <c r="O18" s="21"/>
      <c r="P18" s="17"/>
      <c r="Q18" s="21"/>
      <c r="R18" s="17"/>
      <c r="S18" s="21"/>
      <c r="T18" s="17"/>
      <c r="U18" s="18"/>
      <c r="V18" s="89">
        <f t="shared" si="10"/>
        <v>0</v>
      </c>
      <c r="W18" s="81">
        <f t="shared" si="10"/>
        <v>0</v>
      </c>
      <c r="X18" s="89">
        <f>+T18+R18+P18+N18++L18+J18+H18+F18+D18</f>
        <v>0</v>
      </c>
      <c r="Y18" s="81">
        <f>+U18+S18+Q18+O18+M18+K18+I18+G18+E18</f>
        <v>0</v>
      </c>
    </row>
    <row r="19" spans="1:25" ht="15.75" customHeight="1" thickBot="1">
      <c r="A19" s="112"/>
      <c r="B19" s="143" t="s">
        <v>59</v>
      </c>
      <c r="C19" s="145"/>
      <c r="D19" s="73">
        <f t="shared" ref="D19:E19" si="11">SUM(D16:D18)</f>
        <v>0</v>
      </c>
      <c r="E19" s="74">
        <f t="shared" si="11"/>
        <v>0</v>
      </c>
      <c r="F19" s="73">
        <f t="shared" ref="F19:G19" si="12">SUM(F16:F18)</f>
        <v>0</v>
      </c>
      <c r="G19" s="74">
        <f t="shared" si="12"/>
        <v>0</v>
      </c>
      <c r="H19" s="73">
        <f>SUM(H16:H18)</f>
        <v>545</v>
      </c>
      <c r="I19" s="74">
        <f>SUM(I16:I18)</f>
        <v>2135626800</v>
      </c>
      <c r="J19" s="73">
        <f t="shared" ref="J19:K19" si="13">SUM(J16:J18)</f>
        <v>0</v>
      </c>
      <c r="K19" s="74">
        <f t="shared" si="13"/>
        <v>0</v>
      </c>
      <c r="L19" s="73">
        <f t="shared" ref="L19:Q19" si="14">SUM(L16:L18)</f>
        <v>3</v>
      </c>
      <c r="M19" s="74">
        <f t="shared" si="14"/>
        <v>11925600</v>
      </c>
      <c r="N19" s="73">
        <f t="shared" si="14"/>
        <v>265</v>
      </c>
      <c r="O19" s="74">
        <f t="shared" si="14"/>
        <v>1073288000</v>
      </c>
      <c r="P19" s="73">
        <f t="shared" si="14"/>
        <v>34</v>
      </c>
      <c r="Q19" s="74">
        <f t="shared" si="14"/>
        <v>138434000</v>
      </c>
      <c r="R19" s="73">
        <f t="shared" ref="R19:S19" si="15">SUM(R16:R18)</f>
        <v>3</v>
      </c>
      <c r="S19" s="74">
        <f t="shared" si="15"/>
        <v>12360000</v>
      </c>
      <c r="T19" s="73">
        <f t="shared" ref="T19:W19" si="16">SUM(T16:T18)</f>
        <v>0</v>
      </c>
      <c r="U19" s="75">
        <f t="shared" si="16"/>
        <v>0</v>
      </c>
      <c r="V19" s="91">
        <f t="shared" si="16"/>
        <v>850</v>
      </c>
      <c r="W19" s="83">
        <f t="shared" si="16"/>
        <v>3371634400</v>
      </c>
      <c r="X19" s="93">
        <f t="shared" ref="X19:Y19" si="17">SUM(X16:X18)</f>
        <v>850</v>
      </c>
      <c r="Y19" s="85">
        <f t="shared" si="17"/>
        <v>3371634400</v>
      </c>
    </row>
    <row r="20" spans="1:25" ht="15" customHeight="1">
      <c r="A20" s="111" t="s">
        <v>55</v>
      </c>
      <c r="B20" s="113" t="s">
        <v>10</v>
      </c>
      <c r="C20" s="1" t="s">
        <v>11</v>
      </c>
      <c r="D20" s="68"/>
      <c r="E20" s="70"/>
      <c r="F20" s="68"/>
      <c r="G20" s="70"/>
      <c r="H20" s="68"/>
      <c r="I20" s="70"/>
      <c r="J20" s="68"/>
      <c r="K20" s="70"/>
      <c r="L20" s="68"/>
      <c r="M20" s="70"/>
      <c r="N20" s="68"/>
      <c r="O20" s="70"/>
      <c r="P20" s="68"/>
      <c r="Q20" s="70"/>
      <c r="R20" s="68"/>
      <c r="S20" s="70"/>
      <c r="T20" s="2">
        <v>10</v>
      </c>
      <c r="U20" s="3">
        <v>18540000</v>
      </c>
      <c r="V20" s="89">
        <f t="shared" ref="V20:W22" si="18">+T20+R20+P20+N20+L20+J20+H20+F20</f>
        <v>10</v>
      </c>
      <c r="W20" s="81">
        <f t="shared" si="18"/>
        <v>18540000</v>
      </c>
      <c r="X20" s="89">
        <f>+T20+R20+P20+N20++L20+J20+H20+F20+D20</f>
        <v>10</v>
      </c>
      <c r="Y20" s="81">
        <f>+U20+S20+Q20+O20+M20+K20+I20+G20+E20</f>
        <v>18540000</v>
      </c>
    </row>
    <row r="21" spans="1:25" ht="15" customHeight="1">
      <c r="A21" s="112"/>
      <c r="B21" s="114"/>
      <c r="C21" s="4" t="s">
        <v>12</v>
      </c>
      <c r="D21" s="15"/>
      <c r="E21" s="20"/>
      <c r="F21" s="15"/>
      <c r="G21" s="20"/>
      <c r="H21" s="15"/>
      <c r="I21" s="20"/>
      <c r="J21" s="15"/>
      <c r="K21" s="20"/>
      <c r="L21" s="15"/>
      <c r="M21" s="20"/>
      <c r="N21" s="15"/>
      <c r="O21" s="20"/>
      <c r="P21" s="15"/>
      <c r="Q21" s="20"/>
      <c r="R21" s="15"/>
      <c r="S21" s="20"/>
      <c r="T21" s="5"/>
      <c r="U21" s="6"/>
      <c r="V21" s="89">
        <f t="shared" si="18"/>
        <v>0</v>
      </c>
      <c r="W21" s="81">
        <f t="shared" si="18"/>
        <v>0</v>
      </c>
      <c r="X21" s="89">
        <f>+T21+R21+P21+N21++L21+J21+H21+F21+D21</f>
        <v>0</v>
      </c>
      <c r="Y21" s="81">
        <f>+U21+S21+Q21+O21+M21+K21+I21+G21+E21</f>
        <v>0</v>
      </c>
    </row>
    <row r="22" spans="1:25" ht="15" customHeight="1" thickBot="1">
      <c r="A22" s="112"/>
      <c r="B22" s="114"/>
      <c r="C22" s="7" t="s">
        <v>13</v>
      </c>
      <c r="D22" s="17"/>
      <c r="E22" s="21"/>
      <c r="F22" s="17"/>
      <c r="G22" s="21"/>
      <c r="H22" s="17"/>
      <c r="I22" s="21"/>
      <c r="J22" s="17"/>
      <c r="K22" s="21"/>
      <c r="L22" s="17"/>
      <c r="M22" s="21"/>
      <c r="N22" s="17"/>
      <c r="O22" s="21"/>
      <c r="P22" s="17"/>
      <c r="Q22" s="21"/>
      <c r="R22" s="17"/>
      <c r="S22" s="21"/>
      <c r="T22" s="8"/>
      <c r="U22" s="9"/>
      <c r="V22" s="89">
        <f t="shared" si="18"/>
        <v>0</v>
      </c>
      <c r="W22" s="81">
        <f t="shared" si="18"/>
        <v>0</v>
      </c>
      <c r="X22" s="89">
        <f>+T22+R22+P22+N22++L22+J22+H22+F22+D22</f>
        <v>0</v>
      </c>
      <c r="Y22" s="81">
        <f>+U22+S22+Q22+O22+M22+K22+I22+G22+E22</f>
        <v>0</v>
      </c>
    </row>
    <row r="23" spans="1:25" ht="15" customHeight="1" thickBot="1">
      <c r="A23" s="112"/>
      <c r="B23" s="115"/>
      <c r="C23" s="77" t="s">
        <v>60</v>
      </c>
      <c r="D23" s="10">
        <f t="shared" ref="D23:E23" si="19">SUM(D20:D22)</f>
        <v>0</v>
      </c>
      <c r="E23" s="11">
        <f t="shared" si="19"/>
        <v>0</v>
      </c>
      <c r="F23" s="10">
        <f t="shared" ref="F23:S23" si="20">SUM(F20:F22)</f>
        <v>0</v>
      </c>
      <c r="G23" s="11">
        <f t="shared" si="20"/>
        <v>0</v>
      </c>
      <c r="H23" s="10">
        <f t="shared" si="20"/>
        <v>0</v>
      </c>
      <c r="I23" s="11">
        <f t="shared" si="20"/>
        <v>0</v>
      </c>
      <c r="J23" s="10">
        <f t="shared" si="20"/>
        <v>0</v>
      </c>
      <c r="K23" s="11">
        <f t="shared" si="20"/>
        <v>0</v>
      </c>
      <c r="L23" s="10">
        <f t="shared" si="20"/>
        <v>0</v>
      </c>
      <c r="M23" s="11">
        <f t="shared" si="20"/>
        <v>0</v>
      </c>
      <c r="N23" s="10">
        <f t="shared" si="20"/>
        <v>0</v>
      </c>
      <c r="O23" s="11">
        <f t="shared" si="20"/>
        <v>0</v>
      </c>
      <c r="P23" s="10">
        <f t="shared" si="20"/>
        <v>0</v>
      </c>
      <c r="Q23" s="11">
        <f t="shared" si="20"/>
        <v>0</v>
      </c>
      <c r="R23" s="10">
        <f t="shared" si="20"/>
        <v>0</v>
      </c>
      <c r="S23" s="11">
        <f t="shared" si="20"/>
        <v>0</v>
      </c>
      <c r="T23" s="10">
        <f t="shared" ref="T23:Y23" si="21">SUM(T20:T22)</f>
        <v>10</v>
      </c>
      <c r="U23" s="12">
        <f t="shared" si="21"/>
        <v>18540000</v>
      </c>
      <c r="V23" s="90">
        <f t="shared" si="21"/>
        <v>10</v>
      </c>
      <c r="W23" s="86">
        <f t="shared" si="21"/>
        <v>18540000</v>
      </c>
      <c r="X23" s="90">
        <f t="shared" si="21"/>
        <v>10</v>
      </c>
      <c r="Y23" s="86">
        <f t="shared" si="21"/>
        <v>18540000</v>
      </c>
    </row>
    <row r="24" spans="1:25" ht="15" customHeight="1">
      <c r="A24" s="112"/>
      <c r="B24" s="116" t="s">
        <v>14</v>
      </c>
      <c r="C24" s="71" t="s">
        <v>11</v>
      </c>
      <c r="D24" s="13"/>
      <c r="E24" s="19"/>
      <c r="F24" s="13"/>
      <c r="G24" s="19"/>
      <c r="H24" s="13"/>
      <c r="I24" s="19"/>
      <c r="J24" s="13"/>
      <c r="K24" s="19"/>
      <c r="L24" s="13"/>
      <c r="M24" s="19"/>
      <c r="N24" s="13"/>
      <c r="O24" s="19"/>
      <c r="P24" s="13"/>
      <c r="Q24" s="19"/>
      <c r="R24" s="13"/>
      <c r="S24" s="19"/>
      <c r="T24" s="2">
        <v>81</v>
      </c>
      <c r="U24" s="3">
        <v>150174000</v>
      </c>
      <c r="V24" s="89">
        <f t="shared" ref="V24:W26" si="22">+T24+R24+P24+N24+L24+J24+H24+F24</f>
        <v>81</v>
      </c>
      <c r="W24" s="81">
        <f t="shared" si="22"/>
        <v>150174000</v>
      </c>
      <c r="X24" s="89">
        <f>+T24+R24+P24+N24++L24+J24+H24+F24+D24</f>
        <v>81</v>
      </c>
      <c r="Y24" s="81">
        <f>+U24+S24+Q24+O24+M24+K24+I24+G24+E24</f>
        <v>150174000</v>
      </c>
    </row>
    <row r="25" spans="1:25">
      <c r="A25" s="112"/>
      <c r="B25" s="117"/>
      <c r="C25" s="49" t="s">
        <v>12</v>
      </c>
      <c r="D25" s="15"/>
      <c r="E25" s="20"/>
      <c r="F25" s="15"/>
      <c r="G25" s="20"/>
      <c r="H25" s="15"/>
      <c r="I25" s="20"/>
      <c r="J25" s="15"/>
      <c r="K25" s="20"/>
      <c r="L25" s="15"/>
      <c r="M25" s="20"/>
      <c r="N25" s="15"/>
      <c r="O25" s="20"/>
      <c r="P25" s="15"/>
      <c r="Q25" s="20"/>
      <c r="R25" s="15"/>
      <c r="S25" s="20"/>
      <c r="T25" s="5">
        <v>605</v>
      </c>
      <c r="U25" s="6">
        <v>1121670000</v>
      </c>
      <c r="V25" s="89">
        <f t="shared" si="22"/>
        <v>605</v>
      </c>
      <c r="W25" s="81">
        <f t="shared" si="22"/>
        <v>1121670000</v>
      </c>
      <c r="X25" s="89">
        <f>+T25+R25+P25+N25++L25+J25+H25+F25+D25</f>
        <v>605</v>
      </c>
      <c r="Y25" s="81">
        <f>+U25+S25+Q25+O25+M25+K25+I25+G25+E25</f>
        <v>1121670000</v>
      </c>
    </row>
    <row r="26" spans="1:25" ht="15.75" thickBot="1">
      <c r="A26" s="112"/>
      <c r="B26" s="117"/>
      <c r="C26" s="72" t="s">
        <v>13</v>
      </c>
      <c r="D26" s="17"/>
      <c r="E26" s="21"/>
      <c r="F26" s="17"/>
      <c r="G26" s="21"/>
      <c r="H26" s="17"/>
      <c r="I26" s="21"/>
      <c r="J26" s="17"/>
      <c r="K26" s="21"/>
      <c r="L26" s="17"/>
      <c r="M26" s="21"/>
      <c r="N26" s="17"/>
      <c r="O26" s="21"/>
      <c r="P26" s="17"/>
      <c r="Q26" s="21"/>
      <c r="R26" s="17"/>
      <c r="S26" s="21"/>
      <c r="T26" s="8"/>
      <c r="U26" s="9"/>
      <c r="V26" s="89">
        <f t="shared" si="22"/>
        <v>0</v>
      </c>
      <c r="W26" s="81">
        <f t="shared" si="22"/>
        <v>0</v>
      </c>
      <c r="X26" s="89">
        <f>+T26+R26+P26+N26++L26+J26+H26+F26+D26</f>
        <v>0</v>
      </c>
      <c r="Y26" s="81">
        <f>+U26+S26+Q26+O26+M26+K26+I26+G26+E26</f>
        <v>0</v>
      </c>
    </row>
    <row r="27" spans="1:25" ht="15.75" thickBot="1">
      <c r="A27" s="112"/>
      <c r="B27" s="118"/>
      <c r="C27" s="77" t="s">
        <v>60</v>
      </c>
      <c r="D27" s="10">
        <f t="shared" ref="D27:E27" si="23">SUM(D24:D26)</f>
        <v>0</v>
      </c>
      <c r="E27" s="11">
        <f t="shared" si="23"/>
        <v>0</v>
      </c>
      <c r="F27" s="10">
        <f t="shared" ref="F27:S27" si="24">SUM(F24:F26)</f>
        <v>0</v>
      </c>
      <c r="G27" s="11">
        <f t="shared" si="24"/>
        <v>0</v>
      </c>
      <c r="H27" s="10">
        <f t="shared" si="24"/>
        <v>0</v>
      </c>
      <c r="I27" s="11">
        <f t="shared" si="24"/>
        <v>0</v>
      </c>
      <c r="J27" s="10">
        <f t="shared" si="24"/>
        <v>0</v>
      </c>
      <c r="K27" s="11">
        <f t="shared" si="24"/>
        <v>0</v>
      </c>
      <c r="L27" s="10">
        <f t="shared" si="24"/>
        <v>0</v>
      </c>
      <c r="M27" s="11">
        <f t="shared" si="24"/>
        <v>0</v>
      </c>
      <c r="N27" s="10">
        <f t="shared" si="24"/>
        <v>0</v>
      </c>
      <c r="O27" s="11">
        <f t="shared" si="24"/>
        <v>0</v>
      </c>
      <c r="P27" s="10">
        <f t="shared" si="24"/>
        <v>0</v>
      </c>
      <c r="Q27" s="11">
        <f t="shared" si="24"/>
        <v>0</v>
      </c>
      <c r="R27" s="10">
        <f t="shared" si="24"/>
        <v>0</v>
      </c>
      <c r="S27" s="11">
        <f t="shared" si="24"/>
        <v>0</v>
      </c>
      <c r="T27" s="10">
        <f t="shared" ref="T27:U27" si="25">SUM(T24:T26)</f>
        <v>686</v>
      </c>
      <c r="U27" s="12">
        <f t="shared" si="25"/>
        <v>1271844000</v>
      </c>
      <c r="V27" s="90">
        <f t="shared" ref="V27:Y27" si="26">SUM(V24:V26)</f>
        <v>686</v>
      </c>
      <c r="W27" s="86">
        <f t="shared" si="26"/>
        <v>1271844000</v>
      </c>
      <c r="X27" s="90">
        <f t="shared" si="26"/>
        <v>686</v>
      </c>
      <c r="Y27" s="86">
        <f t="shared" si="26"/>
        <v>1271844000</v>
      </c>
    </row>
    <row r="28" spans="1:25" ht="15.75" customHeight="1" thickBot="1">
      <c r="A28" s="112"/>
      <c r="B28" s="143" t="s">
        <v>59</v>
      </c>
      <c r="C28" s="145"/>
      <c r="D28" s="73">
        <f t="shared" ref="D28:Y28" si="27">+D27+D23</f>
        <v>0</v>
      </c>
      <c r="E28" s="74">
        <f t="shared" si="27"/>
        <v>0</v>
      </c>
      <c r="F28" s="73">
        <f t="shared" si="27"/>
        <v>0</v>
      </c>
      <c r="G28" s="74">
        <f t="shared" si="27"/>
        <v>0</v>
      </c>
      <c r="H28" s="73">
        <f t="shared" si="27"/>
        <v>0</v>
      </c>
      <c r="I28" s="74">
        <f t="shared" si="27"/>
        <v>0</v>
      </c>
      <c r="J28" s="73">
        <f t="shared" si="27"/>
        <v>0</v>
      </c>
      <c r="K28" s="74">
        <f t="shared" si="27"/>
        <v>0</v>
      </c>
      <c r="L28" s="73">
        <f t="shared" si="27"/>
        <v>0</v>
      </c>
      <c r="M28" s="74">
        <f t="shared" si="27"/>
        <v>0</v>
      </c>
      <c r="N28" s="73">
        <f t="shared" si="27"/>
        <v>0</v>
      </c>
      <c r="O28" s="74">
        <f t="shared" si="27"/>
        <v>0</v>
      </c>
      <c r="P28" s="73">
        <f t="shared" si="27"/>
        <v>0</v>
      </c>
      <c r="Q28" s="74">
        <f t="shared" si="27"/>
        <v>0</v>
      </c>
      <c r="R28" s="73">
        <f t="shared" si="27"/>
        <v>0</v>
      </c>
      <c r="S28" s="74">
        <f t="shared" si="27"/>
        <v>0</v>
      </c>
      <c r="T28" s="73">
        <f t="shared" si="27"/>
        <v>696</v>
      </c>
      <c r="U28" s="75">
        <f t="shared" si="27"/>
        <v>1290384000</v>
      </c>
      <c r="V28" s="82">
        <f t="shared" si="27"/>
        <v>696</v>
      </c>
      <c r="W28" s="83">
        <f t="shared" si="27"/>
        <v>1290384000</v>
      </c>
      <c r="X28" s="84">
        <f t="shared" si="27"/>
        <v>696</v>
      </c>
      <c r="Y28" s="85">
        <f t="shared" si="27"/>
        <v>1290384000</v>
      </c>
    </row>
    <row r="29" spans="1:25" ht="17.25" thickTop="1" thickBot="1">
      <c r="A29" s="137" t="s">
        <v>58</v>
      </c>
      <c r="B29" s="138"/>
      <c r="C29" s="139"/>
      <c r="D29" s="95">
        <f t="shared" ref="D29:Y29" si="28">+D15+D19+D28</f>
        <v>227</v>
      </c>
      <c r="E29" s="96">
        <f t="shared" si="28"/>
        <v>2729605375</v>
      </c>
      <c r="F29" s="95">
        <f t="shared" si="28"/>
        <v>2487</v>
      </c>
      <c r="G29" s="96">
        <f t="shared" si="28"/>
        <v>28678444325</v>
      </c>
      <c r="H29" s="95">
        <f t="shared" si="28"/>
        <v>1926</v>
      </c>
      <c r="I29" s="96">
        <f t="shared" si="28"/>
        <v>17358158300</v>
      </c>
      <c r="J29" s="95">
        <f t="shared" si="28"/>
        <v>1</v>
      </c>
      <c r="K29" s="96">
        <f t="shared" si="28"/>
        <v>12422500</v>
      </c>
      <c r="L29" s="95">
        <f t="shared" si="28"/>
        <v>1894</v>
      </c>
      <c r="M29" s="96">
        <f t="shared" si="28"/>
        <v>20915514800</v>
      </c>
      <c r="N29" s="95">
        <f t="shared" si="28"/>
        <v>2243</v>
      </c>
      <c r="O29" s="96">
        <f t="shared" si="28"/>
        <v>23413988000</v>
      </c>
      <c r="P29" s="95">
        <f t="shared" si="28"/>
        <v>2069</v>
      </c>
      <c r="Q29" s="96">
        <f t="shared" si="28"/>
        <v>23881994000</v>
      </c>
      <c r="R29" s="95">
        <f t="shared" si="28"/>
        <v>737</v>
      </c>
      <c r="S29" s="96">
        <f t="shared" si="28"/>
        <v>8962415000</v>
      </c>
      <c r="T29" s="95">
        <f t="shared" si="28"/>
        <v>982</v>
      </c>
      <c r="U29" s="97">
        <f t="shared" si="28"/>
        <v>4567999000</v>
      </c>
      <c r="V29" s="92">
        <f t="shared" si="28"/>
        <v>12339</v>
      </c>
      <c r="W29" s="87">
        <f t="shared" si="28"/>
        <v>127790935925</v>
      </c>
      <c r="X29" s="94">
        <f t="shared" si="28"/>
        <v>12566</v>
      </c>
      <c r="Y29" s="88">
        <f t="shared" si="28"/>
        <v>130520541300</v>
      </c>
    </row>
    <row r="30" spans="1:25">
      <c r="A30" s="45" t="s">
        <v>65</v>
      </c>
    </row>
  </sheetData>
  <mergeCells count="41">
    <mergeCell ref="A1:Y1"/>
    <mergeCell ref="D3:M3"/>
    <mergeCell ref="N3:U3"/>
    <mergeCell ref="V3:W4"/>
    <mergeCell ref="X3:Y4"/>
    <mergeCell ref="F4:G4"/>
    <mergeCell ref="J4:K4"/>
    <mergeCell ref="H4:I4"/>
    <mergeCell ref="L4:M4"/>
    <mergeCell ref="R4:S4"/>
    <mergeCell ref="V5:V6"/>
    <mergeCell ref="W5:W6"/>
    <mergeCell ref="X5:X6"/>
    <mergeCell ref="Y5:Y6"/>
    <mergeCell ref="A29:C29"/>
    <mergeCell ref="F5:G5"/>
    <mergeCell ref="J5:K5"/>
    <mergeCell ref="H5:I5"/>
    <mergeCell ref="A7:A15"/>
    <mergeCell ref="B15:C15"/>
    <mergeCell ref="B19:C19"/>
    <mergeCell ref="B28:C28"/>
    <mergeCell ref="A4:A6"/>
    <mergeCell ref="B20:B23"/>
    <mergeCell ref="B24:B27"/>
    <mergeCell ref="A16:A19"/>
    <mergeCell ref="A20:A28"/>
    <mergeCell ref="B7:B10"/>
    <mergeCell ref="B11:B14"/>
    <mergeCell ref="D4:E4"/>
    <mergeCell ref="D5:E5"/>
    <mergeCell ref="B4:B6"/>
    <mergeCell ref="C4:C6"/>
    <mergeCell ref="R5:S5"/>
    <mergeCell ref="T4:U4"/>
    <mergeCell ref="T5:U5"/>
    <mergeCell ref="L5:M5"/>
    <mergeCell ref="N4:O4"/>
    <mergeCell ref="N5:O5"/>
    <mergeCell ref="P4:Q4"/>
    <mergeCell ref="P5:Q5"/>
  </mergeCells>
  <printOptions verticalCentered="1"/>
  <pageMargins left="0.39370078740157483" right="0.39370078740157483" top="0.74803149606299213" bottom="0.74803149606299213" header="0.31496062992125984" footer="0.31496062992125984"/>
  <pageSetup paperSize="134"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1:AD59"/>
  <sheetViews>
    <sheetView workbookViewId="0">
      <selection activeCell="A59" sqref="A59"/>
    </sheetView>
  </sheetViews>
  <sheetFormatPr baseColWidth="10" defaultRowHeight="15"/>
  <cols>
    <col min="3" max="3" width="11.5703125" style="57" bestFit="1" customWidth="1"/>
    <col min="4" max="4" width="17.7109375" style="57" bestFit="1" customWidth="1"/>
    <col min="5" max="5" width="14.140625" bestFit="1" customWidth="1"/>
    <col min="6" max="6" width="18.7109375" bestFit="1" customWidth="1"/>
    <col min="7" max="7" width="15.7109375" customWidth="1"/>
    <col min="8" max="8" width="16.140625" bestFit="1" customWidth="1"/>
    <col min="9" max="9" width="14.28515625" customWidth="1"/>
    <col min="10" max="10" width="14.140625" bestFit="1" customWidth="1"/>
    <col min="11" max="11" width="16.28515625" customWidth="1"/>
    <col min="13" max="13" width="15.42578125" customWidth="1"/>
    <col min="14" max="14" width="14.140625" bestFit="1" customWidth="1"/>
    <col min="15" max="15" width="15.140625" bestFit="1" customWidth="1"/>
    <col min="17" max="17" width="12.42578125" customWidth="1"/>
    <col min="18" max="18" width="14.140625" bestFit="1" customWidth="1"/>
    <col min="20" max="20" width="12.5703125" bestFit="1" customWidth="1"/>
    <col min="21" max="22" width="12.5703125" customWidth="1"/>
    <col min="23" max="23" width="17" customWidth="1"/>
    <col min="24" max="24" width="12.5703125" customWidth="1"/>
    <col min="25" max="25" width="17" customWidth="1"/>
    <col min="26" max="26" width="15.140625" bestFit="1" customWidth="1"/>
    <col min="28" max="28" width="14.140625" bestFit="1" customWidth="1"/>
    <col min="30" max="30" width="18.7109375" bestFit="1" customWidth="1"/>
    <col min="32" max="32" width="14.140625" bestFit="1" customWidth="1"/>
  </cols>
  <sheetData>
    <row r="1" spans="1:30" ht="19.5" customHeight="1" thickBot="1">
      <c r="B1" s="54"/>
      <c r="C1" s="150" t="s">
        <v>52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2"/>
      <c r="Q1" s="150" t="s">
        <v>38</v>
      </c>
      <c r="R1" s="151"/>
      <c r="S1" s="151"/>
      <c r="T1" s="152"/>
      <c r="U1" s="150" t="s">
        <v>38</v>
      </c>
      <c r="V1" s="151"/>
      <c r="W1" s="151"/>
      <c r="X1" s="152"/>
      <c r="Y1" s="168" t="s">
        <v>49</v>
      </c>
      <c r="Z1" s="169"/>
      <c r="AA1" s="169"/>
      <c r="AB1" s="170"/>
      <c r="AC1" s="166" t="s">
        <v>51</v>
      </c>
      <c r="AD1" s="167"/>
    </row>
    <row r="2" spans="1:30" ht="15.75" thickBot="1">
      <c r="F2" s="47"/>
    </row>
    <row r="3" spans="1:30" ht="20.25" thickTop="1" thickBot="1">
      <c r="C3"/>
      <c r="D3" s="150" t="s">
        <v>37</v>
      </c>
      <c r="E3" s="151"/>
      <c r="F3" s="151"/>
      <c r="G3" s="151"/>
      <c r="H3" s="151"/>
      <c r="I3" s="151"/>
      <c r="J3" s="151"/>
      <c r="K3" s="151"/>
      <c r="L3" s="151"/>
      <c r="M3" s="152"/>
      <c r="N3" s="150" t="s">
        <v>38</v>
      </c>
      <c r="O3" s="151"/>
      <c r="P3" s="151"/>
      <c r="Q3" s="151"/>
      <c r="R3" s="151"/>
      <c r="S3" s="151"/>
      <c r="T3" s="151"/>
      <c r="U3" s="151"/>
      <c r="V3" s="153" t="s">
        <v>64</v>
      </c>
      <c r="W3" s="154"/>
      <c r="X3" s="157" t="s">
        <v>48</v>
      </c>
      <c r="Y3" s="158"/>
    </row>
    <row r="4" spans="1:30" ht="15.75" thickBot="1">
      <c r="A4" s="146" t="s">
        <v>61</v>
      </c>
      <c r="B4" s="123" t="s">
        <v>33</v>
      </c>
      <c r="C4" s="126" t="s">
        <v>34</v>
      </c>
      <c r="D4" s="119" t="s">
        <v>31</v>
      </c>
      <c r="E4" s="120"/>
      <c r="F4" s="107" t="s">
        <v>0</v>
      </c>
      <c r="G4" s="110"/>
      <c r="H4" s="107" t="s">
        <v>1</v>
      </c>
      <c r="I4" s="110"/>
      <c r="J4" s="119" t="s">
        <v>2</v>
      </c>
      <c r="K4" s="120"/>
      <c r="L4" s="107" t="s">
        <v>16</v>
      </c>
      <c r="M4" s="110"/>
      <c r="N4" s="107" t="s">
        <v>0</v>
      </c>
      <c r="O4" s="110"/>
      <c r="P4" s="107" t="s">
        <v>1</v>
      </c>
      <c r="Q4" s="110"/>
      <c r="R4" s="107" t="s">
        <v>16</v>
      </c>
      <c r="S4" s="110"/>
      <c r="T4" s="107" t="s">
        <v>56</v>
      </c>
      <c r="U4" s="108"/>
      <c r="V4" s="155"/>
      <c r="W4" s="156"/>
      <c r="X4" s="159"/>
      <c r="Y4" s="160"/>
    </row>
    <row r="5" spans="1:30" ht="15.75" thickBot="1">
      <c r="A5" s="147"/>
      <c r="B5" s="124"/>
      <c r="C5" s="127"/>
      <c r="D5" s="121" t="s">
        <v>32</v>
      </c>
      <c r="E5" s="122"/>
      <c r="F5" s="140" t="s">
        <v>3</v>
      </c>
      <c r="G5" s="141"/>
      <c r="H5" s="105" t="s">
        <v>4</v>
      </c>
      <c r="I5" s="106"/>
      <c r="J5" s="140" t="s">
        <v>5</v>
      </c>
      <c r="K5" s="141"/>
      <c r="L5" s="105" t="s">
        <v>6</v>
      </c>
      <c r="M5" s="106"/>
      <c r="N5" s="105" t="s">
        <v>40</v>
      </c>
      <c r="O5" s="106"/>
      <c r="P5" s="105" t="s">
        <v>53</v>
      </c>
      <c r="Q5" s="106"/>
      <c r="R5" s="105" t="s">
        <v>54</v>
      </c>
      <c r="S5" s="106"/>
      <c r="T5" s="105" t="s">
        <v>57</v>
      </c>
      <c r="U5" s="109"/>
      <c r="V5" s="129" t="s">
        <v>39</v>
      </c>
      <c r="W5" s="131" t="s">
        <v>63</v>
      </c>
      <c r="X5" s="133" t="s">
        <v>39</v>
      </c>
      <c r="Y5" s="135" t="s">
        <v>63</v>
      </c>
    </row>
    <row r="6" spans="1:30" ht="15.75" thickBot="1">
      <c r="A6" s="148"/>
      <c r="B6" s="125"/>
      <c r="C6" s="128"/>
      <c r="D6" s="78" t="s">
        <v>62</v>
      </c>
      <c r="E6" s="79" t="s">
        <v>7</v>
      </c>
      <c r="F6" s="78" t="s">
        <v>62</v>
      </c>
      <c r="G6" s="79" t="s">
        <v>7</v>
      </c>
      <c r="H6" s="78" t="s">
        <v>62</v>
      </c>
      <c r="I6" s="79" t="s">
        <v>7</v>
      </c>
      <c r="J6" s="78" t="s">
        <v>62</v>
      </c>
      <c r="K6" s="79" t="s">
        <v>7</v>
      </c>
      <c r="L6" s="78" t="s">
        <v>62</v>
      </c>
      <c r="M6" s="79" t="s">
        <v>7</v>
      </c>
      <c r="N6" s="78" t="s">
        <v>62</v>
      </c>
      <c r="O6" s="79" t="s">
        <v>7</v>
      </c>
      <c r="P6" s="78" t="s">
        <v>62</v>
      </c>
      <c r="Q6" s="79" t="s">
        <v>7</v>
      </c>
      <c r="R6" s="78" t="s">
        <v>62</v>
      </c>
      <c r="S6" s="79" t="s">
        <v>7</v>
      </c>
      <c r="T6" s="78" t="s">
        <v>62</v>
      </c>
      <c r="U6" s="80" t="s">
        <v>7</v>
      </c>
      <c r="V6" s="130"/>
      <c r="W6" s="132"/>
      <c r="X6" s="134"/>
      <c r="Y6" s="136"/>
    </row>
    <row r="7" spans="1:30">
      <c r="A7" s="111" t="s">
        <v>8</v>
      </c>
      <c r="B7" s="113" t="s">
        <v>10</v>
      </c>
      <c r="C7" s="1" t="s">
        <v>11</v>
      </c>
      <c r="D7" s="68">
        <v>91</v>
      </c>
      <c r="E7" s="70"/>
      <c r="F7" s="68">
        <v>247</v>
      </c>
      <c r="G7" s="70">
        <v>3027790744</v>
      </c>
      <c r="H7" s="68">
        <v>9</v>
      </c>
      <c r="I7" s="70">
        <v>111802500</v>
      </c>
      <c r="J7" s="68"/>
      <c r="K7" s="70"/>
      <c r="L7" s="68">
        <v>1</v>
      </c>
      <c r="M7" s="70">
        <v>12422500</v>
      </c>
      <c r="N7" s="68"/>
      <c r="O7" s="70"/>
      <c r="P7" s="68"/>
      <c r="Q7" s="70"/>
      <c r="R7" s="68"/>
      <c r="S7" s="70"/>
      <c r="T7" s="68"/>
      <c r="U7" s="69"/>
      <c r="V7" s="89">
        <f t="shared" ref="V7:W9" si="0">+T7+R7+P7+N7+L7+J7+H7+F7</f>
        <v>257</v>
      </c>
      <c r="W7" s="81">
        <f t="shared" si="0"/>
        <v>3152015744</v>
      </c>
      <c r="X7" s="89">
        <f>+T7+R7+P7+N7++L7+J7+H7+F7+D7</f>
        <v>348</v>
      </c>
      <c r="Y7" s="81">
        <f>+U7+S7+Q7+O7+M7+K7+I7+G7+E7</f>
        <v>3152015744</v>
      </c>
    </row>
    <row r="8" spans="1:30">
      <c r="A8" s="112"/>
      <c r="B8" s="114"/>
      <c r="C8" s="4" t="s">
        <v>12</v>
      </c>
      <c r="D8" s="15"/>
      <c r="E8" s="20"/>
      <c r="F8" s="15">
        <v>1</v>
      </c>
      <c r="G8" s="20">
        <v>10434900</v>
      </c>
      <c r="H8" s="15"/>
      <c r="I8" s="20"/>
      <c r="J8" s="15"/>
      <c r="K8" s="20"/>
      <c r="L8" s="15"/>
      <c r="M8" s="20"/>
      <c r="N8" s="15"/>
      <c r="O8" s="20"/>
      <c r="P8" s="15">
        <v>4</v>
      </c>
      <c r="Q8" s="20">
        <v>51500000</v>
      </c>
      <c r="R8" s="15"/>
      <c r="S8" s="20"/>
      <c r="T8" s="15"/>
      <c r="U8" s="16"/>
      <c r="V8" s="89">
        <f t="shared" si="0"/>
        <v>5</v>
      </c>
      <c r="W8" s="81">
        <f t="shared" si="0"/>
        <v>61934900</v>
      </c>
      <c r="X8" s="89">
        <f>+T8+R8+P8+N8++L8+J8+H8+F8+D8</f>
        <v>5</v>
      </c>
      <c r="Y8" s="81">
        <f>+U8+S8+Q8+O8+M8+K8+I8+G8+E8</f>
        <v>61934900</v>
      </c>
    </row>
    <row r="9" spans="1:30" ht="15.75" thickBot="1">
      <c r="A9" s="112"/>
      <c r="B9" s="114"/>
      <c r="C9" s="7" t="s">
        <v>13</v>
      </c>
      <c r="D9" s="17"/>
      <c r="E9" s="21"/>
      <c r="F9" s="17"/>
      <c r="G9" s="21"/>
      <c r="H9" s="17"/>
      <c r="I9" s="21"/>
      <c r="J9" s="17"/>
      <c r="K9" s="21"/>
      <c r="L9" s="17"/>
      <c r="M9" s="21"/>
      <c r="N9" s="17"/>
      <c r="O9" s="21"/>
      <c r="P9" s="17"/>
      <c r="Q9" s="21"/>
      <c r="R9" s="17"/>
      <c r="S9" s="21"/>
      <c r="T9" s="17"/>
      <c r="U9" s="18"/>
      <c r="V9" s="89">
        <f t="shared" si="0"/>
        <v>0</v>
      </c>
      <c r="W9" s="81">
        <f t="shared" si="0"/>
        <v>0</v>
      </c>
      <c r="X9" s="89">
        <f>+T9+R9+P9+N9++L9+J9+H9+F9+D9</f>
        <v>0</v>
      </c>
      <c r="Y9" s="81">
        <f>+U9+S9+Q9+O9+M9+K9+I9+G9+E9</f>
        <v>0</v>
      </c>
    </row>
    <row r="10" spans="1:30" ht="15.75" thickBot="1">
      <c r="A10" s="112"/>
      <c r="B10" s="115"/>
      <c r="C10" s="77" t="s">
        <v>60</v>
      </c>
      <c r="D10" s="10">
        <f t="shared" ref="D10:O10" si="1">SUM(D7:D9)</f>
        <v>91</v>
      </c>
      <c r="E10" s="11">
        <f t="shared" si="1"/>
        <v>0</v>
      </c>
      <c r="F10" s="10">
        <f t="shared" si="1"/>
        <v>248</v>
      </c>
      <c r="G10" s="11">
        <f t="shared" si="1"/>
        <v>3038225644</v>
      </c>
      <c r="H10" s="10">
        <f t="shared" si="1"/>
        <v>9</v>
      </c>
      <c r="I10" s="11">
        <f t="shared" si="1"/>
        <v>111802500</v>
      </c>
      <c r="J10" s="10">
        <f t="shared" si="1"/>
        <v>0</v>
      </c>
      <c r="K10" s="11">
        <f t="shared" si="1"/>
        <v>0</v>
      </c>
      <c r="L10" s="10">
        <f t="shared" si="1"/>
        <v>1</v>
      </c>
      <c r="M10" s="11">
        <f t="shared" si="1"/>
        <v>12422500</v>
      </c>
      <c r="N10" s="10">
        <f t="shared" si="1"/>
        <v>0</v>
      </c>
      <c r="O10" s="11">
        <f t="shared" si="1"/>
        <v>0</v>
      </c>
      <c r="P10" s="10">
        <f t="shared" ref="P10:Y10" si="2">SUM(P7:P9)</f>
        <v>4</v>
      </c>
      <c r="Q10" s="11">
        <f t="shared" si="2"/>
        <v>51500000</v>
      </c>
      <c r="R10" s="10">
        <f t="shared" si="2"/>
        <v>0</v>
      </c>
      <c r="S10" s="11">
        <f t="shared" si="2"/>
        <v>0</v>
      </c>
      <c r="T10" s="10">
        <f t="shared" si="2"/>
        <v>0</v>
      </c>
      <c r="U10" s="12">
        <f t="shared" si="2"/>
        <v>0</v>
      </c>
      <c r="V10" s="90">
        <f t="shared" si="2"/>
        <v>262</v>
      </c>
      <c r="W10" s="86">
        <f t="shared" si="2"/>
        <v>3213950644</v>
      </c>
      <c r="X10" s="90">
        <f t="shared" si="2"/>
        <v>353</v>
      </c>
      <c r="Y10" s="86">
        <f t="shared" si="2"/>
        <v>3213950644</v>
      </c>
    </row>
    <row r="11" spans="1:30">
      <c r="A11" s="112"/>
      <c r="B11" s="116" t="s">
        <v>14</v>
      </c>
      <c r="C11" s="71" t="s">
        <v>11</v>
      </c>
      <c r="D11" s="13"/>
      <c r="E11" s="19"/>
      <c r="F11" s="13">
        <v>164</v>
      </c>
      <c r="G11" s="19">
        <v>2037290000</v>
      </c>
      <c r="H11" s="13">
        <v>76</v>
      </c>
      <c r="I11" s="19">
        <v>940631700</v>
      </c>
      <c r="J11" s="13"/>
      <c r="K11" s="19"/>
      <c r="L11" s="13">
        <v>97</v>
      </c>
      <c r="M11" s="19">
        <v>1204982500</v>
      </c>
      <c r="N11" s="13">
        <v>35</v>
      </c>
      <c r="O11" s="19">
        <v>450625000</v>
      </c>
      <c r="P11" s="13">
        <v>4</v>
      </c>
      <c r="Q11" s="19">
        <v>51500000</v>
      </c>
      <c r="R11" s="13"/>
      <c r="S11" s="19"/>
      <c r="T11" s="13"/>
      <c r="U11" s="14"/>
      <c r="V11" s="89">
        <f t="shared" ref="V11:W13" si="3">+T11+R11+P11+N11+L11+J11+H11+F11</f>
        <v>376</v>
      </c>
      <c r="W11" s="81">
        <f t="shared" si="3"/>
        <v>4685029200</v>
      </c>
      <c r="X11" s="89">
        <f>+T11+R11+P11+N11++L11+J11+H11+F11+D11</f>
        <v>376</v>
      </c>
      <c r="Y11" s="81">
        <f>+U11+S11+Q11+O11+M11+K11+I11+G11+E11</f>
        <v>4685029200</v>
      </c>
    </row>
    <row r="12" spans="1:30">
      <c r="A12" s="112"/>
      <c r="B12" s="117"/>
      <c r="C12" s="49" t="s">
        <v>12</v>
      </c>
      <c r="D12" s="15"/>
      <c r="E12" s="20"/>
      <c r="F12" s="15">
        <v>445</v>
      </c>
      <c r="G12" s="20">
        <v>5085771500</v>
      </c>
      <c r="H12" s="15">
        <v>329</v>
      </c>
      <c r="I12" s="20">
        <v>3760041600</v>
      </c>
      <c r="J12" s="15"/>
      <c r="K12" s="20"/>
      <c r="L12" s="15">
        <v>250</v>
      </c>
      <c r="M12" s="20">
        <v>2857175000</v>
      </c>
      <c r="N12" s="15">
        <v>173</v>
      </c>
      <c r="O12" s="20">
        <v>2049185000</v>
      </c>
      <c r="P12" s="15">
        <v>26</v>
      </c>
      <c r="Q12" s="20">
        <v>307970000</v>
      </c>
      <c r="R12" s="15"/>
      <c r="S12" s="20"/>
      <c r="T12" s="15"/>
      <c r="U12" s="16"/>
      <c r="V12" s="89">
        <f t="shared" si="3"/>
        <v>1223</v>
      </c>
      <c r="W12" s="81">
        <f t="shared" si="3"/>
        <v>14060143100</v>
      </c>
      <c r="X12" s="89">
        <f>+T12+R12+P12+N12++L12+J12+H12+F12+D12</f>
        <v>1223</v>
      </c>
      <c r="Y12" s="81">
        <f>+U12+S12+Q12+O12+M12+K12+I12+G12+E12</f>
        <v>14060143100</v>
      </c>
    </row>
    <row r="13" spans="1:30" ht="15.75" thickBot="1">
      <c r="A13" s="112"/>
      <c r="B13" s="117"/>
      <c r="C13" s="72" t="s">
        <v>13</v>
      </c>
      <c r="D13" s="17"/>
      <c r="E13" s="21"/>
      <c r="F13" s="17">
        <v>174</v>
      </c>
      <c r="G13" s="21">
        <v>1556290800</v>
      </c>
      <c r="H13" s="17">
        <v>161</v>
      </c>
      <c r="I13" s="21">
        <v>1445979000</v>
      </c>
      <c r="J13" s="17"/>
      <c r="K13" s="21"/>
      <c r="L13" s="17">
        <v>193</v>
      </c>
      <c r="M13" s="21">
        <v>1726230600</v>
      </c>
      <c r="N13" s="17">
        <v>168</v>
      </c>
      <c r="O13" s="21">
        <v>1557360000</v>
      </c>
      <c r="P13" s="17">
        <v>20</v>
      </c>
      <c r="Q13" s="21">
        <v>185400000</v>
      </c>
      <c r="R13" s="17"/>
      <c r="S13" s="21"/>
      <c r="T13" s="17"/>
      <c r="U13" s="18"/>
      <c r="V13" s="89">
        <f t="shared" si="3"/>
        <v>716</v>
      </c>
      <c r="W13" s="81">
        <f t="shared" si="3"/>
        <v>6471260400</v>
      </c>
      <c r="X13" s="89">
        <f>+T13+R13+P13+N13++L13+J13+H13+F13+D13</f>
        <v>716</v>
      </c>
      <c r="Y13" s="81">
        <f>+U13+S13+Q13+O13+M13+K13+I13+G13+E13</f>
        <v>6471260400</v>
      </c>
    </row>
    <row r="14" spans="1:30" ht="15.75" thickBot="1">
      <c r="A14" s="112"/>
      <c r="B14" s="118"/>
      <c r="C14" s="77" t="s">
        <v>60</v>
      </c>
      <c r="D14" s="10">
        <f t="shared" ref="D14:Q14" si="4">SUM(D11:D13)</f>
        <v>0</v>
      </c>
      <c r="E14" s="11">
        <f t="shared" si="4"/>
        <v>0</v>
      </c>
      <c r="F14" s="10">
        <f t="shared" si="4"/>
        <v>783</v>
      </c>
      <c r="G14" s="11">
        <f t="shared" si="4"/>
        <v>8679352300</v>
      </c>
      <c r="H14" s="10">
        <f t="shared" si="4"/>
        <v>566</v>
      </c>
      <c r="I14" s="11">
        <f t="shared" si="4"/>
        <v>6146652300</v>
      </c>
      <c r="J14" s="10">
        <f t="shared" si="4"/>
        <v>0</v>
      </c>
      <c r="K14" s="11">
        <f t="shared" si="4"/>
        <v>0</v>
      </c>
      <c r="L14" s="10">
        <f t="shared" si="4"/>
        <v>540</v>
      </c>
      <c r="M14" s="11">
        <f t="shared" si="4"/>
        <v>5788388100</v>
      </c>
      <c r="N14" s="10">
        <f t="shared" si="4"/>
        <v>376</v>
      </c>
      <c r="O14" s="11">
        <f t="shared" si="4"/>
        <v>4057170000</v>
      </c>
      <c r="P14" s="10">
        <f t="shared" si="4"/>
        <v>50</v>
      </c>
      <c r="Q14" s="11">
        <f t="shared" si="4"/>
        <v>544870000</v>
      </c>
      <c r="R14" s="10">
        <f t="shared" ref="R14:Y14" si="5">SUM(R11:R13)</f>
        <v>0</v>
      </c>
      <c r="S14" s="11">
        <f t="shared" si="5"/>
        <v>0</v>
      </c>
      <c r="T14" s="10">
        <f t="shared" si="5"/>
        <v>0</v>
      </c>
      <c r="U14" s="12">
        <f t="shared" si="5"/>
        <v>0</v>
      </c>
      <c r="V14" s="90">
        <f t="shared" si="5"/>
        <v>2315</v>
      </c>
      <c r="W14" s="86">
        <f t="shared" si="5"/>
        <v>25216432700</v>
      </c>
      <c r="X14" s="90">
        <f t="shared" si="5"/>
        <v>2315</v>
      </c>
      <c r="Y14" s="86">
        <f t="shared" si="5"/>
        <v>25216432700</v>
      </c>
    </row>
    <row r="15" spans="1:30" ht="15.75" thickBot="1">
      <c r="A15" s="142"/>
      <c r="B15" s="143" t="s">
        <v>59</v>
      </c>
      <c r="C15" s="144"/>
      <c r="D15" s="73">
        <f t="shared" ref="D15:Y15" si="6">+D14+D10</f>
        <v>91</v>
      </c>
      <c r="E15" s="74">
        <f t="shared" si="6"/>
        <v>0</v>
      </c>
      <c r="F15" s="73">
        <f t="shared" si="6"/>
        <v>1031</v>
      </c>
      <c r="G15" s="74">
        <f t="shared" si="6"/>
        <v>11717577944</v>
      </c>
      <c r="H15" s="73">
        <f t="shared" si="6"/>
        <v>575</v>
      </c>
      <c r="I15" s="74">
        <f t="shared" si="6"/>
        <v>6258454800</v>
      </c>
      <c r="J15" s="73">
        <f t="shared" si="6"/>
        <v>0</v>
      </c>
      <c r="K15" s="74">
        <f t="shared" si="6"/>
        <v>0</v>
      </c>
      <c r="L15" s="73">
        <f t="shared" si="6"/>
        <v>541</v>
      </c>
      <c r="M15" s="74">
        <f t="shared" si="6"/>
        <v>5800810600</v>
      </c>
      <c r="N15" s="73">
        <f t="shared" si="6"/>
        <v>376</v>
      </c>
      <c r="O15" s="74">
        <f t="shared" si="6"/>
        <v>4057170000</v>
      </c>
      <c r="P15" s="73">
        <f t="shared" si="6"/>
        <v>54</v>
      </c>
      <c r="Q15" s="74">
        <f t="shared" si="6"/>
        <v>596370000</v>
      </c>
      <c r="R15" s="73">
        <f t="shared" si="6"/>
        <v>0</v>
      </c>
      <c r="S15" s="74">
        <f t="shared" si="6"/>
        <v>0</v>
      </c>
      <c r="T15" s="73">
        <f t="shared" si="6"/>
        <v>0</v>
      </c>
      <c r="U15" s="75">
        <f t="shared" si="6"/>
        <v>0</v>
      </c>
      <c r="V15" s="91">
        <f t="shared" si="6"/>
        <v>2577</v>
      </c>
      <c r="W15" s="83">
        <f t="shared" si="6"/>
        <v>28430383344</v>
      </c>
      <c r="X15" s="93">
        <f t="shared" si="6"/>
        <v>2668</v>
      </c>
      <c r="Y15" s="85">
        <f t="shared" si="6"/>
        <v>28430383344</v>
      </c>
    </row>
    <row r="16" spans="1:30">
      <c r="A16" s="111" t="s">
        <v>9</v>
      </c>
      <c r="B16" s="161" t="s">
        <v>14</v>
      </c>
      <c r="C16" s="48" t="s">
        <v>11</v>
      </c>
      <c r="D16" s="13"/>
      <c r="E16" s="19"/>
      <c r="F16" s="13"/>
      <c r="G16" s="19"/>
      <c r="H16" s="13"/>
      <c r="I16" s="19"/>
      <c r="J16" s="13"/>
      <c r="K16" s="19"/>
      <c r="L16" s="13"/>
      <c r="M16" s="19"/>
      <c r="N16" s="13"/>
      <c r="O16" s="19"/>
      <c r="P16" s="13"/>
      <c r="Q16" s="19"/>
      <c r="R16" s="13"/>
      <c r="S16" s="19"/>
      <c r="T16" s="13"/>
      <c r="U16" s="14"/>
      <c r="V16" s="89">
        <f t="shared" ref="V16:W18" si="7">+T16+R16+P16+N16+L16+J16+H16+F16</f>
        <v>0</v>
      </c>
      <c r="W16" s="81">
        <f t="shared" si="7"/>
        <v>0</v>
      </c>
      <c r="X16" s="89">
        <f>+T16+R16+P16+N16++L16+J16+H16+F16+D16</f>
        <v>0</v>
      </c>
      <c r="Y16" s="81">
        <f>+U16+S16+Q16+O16+M16+K16+I16+G16+E16</f>
        <v>0</v>
      </c>
    </row>
    <row r="17" spans="1:25">
      <c r="A17" s="112"/>
      <c r="B17" s="162"/>
      <c r="C17" s="4" t="s">
        <v>12</v>
      </c>
      <c r="D17" s="15"/>
      <c r="E17" s="20"/>
      <c r="F17" s="15"/>
      <c r="G17" s="20"/>
      <c r="H17" s="15">
        <v>498</v>
      </c>
      <c r="I17" s="20">
        <v>1954276000</v>
      </c>
      <c r="J17" s="15"/>
      <c r="K17" s="20"/>
      <c r="L17" s="15">
        <v>2</v>
      </c>
      <c r="M17" s="20">
        <v>7950400</v>
      </c>
      <c r="N17" s="15">
        <v>232</v>
      </c>
      <c r="O17" s="20">
        <v>939359000</v>
      </c>
      <c r="P17" s="15">
        <v>13</v>
      </c>
      <c r="Q17" s="20">
        <v>53560000</v>
      </c>
      <c r="R17" s="15"/>
      <c r="S17" s="20"/>
      <c r="T17" s="15"/>
      <c r="U17" s="16"/>
      <c r="V17" s="89">
        <f t="shared" si="7"/>
        <v>745</v>
      </c>
      <c r="W17" s="81">
        <f t="shared" si="7"/>
        <v>2955145400</v>
      </c>
      <c r="X17" s="89">
        <f>+T17+R17+P17+N17++L17+J17+H17+F17+D17</f>
        <v>745</v>
      </c>
      <c r="Y17" s="81">
        <f>+U17+S17+Q17+O17+M17+K17+I17+G17+E17</f>
        <v>2955145400</v>
      </c>
    </row>
    <row r="18" spans="1:25" ht="15.75" thickBot="1">
      <c r="A18" s="112"/>
      <c r="B18" s="163"/>
      <c r="C18" s="7" t="s">
        <v>13</v>
      </c>
      <c r="D18" s="17"/>
      <c r="E18" s="21"/>
      <c r="F18" s="17"/>
      <c r="G18" s="21"/>
      <c r="H18" s="17"/>
      <c r="I18" s="21"/>
      <c r="J18" s="17"/>
      <c r="K18" s="21"/>
      <c r="L18" s="17"/>
      <c r="M18" s="21"/>
      <c r="N18" s="17"/>
      <c r="O18" s="21"/>
      <c r="P18" s="17"/>
      <c r="Q18" s="21"/>
      <c r="R18" s="17"/>
      <c r="S18" s="21"/>
      <c r="T18" s="17"/>
      <c r="U18" s="18"/>
      <c r="V18" s="89">
        <f t="shared" si="7"/>
        <v>0</v>
      </c>
      <c r="W18" s="81">
        <f t="shared" si="7"/>
        <v>0</v>
      </c>
      <c r="X18" s="89">
        <f>+T18+R18+P18+N18++L18+J18+H18+F18+D18</f>
        <v>0</v>
      </c>
      <c r="Y18" s="81">
        <f>+U18+S18+Q18+O18+M18+K18+I18+G18+E18</f>
        <v>0</v>
      </c>
    </row>
    <row r="19" spans="1:25" ht="15.75" thickBot="1">
      <c r="A19" s="112"/>
      <c r="B19" s="143" t="s">
        <v>59</v>
      </c>
      <c r="C19" s="145"/>
      <c r="D19" s="73">
        <f t="shared" ref="D19:E19" si="8">SUM(D16:D18)</f>
        <v>0</v>
      </c>
      <c r="E19" s="74">
        <f t="shared" si="8"/>
        <v>0</v>
      </c>
      <c r="F19" s="73">
        <f t="shared" ref="F19:G19" si="9">SUM(F16:F18)</f>
        <v>0</v>
      </c>
      <c r="G19" s="74">
        <f t="shared" si="9"/>
        <v>0</v>
      </c>
      <c r="H19" s="73">
        <f>SUM(H16:H18)</f>
        <v>498</v>
      </c>
      <c r="I19" s="74">
        <f>SUM(I16:I18)</f>
        <v>1954276000</v>
      </c>
      <c r="J19" s="73">
        <f t="shared" ref="J19:Y19" si="10">SUM(J16:J18)</f>
        <v>0</v>
      </c>
      <c r="K19" s="74">
        <f t="shared" si="10"/>
        <v>0</v>
      </c>
      <c r="L19" s="73">
        <f t="shared" si="10"/>
        <v>2</v>
      </c>
      <c r="M19" s="74">
        <f t="shared" si="10"/>
        <v>7950400</v>
      </c>
      <c r="N19" s="73">
        <f t="shared" si="10"/>
        <v>232</v>
      </c>
      <c r="O19" s="74">
        <f t="shared" si="10"/>
        <v>939359000</v>
      </c>
      <c r="P19" s="73">
        <f t="shared" si="10"/>
        <v>13</v>
      </c>
      <c r="Q19" s="74">
        <f t="shared" si="10"/>
        <v>53560000</v>
      </c>
      <c r="R19" s="73">
        <f t="shared" si="10"/>
        <v>0</v>
      </c>
      <c r="S19" s="74">
        <f t="shared" si="10"/>
        <v>0</v>
      </c>
      <c r="T19" s="73">
        <f t="shared" si="10"/>
        <v>0</v>
      </c>
      <c r="U19" s="75">
        <f t="shared" si="10"/>
        <v>0</v>
      </c>
      <c r="V19" s="91">
        <f t="shared" si="10"/>
        <v>745</v>
      </c>
      <c r="W19" s="83">
        <f t="shared" si="10"/>
        <v>2955145400</v>
      </c>
      <c r="X19" s="93">
        <f t="shared" si="10"/>
        <v>745</v>
      </c>
      <c r="Y19" s="85">
        <f t="shared" si="10"/>
        <v>2955145400</v>
      </c>
    </row>
    <row r="20" spans="1:25">
      <c r="A20" s="111" t="s">
        <v>55</v>
      </c>
      <c r="B20" s="113" t="s">
        <v>10</v>
      </c>
      <c r="C20" s="1" t="s">
        <v>11</v>
      </c>
      <c r="D20" s="68"/>
      <c r="E20" s="70"/>
      <c r="F20" s="68"/>
      <c r="G20" s="70"/>
      <c r="H20" s="68"/>
      <c r="I20" s="70"/>
      <c r="J20" s="68"/>
      <c r="K20" s="70"/>
      <c r="L20" s="68"/>
      <c r="M20" s="70"/>
      <c r="N20" s="68"/>
      <c r="O20" s="70"/>
      <c r="P20" s="68"/>
      <c r="Q20" s="70"/>
      <c r="R20" s="68"/>
      <c r="S20" s="70"/>
      <c r="T20" s="2"/>
      <c r="U20" s="3"/>
      <c r="V20" s="89">
        <f t="shared" ref="V20:W22" si="11">+T20+R20+P20+N20+L20+J20+H20+F20</f>
        <v>0</v>
      </c>
      <c r="W20" s="81">
        <f t="shared" si="11"/>
        <v>0</v>
      </c>
      <c r="X20" s="89">
        <f>+T20+R20+P20+N20++L20+J20+H20+F20+D20</f>
        <v>0</v>
      </c>
      <c r="Y20" s="81">
        <f>+U20+S20+Q20+O20+M20+K20+I20+G20+E20</f>
        <v>0</v>
      </c>
    </row>
    <row r="21" spans="1:25">
      <c r="A21" s="112"/>
      <c r="B21" s="114"/>
      <c r="C21" s="4" t="s">
        <v>12</v>
      </c>
      <c r="D21" s="15"/>
      <c r="E21" s="20"/>
      <c r="F21" s="15"/>
      <c r="G21" s="20"/>
      <c r="H21" s="15"/>
      <c r="I21" s="20"/>
      <c r="J21" s="15"/>
      <c r="K21" s="20"/>
      <c r="L21" s="15"/>
      <c r="M21" s="20"/>
      <c r="N21" s="15"/>
      <c r="O21" s="20"/>
      <c r="P21" s="15"/>
      <c r="Q21" s="20"/>
      <c r="R21" s="15"/>
      <c r="S21" s="20"/>
      <c r="T21" s="5"/>
      <c r="U21" s="6"/>
      <c r="V21" s="89">
        <f t="shared" si="11"/>
        <v>0</v>
      </c>
      <c r="W21" s="81">
        <f t="shared" si="11"/>
        <v>0</v>
      </c>
      <c r="X21" s="89">
        <f>+T21+R21+P21+N21++L21+J21+H21+F21+D21</f>
        <v>0</v>
      </c>
      <c r="Y21" s="81">
        <f>+U21+S21+Q21+O21+M21+K21+I21+G21+E21</f>
        <v>0</v>
      </c>
    </row>
    <row r="22" spans="1:25" ht="15.75" thickBot="1">
      <c r="A22" s="112"/>
      <c r="B22" s="114"/>
      <c r="C22" s="7" t="s">
        <v>13</v>
      </c>
      <c r="D22" s="17"/>
      <c r="E22" s="21"/>
      <c r="F22" s="17"/>
      <c r="G22" s="21"/>
      <c r="H22" s="17"/>
      <c r="I22" s="21"/>
      <c r="J22" s="17"/>
      <c r="K22" s="21"/>
      <c r="L22" s="17"/>
      <c r="M22" s="21"/>
      <c r="N22" s="17"/>
      <c r="O22" s="21"/>
      <c r="P22" s="17"/>
      <c r="Q22" s="21"/>
      <c r="R22" s="17"/>
      <c r="S22" s="21"/>
      <c r="T22" s="8"/>
      <c r="U22" s="9"/>
      <c r="V22" s="89">
        <f t="shared" si="11"/>
        <v>0</v>
      </c>
      <c r="W22" s="81">
        <f t="shared" si="11"/>
        <v>0</v>
      </c>
      <c r="X22" s="89">
        <f>+T22+R22+P22+N22++L22+J22+H22+F22+D22</f>
        <v>0</v>
      </c>
      <c r="Y22" s="81">
        <f>+U22+S22+Q22+O22+M22+K22+I22+G22+E22</f>
        <v>0</v>
      </c>
    </row>
    <row r="23" spans="1:25" ht="15.75" thickBot="1">
      <c r="A23" s="112"/>
      <c r="B23" s="115"/>
      <c r="C23" s="77" t="s">
        <v>60</v>
      </c>
      <c r="D23" s="10">
        <f t="shared" ref="D23:E23" si="12">SUM(D20:D22)</f>
        <v>0</v>
      </c>
      <c r="E23" s="11">
        <f t="shared" si="12"/>
        <v>0</v>
      </c>
      <c r="F23" s="10">
        <f t="shared" ref="F23:Y23" si="13">SUM(F20:F22)</f>
        <v>0</v>
      </c>
      <c r="G23" s="11">
        <f t="shared" si="13"/>
        <v>0</v>
      </c>
      <c r="H23" s="10">
        <f t="shared" si="13"/>
        <v>0</v>
      </c>
      <c r="I23" s="11">
        <f t="shared" si="13"/>
        <v>0</v>
      </c>
      <c r="J23" s="10">
        <f t="shared" si="13"/>
        <v>0</v>
      </c>
      <c r="K23" s="11">
        <f t="shared" si="13"/>
        <v>0</v>
      </c>
      <c r="L23" s="10">
        <f t="shared" si="13"/>
        <v>0</v>
      </c>
      <c r="M23" s="11">
        <f t="shared" si="13"/>
        <v>0</v>
      </c>
      <c r="N23" s="10">
        <f t="shared" si="13"/>
        <v>0</v>
      </c>
      <c r="O23" s="11">
        <f t="shared" si="13"/>
        <v>0</v>
      </c>
      <c r="P23" s="10">
        <f t="shared" si="13"/>
        <v>0</v>
      </c>
      <c r="Q23" s="11">
        <f t="shared" si="13"/>
        <v>0</v>
      </c>
      <c r="R23" s="10">
        <f t="shared" si="13"/>
        <v>0</v>
      </c>
      <c r="S23" s="11">
        <f t="shared" si="13"/>
        <v>0</v>
      </c>
      <c r="T23" s="10">
        <f t="shared" si="13"/>
        <v>0</v>
      </c>
      <c r="U23" s="12">
        <f t="shared" si="13"/>
        <v>0</v>
      </c>
      <c r="V23" s="90">
        <f t="shared" si="13"/>
        <v>0</v>
      </c>
      <c r="W23" s="86">
        <f t="shared" si="13"/>
        <v>0</v>
      </c>
      <c r="X23" s="90">
        <f t="shared" si="13"/>
        <v>0</v>
      </c>
      <c r="Y23" s="86">
        <f t="shared" si="13"/>
        <v>0</v>
      </c>
    </row>
    <row r="24" spans="1:25">
      <c r="A24" s="112"/>
      <c r="B24" s="116" t="s">
        <v>14</v>
      </c>
      <c r="C24" s="71" t="s">
        <v>11</v>
      </c>
      <c r="D24" s="13"/>
      <c r="E24" s="19"/>
      <c r="F24" s="13"/>
      <c r="G24" s="19"/>
      <c r="H24" s="13"/>
      <c r="I24" s="19"/>
      <c r="J24" s="13"/>
      <c r="K24" s="19"/>
      <c r="L24" s="13"/>
      <c r="M24" s="19"/>
      <c r="N24" s="13"/>
      <c r="O24" s="19"/>
      <c r="P24" s="13"/>
      <c r="Q24" s="19"/>
      <c r="R24" s="13"/>
      <c r="S24" s="19"/>
      <c r="T24" s="2"/>
      <c r="U24" s="3"/>
      <c r="V24" s="89">
        <f t="shared" ref="V24:W26" si="14">+T24+R24+P24+N24+L24+J24+H24+F24</f>
        <v>0</v>
      </c>
      <c r="W24" s="81">
        <f t="shared" si="14"/>
        <v>0</v>
      </c>
      <c r="X24" s="89">
        <f>+T24+R24+P24+N24++L24+J24+H24+F24+D24</f>
        <v>0</v>
      </c>
      <c r="Y24" s="81">
        <f>+U24+S24+Q24+O24+M24+K24+I24+G24+E24</f>
        <v>0</v>
      </c>
    </row>
    <row r="25" spans="1:25">
      <c r="A25" s="112"/>
      <c r="B25" s="117"/>
      <c r="C25" s="49" t="s">
        <v>12</v>
      </c>
      <c r="D25" s="15"/>
      <c r="E25" s="20"/>
      <c r="F25" s="15"/>
      <c r="G25" s="20"/>
      <c r="H25" s="15"/>
      <c r="I25" s="20"/>
      <c r="J25" s="15"/>
      <c r="K25" s="20"/>
      <c r="L25" s="15"/>
      <c r="M25" s="20"/>
      <c r="N25" s="15"/>
      <c r="O25" s="20"/>
      <c r="P25" s="15"/>
      <c r="Q25" s="20"/>
      <c r="R25" s="15"/>
      <c r="S25" s="20"/>
      <c r="T25" s="5"/>
      <c r="U25" s="6"/>
      <c r="V25" s="89">
        <f t="shared" si="14"/>
        <v>0</v>
      </c>
      <c r="W25" s="81">
        <f t="shared" si="14"/>
        <v>0</v>
      </c>
      <c r="X25" s="89">
        <f>+T25+R25+P25+N25++L25+J25+H25+F25+D25</f>
        <v>0</v>
      </c>
      <c r="Y25" s="81">
        <f>+U25+S25+Q25+O25+M25+K25+I25+G25+E25</f>
        <v>0</v>
      </c>
    </row>
    <row r="26" spans="1:25" ht="15.75" thickBot="1">
      <c r="A26" s="112"/>
      <c r="B26" s="117"/>
      <c r="C26" s="72" t="s">
        <v>13</v>
      </c>
      <c r="D26" s="17"/>
      <c r="E26" s="21"/>
      <c r="F26" s="17"/>
      <c r="G26" s="21"/>
      <c r="H26" s="17"/>
      <c r="I26" s="21"/>
      <c r="J26" s="17"/>
      <c r="K26" s="21"/>
      <c r="L26" s="17"/>
      <c r="M26" s="21"/>
      <c r="N26" s="17"/>
      <c r="O26" s="21"/>
      <c r="P26" s="17"/>
      <c r="Q26" s="21"/>
      <c r="R26" s="17"/>
      <c r="S26" s="21"/>
      <c r="T26" s="8"/>
      <c r="U26" s="9"/>
      <c r="V26" s="89">
        <f t="shared" si="14"/>
        <v>0</v>
      </c>
      <c r="W26" s="81">
        <f t="shared" si="14"/>
        <v>0</v>
      </c>
      <c r="X26" s="89">
        <f>+T26+R26+P26+N26++L26+J26+H26+F26+D26</f>
        <v>0</v>
      </c>
      <c r="Y26" s="81">
        <f>+U26+S26+Q26+O26+M26+K26+I26+G26+E26</f>
        <v>0</v>
      </c>
    </row>
    <row r="27" spans="1:25" ht="15.75" thickBot="1">
      <c r="A27" s="112"/>
      <c r="B27" s="118"/>
      <c r="C27" s="77" t="s">
        <v>60</v>
      </c>
      <c r="D27" s="10">
        <f t="shared" ref="D27:E27" si="15">SUM(D24:D26)</f>
        <v>0</v>
      </c>
      <c r="E27" s="11">
        <f t="shared" si="15"/>
        <v>0</v>
      </c>
      <c r="F27" s="10">
        <f t="shared" ref="F27:Y27" si="16">SUM(F24:F26)</f>
        <v>0</v>
      </c>
      <c r="G27" s="11">
        <f t="shared" si="16"/>
        <v>0</v>
      </c>
      <c r="H27" s="10">
        <f t="shared" si="16"/>
        <v>0</v>
      </c>
      <c r="I27" s="11">
        <f t="shared" si="16"/>
        <v>0</v>
      </c>
      <c r="J27" s="10">
        <f t="shared" si="16"/>
        <v>0</v>
      </c>
      <c r="K27" s="11">
        <f t="shared" si="16"/>
        <v>0</v>
      </c>
      <c r="L27" s="10">
        <f t="shared" si="16"/>
        <v>0</v>
      </c>
      <c r="M27" s="11">
        <f t="shared" si="16"/>
        <v>0</v>
      </c>
      <c r="N27" s="10">
        <f t="shared" si="16"/>
        <v>0</v>
      </c>
      <c r="O27" s="11">
        <f t="shared" si="16"/>
        <v>0</v>
      </c>
      <c r="P27" s="10">
        <f t="shared" si="16"/>
        <v>0</v>
      </c>
      <c r="Q27" s="11">
        <f t="shared" si="16"/>
        <v>0</v>
      </c>
      <c r="R27" s="10">
        <f t="shared" si="16"/>
        <v>0</v>
      </c>
      <c r="S27" s="11">
        <f t="shared" si="16"/>
        <v>0</v>
      </c>
      <c r="T27" s="10">
        <f t="shared" si="16"/>
        <v>0</v>
      </c>
      <c r="U27" s="12">
        <f t="shared" si="16"/>
        <v>0</v>
      </c>
      <c r="V27" s="90">
        <f t="shared" si="16"/>
        <v>0</v>
      </c>
      <c r="W27" s="86">
        <f t="shared" si="16"/>
        <v>0</v>
      </c>
      <c r="X27" s="90">
        <f t="shared" si="16"/>
        <v>0</v>
      </c>
      <c r="Y27" s="86">
        <f t="shared" si="16"/>
        <v>0</v>
      </c>
    </row>
    <row r="28" spans="1:25" ht="15.75" thickBot="1">
      <c r="A28" s="112"/>
      <c r="B28" s="143" t="s">
        <v>59</v>
      </c>
      <c r="C28" s="145"/>
      <c r="D28" s="73">
        <f t="shared" ref="D28:Y28" si="17">+D27+D23</f>
        <v>0</v>
      </c>
      <c r="E28" s="74">
        <f t="shared" si="17"/>
        <v>0</v>
      </c>
      <c r="F28" s="73">
        <f t="shared" si="17"/>
        <v>0</v>
      </c>
      <c r="G28" s="74">
        <f t="shared" si="17"/>
        <v>0</v>
      </c>
      <c r="H28" s="73">
        <f t="shared" si="17"/>
        <v>0</v>
      </c>
      <c r="I28" s="74">
        <f t="shared" si="17"/>
        <v>0</v>
      </c>
      <c r="J28" s="73">
        <f t="shared" si="17"/>
        <v>0</v>
      </c>
      <c r="K28" s="74">
        <f t="shared" si="17"/>
        <v>0</v>
      </c>
      <c r="L28" s="73">
        <f t="shared" si="17"/>
        <v>0</v>
      </c>
      <c r="M28" s="74">
        <f t="shared" si="17"/>
        <v>0</v>
      </c>
      <c r="N28" s="73">
        <f t="shared" si="17"/>
        <v>0</v>
      </c>
      <c r="O28" s="74">
        <f t="shared" si="17"/>
        <v>0</v>
      </c>
      <c r="P28" s="73">
        <f t="shared" si="17"/>
        <v>0</v>
      </c>
      <c r="Q28" s="74">
        <f t="shared" si="17"/>
        <v>0</v>
      </c>
      <c r="R28" s="73">
        <f t="shared" si="17"/>
        <v>0</v>
      </c>
      <c r="S28" s="74">
        <f t="shared" si="17"/>
        <v>0</v>
      </c>
      <c r="T28" s="73">
        <f t="shared" si="17"/>
        <v>0</v>
      </c>
      <c r="U28" s="75">
        <f t="shared" si="17"/>
        <v>0</v>
      </c>
      <c r="V28" s="82">
        <f t="shared" si="17"/>
        <v>0</v>
      </c>
      <c r="W28" s="83">
        <f t="shared" si="17"/>
        <v>0</v>
      </c>
      <c r="X28" s="84">
        <f t="shared" si="17"/>
        <v>0</v>
      </c>
      <c r="Y28" s="85">
        <f t="shared" si="17"/>
        <v>0</v>
      </c>
    </row>
    <row r="29" spans="1:25" ht="17.25" thickTop="1" thickBot="1">
      <c r="A29" s="137" t="s">
        <v>58</v>
      </c>
      <c r="B29" s="138"/>
      <c r="C29" s="139"/>
      <c r="D29" s="95">
        <f t="shared" ref="D29:Y29" si="18">+D15+D19+D28</f>
        <v>91</v>
      </c>
      <c r="E29" s="96">
        <f t="shared" si="18"/>
        <v>0</v>
      </c>
      <c r="F29" s="95">
        <f t="shared" si="18"/>
        <v>1031</v>
      </c>
      <c r="G29" s="96">
        <f t="shared" si="18"/>
        <v>11717577944</v>
      </c>
      <c r="H29" s="95">
        <f t="shared" si="18"/>
        <v>1073</v>
      </c>
      <c r="I29" s="96">
        <f t="shared" si="18"/>
        <v>8212730800</v>
      </c>
      <c r="J29" s="95">
        <f t="shared" si="18"/>
        <v>0</v>
      </c>
      <c r="K29" s="96">
        <f t="shared" si="18"/>
        <v>0</v>
      </c>
      <c r="L29" s="95">
        <f t="shared" si="18"/>
        <v>543</v>
      </c>
      <c r="M29" s="96">
        <f t="shared" si="18"/>
        <v>5808761000</v>
      </c>
      <c r="N29" s="95">
        <f t="shared" si="18"/>
        <v>608</v>
      </c>
      <c r="O29" s="96">
        <f t="shared" si="18"/>
        <v>4996529000</v>
      </c>
      <c r="P29" s="95">
        <f t="shared" si="18"/>
        <v>67</v>
      </c>
      <c r="Q29" s="96">
        <f t="shared" si="18"/>
        <v>649930000</v>
      </c>
      <c r="R29" s="95">
        <f t="shared" si="18"/>
        <v>0</v>
      </c>
      <c r="S29" s="96">
        <f t="shared" si="18"/>
        <v>0</v>
      </c>
      <c r="T29" s="95">
        <f t="shared" si="18"/>
        <v>0</v>
      </c>
      <c r="U29" s="97">
        <f t="shared" si="18"/>
        <v>0</v>
      </c>
      <c r="V29" s="92">
        <f t="shared" si="18"/>
        <v>3322</v>
      </c>
      <c r="W29" s="87">
        <f t="shared" si="18"/>
        <v>31385528744</v>
      </c>
      <c r="X29" s="94">
        <f t="shared" si="18"/>
        <v>3413</v>
      </c>
      <c r="Y29" s="88">
        <f t="shared" si="18"/>
        <v>31385528744</v>
      </c>
    </row>
    <row r="30" spans="1:25">
      <c r="A30" s="45" t="s">
        <v>71</v>
      </c>
    </row>
    <row r="32" spans="1:25" ht="15.75" thickBot="1"/>
    <row r="33" spans="1:15" ht="19.5" thickBot="1">
      <c r="A33" s="146" t="s">
        <v>61</v>
      </c>
      <c r="B33" s="123" t="s">
        <v>33</v>
      </c>
      <c r="C33" s="126" t="s">
        <v>34</v>
      </c>
      <c r="D33" s="150">
        <v>2009</v>
      </c>
      <c r="E33" s="151"/>
      <c r="F33" s="151"/>
      <c r="G33" s="151"/>
      <c r="H33" s="151"/>
      <c r="I33" s="152"/>
      <c r="J33" s="150">
        <v>2010</v>
      </c>
      <c r="K33" s="151"/>
      <c r="L33" s="151"/>
      <c r="M33" s="151"/>
      <c r="N33" s="151"/>
      <c r="O33" s="152"/>
    </row>
    <row r="34" spans="1:15" ht="15.75" customHeight="1" thickBot="1">
      <c r="A34" s="147"/>
      <c r="B34" s="124"/>
      <c r="C34" s="127"/>
      <c r="D34" s="174" t="s">
        <v>31</v>
      </c>
      <c r="E34" s="175"/>
      <c r="F34" s="176" t="s">
        <v>50</v>
      </c>
      <c r="G34" s="177"/>
      <c r="H34" s="180" t="s">
        <v>72</v>
      </c>
      <c r="I34" s="181"/>
      <c r="J34" s="174" t="s">
        <v>31</v>
      </c>
      <c r="K34" s="175"/>
      <c r="L34" s="176" t="s">
        <v>50</v>
      </c>
      <c r="M34" s="177"/>
      <c r="N34" s="180" t="s">
        <v>73</v>
      </c>
      <c r="O34" s="181"/>
    </row>
    <row r="35" spans="1:15" ht="15.75" thickBot="1">
      <c r="A35" s="148"/>
      <c r="B35" s="125"/>
      <c r="C35" s="128"/>
      <c r="D35" s="78" t="s">
        <v>62</v>
      </c>
      <c r="E35" s="79" t="s">
        <v>7</v>
      </c>
      <c r="F35" s="78" t="s">
        <v>62</v>
      </c>
      <c r="G35" s="79" t="s">
        <v>7</v>
      </c>
      <c r="H35" s="178" t="s">
        <v>62</v>
      </c>
      <c r="I35" s="179" t="s">
        <v>7</v>
      </c>
      <c r="J35" s="78" t="s">
        <v>62</v>
      </c>
      <c r="K35" s="79" t="s">
        <v>7</v>
      </c>
      <c r="L35" s="78" t="s">
        <v>62</v>
      </c>
      <c r="M35" s="79" t="s">
        <v>7</v>
      </c>
      <c r="N35" s="178" t="s">
        <v>62</v>
      </c>
      <c r="O35" s="179" t="s">
        <v>7</v>
      </c>
    </row>
    <row r="36" spans="1:15">
      <c r="A36" s="111" t="s">
        <v>8</v>
      </c>
      <c r="B36" s="113" t="s">
        <v>10</v>
      </c>
      <c r="C36" s="1" t="s">
        <v>11</v>
      </c>
      <c r="D36" s="68">
        <v>36</v>
      </c>
      <c r="E36" s="70">
        <v>215416916</v>
      </c>
      <c r="F36" s="68">
        <v>29</v>
      </c>
      <c r="G36" s="70">
        <v>344388904</v>
      </c>
      <c r="H36" s="68">
        <f>+D36+F36</f>
        <v>65</v>
      </c>
      <c r="I36" s="70">
        <f>+E36+G36</f>
        <v>559805820</v>
      </c>
      <c r="J36" s="68">
        <v>55</v>
      </c>
      <c r="K36" s="70"/>
      <c r="L36" s="68">
        <v>228</v>
      </c>
      <c r="M36" s="70">
        <v>2807626840</v>
      </c>
      <c r="N36" s="68">
        <f>+J36+L36</f>
        <v>283</v>
      </c>
      <c r="O36" s="70">
        <f>+K36+M36</f>
        <v>2807626840</v>
      </c>
    </row>
    <row r="37" spans="1:15">
      <c r="A37" s="112"/>
      <c r="B37" s="114"/>
      <c r="C37" s="4" t="s">
        <v>12</v>
      </c>
      <c r="D37" s="15"/>
      <c r="E37" s="20"/>
      <c r="F37" s="15">
        <v>1</v>
      </c>
      <c r="G37" s="20">
        <v>10434900</v>
      </c>
      <c r="H37" s="68">
        <f>+D37+F37</f>
        <v>1</v>
      </c>
      <c r="I37" s="70">
        <f>+E37+G37</f>
        <v>10434900</v>
      </c>
      <c r="J37" s="15"/>
      <c r="K37" s="20"/>
      <c r="L37" s="15">
        <v>4</v>
      </c>
      <c r="M37" s="20">
        <v>51500000</v>
      </c>
      <c r="N37" s="68">
        <f>+J37+L37</f>
        <v>4</v>
      </c>
      <c r="O37" s="70">
        <f>+K37+M37</f>
        <v>51500000</v>
      </c>
    </row>
    <row r="38" spans="1:15" ht="15.75" thickBot="1">
      <c r="A38" s="112"/>
      <c r="B38" s="114"/>
      <c r="C38" s="7" t="s">
        <v>13</v>
      </c>
      <c r="D38" s="17"/>
      <c r="E38" s="21"/>
      <c r="F38" s="17"/>
      <c r="G38" s="21"/>
      <c r="H38" s="68">
        <f>+D38+F38</f>
        <v>0</v>
      </c>
      <c r="I38" s="70">
        <f>+E38+G38</f>
        <v>0</v>
      </c>
      <c r="J38" s="17"/>
      <c r="K38" s="21"/>
      <c r="L38" s="17"/>
      <c r="M38" s="21"/>
      <c r="N38" s="68">
        <f>+J38+L38</f>
        <v>0</v>
      </c>
      <c r="O38" s="70">
        <f>+K38+M38</f>
        <v>0</v>
      </c>
    </row>
    <row r="39" spans="1:15" ht="15.75" thickBot="1">
      <c r="A39" s="112"/>
      <c r="B39" s="115"/>
      <c r="C39" s="77" t="s">
        <v>60</v>
      </c>
      <c r="D39" s="10"/>
      <c r="E39" s="11"/>
      <c r="F39" s="10">
        <f t="shared" ref="F39:O39" si="19">SUM(F36:F38)</f>
        <v>30</v>
      </c>
      <c r="G39" s="11">
        <f t="shared" si="19"/>
        <v>354823804</v>
      </c>
      <c r="H39" s="10">
        <f t="shared" si="19"/>
        <v>66</v>
      </c>
      <c r="I39" s="11">
        <f t="shared" si="19"/>
        <v>570240720</v>
      </c>
      <c r="J39" s="10">
        <f t="shared" si="19"/>
        <v>55</v>
      </c>
      <c r="K39" s="11">
        <f t="shared" si="19"/>
        <v>0</v>
      </c>
      <c r="L39" s="10">
        <f t="shared" ref="L39:O39" si="20">SUM(L36:L38)</f>
        <v>232</v>
      </c>
      <c r="M39" s="11">
        <f t="shared" si="20"/>
        <v>2859126840</v>
      </c>
      <c r="N39" s="10">
        <f t="shared" si="20"/>
        <v>287</v>
      </c>
      <c r="O39" s="11">
        <f t="shared" si="20"/>
        <v>2859126840</v>
      </c>
    </row>
    <row r="40" spans="1:15">
      <c r="A40" s="112"/>
      <c r="B40" s="116" t="s">
        <v>14</v>
      </c>
      <c r="C40" s="71" t="s">
        <v>11</v>
      </c>
      <c r="D40" s="13"/>
      <c r="E40" s="19"/>
      <c r="F40" s="13">
        <v>18</v>
      </c>
      <c r="G40" s="19">
        <v>223605000</v>
      </c>
      <c r="H40" s="68">
        <f>+D40+F40</f>
        <v>18</v>
      </c>
      <c r="I40" s="70">
        <f>+E40+G40</f>
        <v>223605000</v>
      </c>
      <c r="J40" s="13"/>
      <c r="K40" s="19"/>
      <c r="L40" s="13">
        <v>358</v>
      </c>
      <c r="M40" s="19">
        <v>4461424200</v>
      </c>
      <c r="N40" s="68">
        <f>+J40+L40</f>
        <v>358</v>
      </c>
      <c r="O40" s="70">
        <f>+K40+M40</f>
        <v>4461424200</v>
      </c>
    </row>
    <row r="41" spans="1:15">
      <c r="A41" s="112"/>
      <c r="B41" s="117"/>
      <c r="C41" s="49" t="s">
        <v>12</v>
      </c>
      <c r="D41" s="15"/>
      <c r="E41" s="20"/>
      <c r="F41" s="15">
        <v>48</v>
      </c>
      <c r="G41" s="20">
        <v>548577600</v>
      </c>
      <c r="H41" s="68">
        <f>+D41+F41</f>
        <v>48</v>
      </c>
      <c r="I41" s="70">
        <f>+E41+G41</f>
        <v>548577600</v>
      </c>
      <c r="J41" s="15"/>
      <c r="K41" s="20"/>
      <c r="L41" s="15">
        <v>1175</v>
      </c>
      <c r="M41" s="20">
        <v>13511565500</v>
      </c>
      <c r="N41" s="68">
        <f>+J41+L41</f>
        <v>1175</v>
      </c>
      <c r="O41" s="70">
        <f>+K41+M41</f>
        <v>13511565500</v>
      </c>
    </row>
    <row r="42" spans="1:15" ht="15.75" thickBot="1">
      <c r="A42" s="112"/>
      <c r="B42" s="117"/>
      <c r="C42" s="72" t="s">
        <v>13</v>
      </c>
      <c r="D42" s="17"/>
      <c r="E42" s="21"/>
      <c r="F42" s="17">
        <v>26</v>
      </c>
      <c r="G42" s="21">
        <v>232549200</v>
      </c>
      <c r="H42" s="68">
        <f>+D42+F42</f>
        <v>26</v>
      </c>
      <c r="I42" s="70">
        <f>+E42+G42</f>
        <v>232549200</v>
      </c>
      <c r="J42" s="17"/>
      <c r="K42" s="21"/>
      <c r="L42" s="17">
        <v>690</v>
      </c>
      <c r="M42" s="21">
        <v>6238711200</v>
      </c>
      <c r="N42" s="68">
        <f>+J42+L42</f>
        <v>690</v>
      </c>
      <c r="O42" s="70">
        <f>+K42+M42</f>
        <v>6238711200</v>
      </c>
    </row>
    <row r="43" spans="1:15" ht="15.75" thickBot="1">
      <c r="A43" s="112"/>
      <c r="B43" s="118"/>
      <c r="C43" s="77" t="s">
        <v>60</v>
      </c>
      <c r="D43" s="10"/>
      <c r="E43" s="11"/>
      <c r="F43" s="10">
        <f t="shared" ref="F43:O43" si="21">SUM(F40:F42)</f>
        <v>92</v>
      </c>
      <c r="G43" s="11">
        <f t="shared" si="21"/>
        <v>1004731800</v>
      </c>
      <c r="H43" s="10">
        <f t="shared" si="21"/>
        <v>92</v>
      </c>
      <c r="I43" s="11">
        <f t="shared" si="21"/>
        <v>1004731800</v>
      </c>
      <c r="J43" s="10">
        <f t="shared" ref="J43:K43" si="22">SUM(J40:J42)</f>
        <v>0</v>
      </c>
      <c r="K43" s="11">
        <f t="shared" si="22"/>
        <v>0</v>
      </c>
      <c r="L43" s="10">
        <f t="shared" ref="L43:O43" si="23">SUM(L40:L42)</f>
        <v>2223</v>
      </c>
      <c r="M43" s="11">
        <f t="shared" si="23"/>
        <v>24211700900</v>
      </c>
      <c r="N43" s="10">
        <f t="shared" si="23"/>
        <v>2223</v>
      </c>
      <c r="O43" s="11">
        <f t="shared" si="23"/>
        <v>24211700900</v>
      </c>
    </row>
    <row r="44" spans="1:15" ht="15.75" thickBot="1">
      <c r="A44" s="142"/>
      <c r="B44" s="143" t="s">
        <v>59</v>
      </c>
      <c r="C44" s="144"/>
      <c r="D44" s="73"/>
      <c r="E44" s="74"/>
      <c r="F44" s="73">
        <f t="shared" ref="F44:H44" si="24">+F43+F39</f>
        <v>122</v>
      </c>
      <c r="G44" s="74">
        <f t="shared" ref="G44:J44" si="25">+G43+G39</f>
        <v>1359555604</v>
      </c>
      <c r="H44" s="73">
        <f t="shared" si="24"/>
        <v>158</v>
      </c>
      <c r="I44" s="74">
        <f t="shared" si="25"/>
        <v>1574972520</v>
      </c>
      <c r="J44" s="73">
        <f t="shared" si="25"/>
        <v>55</v>
      </c>
      <c r="K44" s="74">
        <f t="shared" ref="K44" si="26">+K43+K39</f>
        <v>0</v>
      </c>
      <c r="L44" s="73">
        <f t="shared" ref="L44:O44" si="27">+L43+L39</f>
        <v>2455</v>
      </c>
      <c r="M44" s="74">
        <f t="shared" si="27"/>
        <v>27070827740</v>
      </c>
      <c r="N44" s="73">
        <f t="shared" si="27"/>
        <v>2510</v>
      </c>
      <c r="O44" s="74">
        <f t="shared" si="27"/>
        <v>27070827740</v>
      </c>
    </row>
    <row r="45" spans="1:15">
      <c r="A45" s="111" t="s">
        <v>9</v>
      </c>
      <c r="B45" s="161" t="s">
        <v>14</v>
      </c>
      <c r="C45" s="48" t="s">
        <v>11</v>
      </c>
      <c r="D45" s="13"/>
      <c r="E45" s="19"/>
      <c r="F45" s="13"/>
      <c r="G45" s="19"/>
      <c r="H45" s="68">
        <f>+D45+F45</f>
        <v>0</v>
      </c>
      <c r="I45" s="70">
        <f>+E45+G45</f>
        <v>0</v>
      </c>
      <c r="J45" s="13"/>
      <c r="K45" s="19"/>
      <c r="L45" s="13"/>
      <c r="M45" s="19"/>
      <c r="N45" s="68">
        <f>+J45+L45</f>
        <v>0</v>
      </c>
      <c r="O45" s="70">
        <f>+K45+M45</f>
        <v>0</v>
      </c>
    </row>
    <row r="46" spans="1:15">
      <c r="A46" s="112"/>
      <c r="B46" s="162"/>
      <c r="C46" s="4" t="s">
        <v>12</v>
      </c>
      <c r="D46" s="15"/>
      <c r="E46" s="20"/>
      <c r="F46" s="15"/>
      <c r="G46" s="20"/>
      <c r="H46" s="68">
        <f>+D46+F46</f>
        <v>0</v>
      </c>
      <c r="I46" s="70">
        <f>+E46+G46</f>
        <v>0</v>
      </c>
      <c r="J46" s="15"/>
      <c r="K46" s="20"/>
      <c r="L46" s="15">
        <v>745</v>
      </c>
      <c r="M46" s="20">
        <v>2955145400</v>
      </c>
      <c r="N46" s="68">
        <f>+J46+L46</f>
        <v>745</v>
      </c>
      <c r="O46" s="70">
        <f>+K46+M46</f>
        <v>2955145400</v>
      </c>
    </row>
    <row r="47" spans="1:15" ht="15.75" thickBot="1">
      <c r="A47" s="112"/>
      <c r="B47" s="163"/>
      <c r="C47" s="7" t="s">
        <v>13</v>
      </c>
      <c r="D47" s="17"/>
      <c r="E47" s="21"/>
      <c r="F47" s="17"/>
      <c r="G47" s="21"/>
      <c r="H47" s="68">
        <f>+D47+F47</f>
        <v>0</v>
      </c>
      <c r="I47" s="70">
        <f>+E47+G47</f>
        <v>0</v>
      </c>
      <c r="J47" s="17"/>
      <c r="K47" s="21"/>
      <c r="L47" s="17"/>
      <c r="M47" s="21"/>
      <c r="N47" s="68">
        <f>+J47+L47</f>
        <v>0</v>
      </c>
      <c r="O47" s="70">
        <f>+K47+M47</f>
        <v>0</v>
      </c>
    </row>
    <row r="48" spans="1:15" ht="15.75" thickBot="1">
      <c r="A48" s="112"/>
      <c r="B48" s="143" t="s">
        <v>59</v>
      </c>
      <c r="C48" s="145"/>
      <c r="D48" s="73"/>
      <c r="E48" s="74"/>
      <c r="F48" s="73">
        <f t="shared" ref="F48:K48" si="28">SUM(F45:F47)</f>
        <v>0</v>
      </c>
      <c r="G48" s="74">
        <f t="shared" si="28"/>
        <v>0</v>
      </c>
      <c r="H48" s="73">
        <f t="shared" si="28"/>
        <v>0</v>
      </c>
      <c r="I48" s="74">
        <f t="shared" si="28"/>
        <v>0</v>
      </c>
      <c r="J48" s="73">
        <f t="shared" si="28"/>
        <v>0</v>
      </c>
      <c r="K48" s="74">
        <f t="shared" si="28"/>
        <v>0</v>
      </c>
      <c r="L48" s="73">
        <f t="shared" ref="L48:O48" si="29">SUM(L45:L47)</f>
        <v>745</v>
      </c>
      <c r="M48" s="74">
        <f t="shared" si="29"/>
        <v>2955145400</v>
      </c>
      <c r="N48" s="73">
        <f t="shared" si="29"/>
        <v>745</v>
      </c>
      <c r="O48" s="74">
        <f t="shared" si="29"/>
        <v>2955145400</v>
      </c>
    </row>
    <row r="49" spans="1:15">
      <c r="A49" s="111" t="s">
        <v>55</v>
      </c>
      <c r="B49" s="113" t="s">
        <v>10</v>
      </c>
      <c r="C49" s="1" t="s">
        <v>11</v>
      </c>
      <c r="D49" s="68"/>
      <c r="E49" s="70"/>
      <c r="F49" s="68"/>
      <c r="G49" s="70"/>
      <c r="H49" s="68">
        <f>+D49+F49</f>
        <v>0</v>
      </c>
      <c r="I49" s="70">
        <f>+E49+G49</f>
        <v>0</v>
      </c>
      <c r="J49" s="68"/>
      <c r="K49" s="70"/>
      <c r="L49" s="68"/>
      <c r="M49" s="70"/>
      <c r="N49" s="68">
        <f>+J49+L49</f>
        <v>0</v>
      </c>
      <c r="O49" s="70">
        <f>+K49+M49</f>
        <v>0</v>
      </c>
    </row>
    <row r="50" spans="1:15">
      <c r="A50" s="112"/>
      <c r="B50" s="114"/>
      <c r="C50" s="4" t="s">
        <v>12</v>
      </c>
      <c r="D50" s="15"/>
      <c r="E50" s="20"/>
      <c r="F50" s="15"/>
      <c r="G50" s="20"/>
      <c r="H50" s="68">
        <f>+D50+F50</f>
        <v>0</v>
      </c>
      <c r="I50" s="70">
        <f>+E50+G50</f>
        <v>0</v>
      </c>
      <c r="J50" s="15"/>
      <c r="K50" s="20"/>
      <c r="L50" s="15"/>
      <c r="M50" s="20"/>
      <c r="N50" s="68">
        <f>+J50+L50</f>
        <v>0</v>
      </c>
      <c r="O50" s="70">
        <f>+K50+M50</f>
        <v>0</v>
      </c>
    </row>
    <row r="51" spans="1:15" ht="15.75" thickBot="1">
      <c r="A51" s="112"/>
      <c r="B51" s="114"/>
      <c r="C51" s="7" t="s">
        <v>13</v>
      </c>
      <c r="D51" s="17"/>
      <c r="E51" s="21"/>
      <c r="F51" s="17"/>
      <c r="G51" s="21"/>
      <c r="H51" s="68">
        <f>+D51+F51</f>
        <v>0</v>
      </c>
      <c r="I51" s="70">
        <f>+E51+G51</f>
        <v>0</v>
      </c>
      <c r="J51" s="17"/>
      <c r="K51" s="21"/>
      <c r="L51" s="17"/>
      <c r="M51" s="21"/>
      <c r="N51" s="68">
        <f>+J51+L51</f>
        <v>0</v>
      </c>
      <c r="O51" s="70">
        <f>+K51+M51</f>
        <v>0</v>
      </c>
    </row>
    <row r="52" spans="1:15" ht="15.75" thickBot="1">
      <c r="A52" s="112"/>
      <c r="B52" s="115"/>
      <c r="C52" s="77" t="s">
        <v>60</v>
      </c>
      <c r="D52" s="10"/>
      <c r="E52" s="11"/>
      <c r="F52" s="10">
        <f t="shared" ref="F52:I52" si="30">SUM(F49:F51)</f>
        <v>0</v>
      </c>
      <c r="G52" s="11">
        <f t="shared" si="30"/>
        <v>0</v>
      </c>
      <c r="H52" s="10">
        <f t="shared" si="30"/>
        <v>0</v>
      </c>
      <c r="I52" s="11">
        <f t="shared" si="30"/>
        <v>0</v>
      </c>
      <c r="J52" s="10">
        <f t="shared" ref="J52:K52" si="31">SUM(J49:J51)</f>
        <v>0</v>
      </c>
      <c r="K52" s="11">
        <f t="shared" si="31"/>
        <v>0</v>
      </c>
      <c r="L52" s="10">
        <f t="shared" ref="L52:O52" si="32">SUM(L49:L51)</f>
        <v>0</v>
      </c>
      <c r="M52" s="11">
        <f t="shared" si="32"/>
        <v>0</v>
      </c>
      <c r="N52" s="10">
        <f t="shared" si="32"/>
        <v>0</v>
      </c>
      <c r="O52" s="11">
        <f t="shared" si="32"/>
        <v>0</v>
      </c>
    </row>
    <row r="53" spans="1:15">
      <c r="A53" s="112"/>
      <c r="B53" s="116" t="s">
        <v>14</v>
      </c>
      <c r="C53" s="71" t="s">
        <v>11</v>
      </c>
      <c r="D53" s="13"/>
      <c r="E53" s="19"/>
      <c r="F53" s="13"/>
      <c r="G53" s="19"/>
      <c r="H53" s="68">
        <f>+D53+F53</f>
        <v>0</v>
      </c>
      <c r="I53" s="70">
        <f>+E53+G53</f>
        <v>0</v>
      </c>
      <c r="J53" s="13"/>
      <c r="K53" s="19"/>
      <c r="L53" s="13"/>
      <c r="M53" s="19"/>
      <c r="N53" s="68">
        <f>+J53+L53</f>
        <v>0</v>
      </c>
      <c r="O53" s="70">
        <f>+K53+M53</f>
        <v>0</v>
      </c>
    </row>
    <row r="54" spans="1:15">
      <c r="A54" s="112"/>
      <c r="B54" s="117"/>
      <c r="C54" s="49" t="s">
        <v>12</v>
      </c>
      <c r="D54" s="15"/>
      <c r="E54" s="20"/>
      <c r="F54" s="15"/>
      <c r="G54" s="20"/>
      <c r="H54" s="68">
        <f>+D54+F54</f>
        <v>0</v>
      </c>
      <c r="I54" s="70">
        <f>+E54+G54</f>
        <v>0</v>
      </c>
      <c r="J54" s="15"/>
      <c r="K54" s="20"/>
      <c r="L54" s="15"/>
      <c r="M54" s="20"/>
      <c r="N54" s="68">
        <f>+J54+L54</f>
        <v>0</v>
      </c>
      <c r="O54" s="70">
        <f>+K54+M54</f>
        <v>0</v>
      </c>
    </row>
    <row r="55" spans="1:15" ht="15.75" thickBot="1">
      <c r="A55" s="112"/>
      <c r="B55" s="117"/>
      <c r="C55" s="72" t="s">
        <v>13</v>
      </c>
      <c r="D55" s="17"/>
      <c r="E55" s="21"/>
      <c r="F55" s="17"/>
      <c r="G55" s="21"/>
      <c r="H55" s="68">
        <f>+D55+F55</f>
        <v>0</v>
      </c>
      <c r="I55" s="70">
        <f>+E55+G55</f>
        <v>0</v>
      </c>
      <c r="J55" s="17"/>
      <c r="K55" s="21"/>
      <c r="L55" s="17"/>
      <c r="M55" s="21"/>
      <c r="N55" s="68">
        <f>+J55+L55</f>
        <v>0</v>
      </c>
      <c r="O55" s="70">
        <f>+K55+M55</f>
        <v>0</v>
      </c>
    </row>
    <row r="56" spans="1:15" ht="15.75" thickBot="1">
      <c r="A56" s="112"/>
      <c r="B56" s="118"/>
      <c r="C56" s="77" t="s">
        <v>60</v>
      </c>
      <c r="D56" s="10"/>
      <c r="E56" s="11"/>
      <c r="F56" s="10">
        <f t="shared" ref="F56:I56" si="33">SUM(F53:F55)</f>
        <v>0</v>
      </c>
      <c r="G56" s="11">
        <f t="shared" si="33"/>
        <v>0</v>
      </c>
      <c r="H56" s="10">
        <f t="shared" ref="H56:I56" si="34">SUM(H53:H55)</f>
        <v>0</v>
      </c>
      <c r="I56" s="11">
        <f t="shared" si="34"/>
        <v>0</v>
      </c>
      <c r="J56" s="10">
        <f t="shared" ref="J56:K56" si="35">SUM(J53:J55)</f>
        <v>0</v>
      </c>
      <c r="K56" s="11">
        <f t="shared" si="35"/>
        <v>0</v>
      </c>
      <c r="L56" s="10">
        <f t="shared" ref="L56:O56" si="36">SUM(L53:L55)</f>
        <v>0</v>
      </c>
      <c r="M56" s="11">
        <f t="shared" si="36"/>
        <v>0</v>
      </c>
      <c r="N56" s="10">
        <f t="shared" si="36"/>
        <v>0</v>
      </c>
      <c r="O56" s="11">
        <f t="shared" si="36"/>
        <v>0</v>
      </c>
    </row>
    <row r="57" spans="1:15" ht="15.75" thickBot="1">
      <c r="A57" s="112"/>
      <c r="B57" s="143" t="s">
        <v>59</v>
      </c>
      <c r="C57" s="145"/>
      <c r="D57" s="73"/>
      <c r="E57" s="74"/>
      <c r="F57" s="73">
        <f t="shared" ref="F57:H57" si="37">+F56+F52</f>
        <v>0</v>
      </c>
      <c r="G57" s="74">
        <f t="shared" ref="G57:I57" si="38">+G56+G52</f>
        <v>0</v>
      </c>
      <c r="H57" s="73">
        <f t="shared" si="38"/>
        <v>0</v>
      </c>
      <c r="I57" s="74">
        <f t="shared" ref="I57:J57" si="39">+I56+I52</f>
        <v>0</v>
      </c>
      <c r="J57" s="73">
        <f t="shared" si="39"/>
        <v>0</v>
      </c>
      <c r="K57" s="74">
        <f t="shared" ref="K57" si="40">+K56+K52</f>
        <v>0</v>
      </c>
      <c r="L57" s="73">
        <f t="shared" ref="L57:O57" si="41">+L56+L52</f>
        <v>0</v>
      </c>
      <c r="M57" s="74">
        <f t="shared" si="41"/>
        <v>0</v>
      </c>
      <c r="N57" s="73">
        <f t="shared" si="41"/>
        <v>0</v>
      </c>
      <c r="O57" s="74">
        <f t="shared" si="41"/>
        <v>0</v>
      </c>
    </row>
    <row r="58" spans="1:15" ht="15.75" thickBot="1">
      <c r="A58" s="137" t="s">
        <v>58</v>
      </c>
      <c r="B58" s="138"/>
      <c r="C58" s="139"/>
      <c r="D58" s="95"/>
      <c r="E58" s="96"/>
      <c r="F58" s="95">
        <f>+F44+F48+F57</f>
        <v>122</v>
      </c>
      <c r="G58" s="96">
        <f>+G44+G48+G57</f>
        <v>1359555604</v>
      </c>
      <c r="H58" s="95">
        <f>+H44+H48+H57</f>
        <v>158</v>
      </c>
      <c r="I58" s="96">
        <f>+I44+I48+I57</f>
        <v>1574972520</v>
      </c>
      <c r="J58" s="95">
        <f>+J44+J48+J57</f>
        <v>55</v>
      </c>
      <c r="K58" s="96">
        <f>+K44+K48+K57</f>
        <v>0</v>
      </c>
      <c r="L58" s="95">
        <f>+L44+L48+L57</f>
        <v>3200</v>
      </c>
      <c r="M58" s="96">
        <f>+M44+M48+M57</f>
        <v>30025973140</v>
      </c>
      <c r="N58" s="95">
        <f>+N44+N48+N57</f>
        <v>3255</v>
      </c>
      <c r="O58" s="96">
        <f>+O44+O48+O57</f>
        <v>30025973140</v>
      </c>
    </row>
    <row r="59" spans="1:15">
      <c r="A59" s="45" t="s">
        <v>71</v>
      </c>
    </row>
  </sheetData>
  <mergeCells count="69">
    <mergeCell ref="AC1:AD1"/>
    <mergeCell ref="Q1:T1"/>
    <mergeCell ref="Y1:AB1"/>
    <mergeCell ref="C1:P1"/>
    <mergeCell ref="U1:X1"/>
    <mergeCell ref="A4:A6"/>
    <mergeCell ref="B4:B6"/>
    <mergeCell ref="C4:C6"/>
    <mergeCell ref="D4:E4"/>
    <mergeCell ref="F4:G4"/>
    <mergeCell ref="L5:M5"/>
    <mergeCell ref="D3:M3"/>
    <mergeCell ref="N3:U3"/>
    <mergeCell ref="V3:W4"/>
    <mergeCell ref="X3:Y4"/>
    <mergeCell ref="H4:I4"/>
    <mergeCell ref="J4:K4"/>
    <mergeCell ref="L4:M4"/>
    <mergeCell ref="N4:O4"/>
    <mergeCell ref="P4:Q4"/>
    <mergeCell ref="R4:S4"/>
    <mergeCell ref="T4:U4"/>
    <mergeCell ref="W5:W6"/>
    <mergeCell ref="X5:X6"/>
    <mergeCell ref="Y5:Y6"/>
    <mergeCell ref="A7:A15"/>
    <mergeCell ref="B7:B10"/>
    <mergeCell ref="B11:B14"/>
    <mergeCell ref="B15:C15"/>
    <mergeCell ref="N5:O5"/>
    <mergeCell ref="P5:Q5"/>
    <mergeCell ref="R5:S5"/>
    <mergeCell ref="T5:U5"/>
    <mergeCell ref="V5:V6"/>
    <mergeCell ref="D5:E5"/>
    <mergeCell ref="F5:G5"/>
    <mergeCell ref="H5:I5"/>
    <mergeCell ref="J5:K5"/>
    <mergeCell ref="A29:C29"/>
    <mergeCell ref="B16:B18"/>
    <mergeCell ref="A16:A19"/>
    <mergeCell ref="B19:C19"/>
    <mergeCell ref="A20:A28"/>
    <mergeCell ref="B20:B23"/>
    <mergeCell ref="B24:B27"/>
    <mergeCell ref="B28:C28"/>
    <mergeCell ref="A33:A35"/>
    <mergeCell ref="B33:B35"/>
    <mergeCell ref="C33:C35"/>
    <mergeCell ref="F34:G34"/>
    <mergeCell ref="N34:O34"/>
    <mergeCell ref="D34:E34"/>
    <mergeCell ref="D33:I33"/>
    <mergeCell ref="J34:K34"/>
    <mergeCell ref="L34:M34"/>
    <mergeCell ref="J33:O33"/>
    <mergeCell ref="H34:I34"/>
    <mergeCell ref="A36:A44"/>
    <mergeCell ref="B36:B39"/>
    <mergeCell ref="B40:B43"/>
    <mergeCell ref="B44:C44"/>
    <mergeCell ref="A45:A48"/>
    <mergeCell ref="B45:B47"/>
    <mergeCell ref="B48:C48"/>
    <mergeCell ref="A49:A57"/>
    <mergeCell ref="B49:B52"/>
    <mergeCell ref="B53:B56"/>
    <mergeCell ref="B57:C57"/>
    <mergeCell ref="A58:C58"/>
  </mergeCells>
  <printOptions horizontalCentered="1" verticalCentered="1"/>
  <pageMargins left="0.39370078740157483" right="0.39370078740157483" top="0.74803149606299213" bottom="0.74803149606299213" header="0.31496062992125984" footer="0.31496062992125984"/>
  <pageSetup paperSize="134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O124"/>
  <sheetViews>
    <sheetView topLeftCell="C1" workbookViewId="0">
      <selection activeCell="C36" sqref="C36:C38"/>
    </sheetView>
  </sheetViews>
  <sheetFormatPr baseColWidth="10" defaultRowHeight="15"/>
  <cols>
    <col min="4" max="4" width="15.140625" bestFit="1" customWidth="1"/>
    <col min="5" max="5" width="18.28515625" bestFit="1" customWidth="1"/>
    <col min="6" max="6" width="14.28515625" customWidth="1"/>
    <col min="7" max="9" width="15.140625" bestFit="1" customWidth="1"/>
    <col min="10" max="10" width="12.5703125" bestFit="1" customWidth="1"/>
    <col min="11" max="11" width="15.140625" bestFit="1" customWidth="1"/>
    <col min="12" max="12" width="14.140625" bestFit="1" customWidth="1"/>
    <col min="13" max="13" width="17.140625" bestFit="1" customWidth="1"/>
    <col min="14" max="14" width="12.5703125" customWidth="1"/>
    <col min="15" max="15" width="17.140625" bestFit="1" customWidth="1"/>
    <col min="16" max="16" width="14.140625" bestFit="1" customWidth="1"/>
    <col min="17" max="17" width="17.140625" bestFit="1" customWidth="1"/>
    <col min="18" max="18" width="14.140625" bestFit="1" customWidth="1"/>
    <col min="20" max="20" width="15.140625" bestFit="1" customWidth="1"/>
    <col min="25" max="25" width="18.28515625" bestFit="1" customWidth="1"/>
    <col min="27" max="27" width="18.28515625" bestFit="1" customWidth="1"/>
  </cols>
  <sheetData>
    <row r="1" spans="1:15" ht="19.5" thickBot="1">
      <c r="A1" s="150" t="s">
        <v>66</v>
      </c>
      <c r="B1" s="151"/>
      <c r="C1" s="151"/>
      <c r="D1" s="151"/>
      <c r="E1" s="151"/>
      <c r="F1" s="151"/>
      <c r="G1" s="151"/>
      <c r="H1" s="151"/>
      <c r="I1" s="151"/>
      <c r="J1" s="152"/>
    </row>
    <row r="2" spans="1:15" ht="15.75" thickBot="1"/>
    <row r="3" spans="1:15" ht="20.25" customHeight="1" thickTop="1" thickBot="1">
      <c r="D3" s="150" t="s">
        <v>37</v>
      </c>
      <c r="E3" s="151"/>
      <c r="F3" s="151"/>
      <c r="G3" s="151"/>
      <c r="H3" s="151"/>
      <c r="I3" s="151"/>
      <c r="J3" s="151"/>
      <c r="K3" s="151"/>
      <c r="L3" s="151"/>
      <c r="M3" s="152"/>
      <c r="N3" s="157" t="s">
        <v>48</v>
      </c>
      <c r="O3" s="158"/>
    </row>
    <row r="4" spans="1:15" ht="15.75" thickBot="1">
      <c r="A4" s="146" t="s">
        <v>61</v>
      </c>
      <c r="B4" s="123" t="s">
        <v>33</v>
      </c>
      <c r="C4" s="126" t="s">
        <v>34</v>
      </c>
      <c r="D4" s="119" t="s">
        <v>31</v>
      </c>
      <c r="E4" s="120"/>
      <c r="F4" s="107" t="s">
        <v>0</v>
      </c>
      <c r="G4" s="110"/>
      <c r="H4" s="107" t="s">
        <v>1</v>
      </c>
      <c r="I4" s="110"/>
      <c r="J4" s="119" t="s">
        <v>2</v>
      </c>
      <c r="K4" s="120"/>
      <c r="L4" s="107" t="s">
        <v>16</v>
      </c>
      <c r="M4" s="110"/>
      <c r="N4" s="159"/>
      <c r="O4" s="160"/>
    </row>
    <row r="5" spans="1:15" ht="15.75" customHeight="1" thickBot="1">
      <c r="A5" s="147"/>
      <c r="B5" s="124"/>
      <c r="C5" s="127"/>
      <c r="D5" s="121" t="s">
        <v>32</v>
      </c>
      <c r="E5" s="122"/>
      <c r="F5" s="140" t="s">
        <v>3</v>
      </c>
      <c r="G5" s="141"/>
      <c r="H5" s="105" t="s">
        <v>4</v>
      </c>
      <c r="I5" s="106"/>
      <c r="J5" s="140" t="s">
        <v>5</v>
      </c>
      <c r="K5" s="141"/>
      <c r="L5" s="105" t="s">
        <v>6</v>
      </c>
      <c r="M5" s="106"/>
      <c r="N5" s="133" t="s">
        <v>39</v>
      </c>
      <c r="O5" s="135" t="s">
        <v>63</v>
      </c>
    </row>
    <row r="6" spans="1:15" ht="15.75" thickBot="1">
      <c r="A6" s="148"/>
      <c r="B6" s="125"/>
      <c r="C6" s="128"/>
      <c r="D6" s="78" t="s">
        <v>62</v>
      </c>
      <c r="E6" s="79" t="s">
        <v>7</v>
      </c>
      <c r="F6" s="78" t="s">
        <v>62</v>
      </c>
      <c r="G6" s="79" t="s">
        <v>7</v>
      </c>
      <c r="H6" s="78" t="s">
        <v>62</v>
      </c>
      <c r="I6" s="79" t="s">
        <v>7</v>
      </c>
      <c r="J6" s="78" t="s">
        <v>62</v>
      </c>
      <c r="K6" s="79" t="s">
        <v>7</v>
      </c>
      <c r="L6" s="78" t="s">
        <v>62</v>
      </c>
      <c r="M6" s="79" t="s">
        <v>7</v>
      </c>
      <c r="N6" s="134"/>
      <c r="O6" s="136"/>
    </row>
    <row r="7" spans="1:15">
      <c r="A7" s="111" t="s">
        <v>8</v>
      </c>
      <c r="B7" s="113" t="s">
        <v>10</v>
      </c>
      <c r="C7" s="1" t="s">
        <v>11</v>
      </c>
      <c r="D7" s="68">
        <v>227</v>
      </c>
      <c r="E7" s="70">
        <v>2729605375</v>
      </c>
      <c r="F7" s="68">
        <v>750</v>
      </c>
      <c r="G7" s="70">
        <v>9284936225</v>
      </c>
      <c r="H7" s="68">
        <v>46</v>
      </c>
      <c r="I7" s="70">
        <v>571435000</v>
      </c>
      <c r="J7" s="68">
        <v>1</v>
      </c>
      <c r="K7" s="70">
        <v>12422500</v>
      </c>
      <c r="L7" s="68">
        <v>38</v>
      </c>
      <c r="M7" s="70">
        <v>472055000</v>
      </c>
      <c r="N7" s="89">
        <f t="shared" ref="N7:O9" si="0">+L7+J7+H7+F7+D7</f>
        <v>1062</v>
      </c>
      <c r="O7" s="81">
        <f t="shared" si="0"/>
        <v>13070454100</v>
      </c>
    </row>
    <row r="8" spans="1:15">
      <c r="A8" s="112"/>
      <c r="B8" s="114"/>
      <c r="C8" s="4" t="s">
        <v>12</v>
      </c>
      <c r="D8" s="15"/>
      <c r="E8" s="20"/>
      <c r="F8" s="15">
        <v>4</v>
      </c>
      <c r="G8" s="20">
        <v>41737600</v>
      </c>
      <c r="H8" s="15"/>
      <c r="I8" s="20"/>
      <c r="J8" s="15"/>
      <c r="K8" s="20"/>
      <c r="L8" s="15"/>
      <c r="M8" s="20"/>
      <c r="N8" s="89">
        <f t="shared" si="0"/>
        <v>4</v>
      </c>
      <c r="O8" s="81">
        <f t="shared" si="0"/>
        <v>41737600</v>
      </c>
    </row>
    <row r="9" spans="1:15" ht="15.75" thickBot="1">
      <c r="A9" s="112"/>
      <c r="B9" s="114"/>
      <c r="C9" s="7" t="s">
        <v>13</v>
      </c>
      <c r="D9" s="17"/>
      <c r="E9" s="21"/>
      <c r="F9" s="17"/>
      <c r="G9" s="21"/>
      <c r="H9" s="17"/>
      <c r="I9" s="21"/>
      <c r="J9" s="17"/>
      <c r="K9" s="21"/>
      <c r="L9" s="17"/>
      <c r="M9" s="21"/>
      <c r="N9" s="89">
        <f t="shared" si="0"/>
        <v>0</v>
      </c>
      <c r="O9" s="81">
        <f t="shared" si="0"/>
        <v>0</v>
      </c>
    </row>
    <row r="10" spans="1:15" ht="15.75" thickBot="1">
      <c r="A10" s="112"/>
      <c r="B10" s="115"/>
      <c r="C10" s="77" t="s">
        <v>60</v>
      </c>
      <c r="D10" s="10">
        <f t="shared" ref="D10:M10" si="1">SUM(D7:D9)</f>
        <v>227</v>
      </c>
      <c r="E10" s="11">
        <f t="shared" si="1"/>
        <v>2729605375</v>
      </c>
      <c r="F10" s="10">
        <f t="shared" si="1"/>
        <v>754</v>
      </c>
      <c r="G10" s="11">
        <f t="shared" si="1"/>
        <v>9326673825</v>
      </c>
      <c r="H10" s="10">
        <f t="shared" si="1"/>
        <v>46</v>
      </c>
      <c r="I10" s="11">
        <f t="shared" si="1"/>
        <v>571435000</v>
      </c>
      <c r="J10" s="10">
        <f t="shared" si="1"/>
        <v>1</v>
      </c>
      <c r="K10" s="11">
        <f t="shared" si="1"/>
        <v>12422500</v>
      </c>
      <c r="L10" s="10">
        <f t="shared" si="1"/>
        <v>38</v>
      </c>
      <c r="M10" s="11">
        <f t="shared" si="1"/>
        <v>472055000</v>
      </c>
      <c r="N10" s="90">
        <f t="shared" ref="N10:O10" si="2">SUM(N7:N9)</f>
        <v>1066</v>
      </c>
      <c r="O10" s="86">
        <f t="shared" si="2"/>
        <v>13112191700</v>
      </c>
    </row>
    <row r="11" spans="1:15">
      <c r="A11" s="112"/>
      <c r="B11" s="116" t="s">
        <v>14</v>
      </c>
      <c r="C11" s="71" t="s">
        <v>11</v>
      </c>
      <c r="D11" s="13"/>
      <c r="E11" s="19"/>
      <c r="F11" s="13">
        <v>383</v>
      </c>
      <c r="G11" s="19">
        <v>4757817500</v>
      </c>
      <c r="H11" s="13">
        <v>225</v>
      </c>
      <c r="I11" s="19">
        <v>2795062500</v>
      </c>
      <c r="J11" s="13"/>
      <c r="K11" s="19"/>
      <c r="L11" s="13">
        <v>382</v>
      </c>
      <c r="M11" s="19">
        <v>4745395000</v>
      </c>
      <c r="N11" s="89">
        <f t="shared" ref="N11:O13" si="3">+L11+J11+H11+F11+D11</f>
        <v>990</v>
      </c>
      <c r="O11" s="81">
        <f t="shared" si="3"/>
        <v>12298275000</v>
      </c>
    </row>
    <row r="12" spans="1:15">
      <c r="A12" s="112"/>
      <c r="B12" s="117"/>
      <c r="C12" s="49" t="s">
        <v>12</v>
      </c>
      <c r="D12" s="15"/>
      <c r="E12" s="20"/>
      <c r="F12" s="15">
        <v>1014</v>
      </c>
      <c r="G12" s="20">
        <v>11588701800</v>
      </c>
      <c r="H12" s="15">
        <v>776</v>
      </c>
      <c r="I12" s="20">
        <v>8868671200</v>
      </c>
      <c r="J12" s="15"/>
      <c r="K12" s="20"/>
      <c r="L12" s="15">
        <v>1018</v>
      </c>
      <c r="M12" s="20">
        <v>11634416600</v>
      </c>
      <c r="N12" s="89">
        <f t="shared" si="3"/>
        <v>2808</v>
      </c>
      <c r="O12" s="81">
        <f t="shared" si="3"/>
        <v>32091789600</v>
      </c>
    </row>
    <row r="13" spans="1:15" ht="15.75" thickBot="1">
      <c r="A13" s="112"/>
      <c r="B13" s="117"/>
      <c r="C13" s="72" t="s">
        <v>13</v>
      </c>
      <c r="D13" s="17"/>
      <c r="E13" s="21"/>
      <c r="F13" s="17">
        <v>336</v>
      </c>
      <c r="G13" s="21">
        <v>3005251200</v>
      </c>
      <c r="H13" s="17">
        <v>334</v>
      </c>
      <c r="I13" s="21">
        <v>2987362800</v>
      </c>
      <c r="J13" s="17"/>
      <c r="K13" s="21"/>
      <c r="L13" s="17">
        <v>453</v>
      </c>
      <c r="M13" s="21">
        <v>4051722600</v>
      </c>
      <c r="N13" s="89">
        <f t="shared" si="3"/>
        <v>1123</v>
      </c>
      <c r="O13" s="81">
        <f t="shared" si="3"/>
        <v>10044336600</v>
      </c>
    </row>
    <row r="14" spans="1:15" ht="15.75" thickBot="1">
      <c r="A14" s="112"/>
      <c r="B14" s="118"/>
      <c r="C14" s="77" t="s">
        <v>60</v>
      </c>
      <c r="D14" s="10">
        <f t="shared" ref="D14:M14" si="4">SUM(D11:D13)</f>
        <v>0</v>
      </c>
      <c r="E14" s="11">
        <f t="shared" si="4"/>
        <v>0</v>
      </c>
      <c r="F14" s="10">
        <f t="shared" si="4"/>
        <v>1733</v>
      </c>
      <c r="G14" s="11">
        <f t="shared" si="4"/>
        <v>19351770500</v>
      </c>
      <c r="H14" s="10">
        <f t="shared" si="4"/>
        <v>1335</v>
      </c>
      <c r="I14" s="11">
        <f t="shared" si="4"/>
        <v>14651096500</v>
      </c>
      <c r="J14" s="10">
        <f t="shared" si="4"/>
        <v>0</v>
      </c>
      <c r="K14" s="11">
        <f t="shared" si="4"/>
        <v>0</v>
      </c>
      <c r="L14" s="10">
        <f t="shared" si="4"/>
        <v>1853</v>
      </c>
      <c r="M14" s="11">
        <f t="shared" si="4"/>
        <v>20431534200</v>
      </c>
      <c r="N14" s="90">
        <f t="shared" ref="N14:O14" si="5">SUM(N11:N13)</f>
        <v>4921</v>
      </c>
      <c r="O14" s="86">
        <f t="shared" si="5"/>
        <v>54434401200</v>
      </c>
    </row>
    <row r="15" spans="1:15" ht="15.75" thickBot="1">
      <c r="A15" s="142"/>
      <c r="B15" s="143" t="s">
        <v>59</v>
      </c>
      <c r="C15" s="144"/>
      <c r="D15" s="73">
        <f t="shared" ref="D15:O15" si="6">+D14+D10</f>
        <v>227</v>
      </c>
      <c r="E15" s="74">
        <f t="shared" si="6"/>
        <v>2729605375</v>
      </c>
      <c r="F15" s="73">
        <f t="shared" si="6"/>
        <v>2487</v>
      </c>
      <c r="G15" s="74">
        <f t="shared" si="6"/>
        <v>28678444325</v>
      </c>
      <c r="H15" s="73">
        <f t="shared" si="6"/>
        <v>1381</v>
      </c>
      <c r="I15" s="74">
        <f t="shared" si="6"/>
        <v>15222531500</v>
      </c>
      <c r="J15" s="73">
        <f t="shared" si="6"/>
        <v>1</v>
      </c>
      <c r="K15" s="74">
        <f t="shared" si="6"/>
        <v>12422500</v>
      </c>
      <c r="L15" s="73">
        <f t="shared" si="6"/>
        <v>1891</v>
      </c>
      <c r="M15" s="74">
        <f t="shared" si="6"/>
        <v>20903589200</v>
      </c>
      <c r="N15" s="93">
        <f t="shared" si="6"/>
        <v>5987</v>
      </c>
      <c r="O15" s="85">
        <f t="shared" si="6"/>
        <v>67546592900</v>
      </c>
    </row>
    <row r="16" spans="1:15">
      <c r="A16" s="111" t="s">
        <v>9</v>
      </c>
      <c r="B16" s="76" t="s">
        <v>14</v>
      </c>
      <c r="C16" s="48" t="s">
        <v>11</v>
      </c>
      <c r="D16" s="13"/>
      <c r="E16" s="19"/>
      <c r="F16" s="13"/>
      <c r="G16" s="19"/>
      <c r="H16" s="13"/>
      <c r="I16" s="19"/>
      <c r="J16" s="13"/>
      <c r="K16" s="19"/>
      <c r="L16" s="13"/>
      <c r="M16" s="19"/>
      <c r="N16" s="89">
        <f t="shared" ref="N16:O18" si="7">+L16+J16+H16+F16+D16</f>
        <v>0</v>
      </c>
      <c r="O16" s="81">
        <f t="shared" si="7"/>
        <v>0</v>
      </c>
    </row>
    <row r="17" spans="1:15">
      <c r="A17" s="112"/>
      <c r="B17" s="67"/>
      <c r="C17" s="4" t="s">
        <v>12</v>
      </c>
      <c r="D17" s="15"/>
      <c r="E17" s="20"/>
      <c r="F17" s="15"/>
      <c r="G17" s="20"/>
      <c r="H17" s="15">
        <v>545</v>
      </c>
      <c r="I17" s="20">
        <v>2135626800</v>
      </c>
      <c r="J17" s="15"/>
      <c r="K17" s="20"/>
      <c r="L17" s="15">
        <v>3</v>
      </c>
      <c r="M17" s="20">
        <v>11925600</v>
      </c>
      <c r="N17" s="89">
        <f t="shared" si="7"/>
        <v>548</v>
      </c>
      <c r="O17" s="81">
        <f t="shared" si="7"/>
        <v>2147552400</v>
      </c>
    </row>
    <row r="18" spans="1:15" ht="15.75" thickBot="1">
      <c r="A18" s="112"/>
      <c r="B18" s="67"/>
      <c r="C18" s="7" t="s">
        <v>13</v>
      </c>
      <c r="D18" s="17"/>
      <c r="E18" s="21"/>
      <c r="F18" s="17"/>
      <c r="G18" s="21"/>
      <c r="H18" s="17"/>
      <c r="I18" s="21"/>
      <c r="J18" s="17"/>
      <c r="K18" s="21"/>
      <c r="L18" s="17"/>
      <c r="M18" s="21"/>
      <c r="N18" s="89">
        <f t="shared" si="7"/>
        <v>0</v>
      </c>
      <c r="O18" s="81">
        <f t="shared" si="7"/>
        <v>0</v>
      </c>
    </row>
    <row r="19" spans="1:15" ht="15.75" thickBot="1">
      <c r="A19" s="112"/>
      <c r="B19" s="143" t="s">
        <v>59</v>
      </c>
      <c r="C19" s="145"/>
      <c r="D19" s="73">
        <f t="shared" ref="D19:G19" si="8">SUM(D16:D18)</f>
        <v>0</v>
      </c>
      <c r="E19" s="74">
        <f t="shared" si="8"/>
        <v>0</v>
      </c>
      <c r="F19" s="73">
        <f t="shared" si="8"/>
        <v>0</v>
      </c>
      <c r="G19" s="74">
        <f t="shared" si="8"/>
        <v>0</v>
      </c>
      <c r="H19" s="73">
        <f>SUM(H16:H18)</f>
        <v>545</v>
      </c>
      <c r="I19" s="74">
        <f>SUM(I16:I18)</f>
        <v>2135626800</v>
      </c>
      <c r="J19" s="73">
        <f t="shared" ref="J19:M19" si="9">SUM(J16:J18)</f>
        <v>0</v>
      </c>
      <c r="K19" s="74">
        <f t="shared" si="9"/>
        <v>0</v>
      </c>
      <c r="L19" s="73">
        <f t="shared" si="9"/>
        <v>3</v>
      </c>
      <c r="M19" s="74">
        <f t="shared" si="9"/>
        <v>11925600</v>
      </c>
      <c r="N19" s="93">
        <f t="shared" ref="N19:O19" si="10">SUM(N16:N18)</f>
        <v>548</v>
      </c>
      <c r="O19" s="85">
        <f t="shared" si="10"/>
        <v>2147552400</v>
      </c>
    </row>
    <row r="20" spans="1:15">
      <c r="A20" s="111" t="s">
        <v>55</v>
      </c>
      <c r="B20" s="113" t="s">
        <v>10</v>
      </c>
      <c r="C20" s="1" t="s">
        <v>11</v>
      </c>
      <c r="D20" s="68"/>
      <c r="E20" s="70"/>
      <c r="F20" s="68"/>
      <c r="G20" s="70"/>
      <c r="H20" s="68"/>
      <c r="I20" s="70"/>
      <c r="J20" s="68"/>
      <c r="K20" s="70"/>
      <c r="L20" s="68"/>
      <c r="M20" s="70"/>
      <c r="N20" s="89">
        <f t="shared" ref="N20:O22" si="11">+L20+J20+H20+F20+D20</f>
        <v>0</v>
      </c>
      <c r="O20" s="81">
        <f t="shared" si="11"/>
        <v>0</v>
      </c>
    </row>
    <row r="21" spans="1:15">
      <c r="A21" s="112"/>
      <c r="B21" s="114"/>
      <c r="C21" s="4" t="s">
        <v>12</v>
      </c>
      <c r="D21" s="15"/>
      <c r="E21" s="20"/>
      <c r="F21" s="15"/>
      <c r="G21" s="20"/>
      <c r="H21" s="15"/>
      <c r="I21" s="20"/>
      <c r="J21" s="15"/>
      <c r="K21" s="20"/>
      <c r="L21" s="15"/>
      <c r="M21" s="20"/>
      <c r="N21" s="89">
        <f t="shared" si="11"/>
        <v>0</v>
      </c>
      <c r="O21" s="81">
        <f t="shared" si="11"/>
        <v>0</v>
      </c>
    </row>
    <row r="22" spans="1:15" ht="15.75" thickBot="1">
      <c r="A22" s="112"/>
      <c r="B22" s="114"/>
      <c r="C22" s="7" t="s">
        <v>13</v>
      </c>
      <c r="D22" s="17"/>
      <c r="E22" s="21"/>
      <c r="F22" s="17"/>
      <c r="G22" s="21"/>
      <c r="H22" s="17"/>
      <c r="I22" s="21"/>
      <c r="J22" s="17"/>
      <c r="K22" s="21"/>
      <c r="L22" s="17"/>
      <c r="M22" s="21"/>
      <c r="N22" s="89">
        <f t="shared" si="11"/>
        <v>0</v>
      </c>
      <c r="O22" s="81">
        <f t="shared" si="11"/>
        <v>0</v>
      </c>
    </row>
    <row r="23" spans="1:15" ht="15.75" thickBot="1">
      <c r="A23" s="112"/>
      <c r="B23" s="115"/>
      <c r="C23" s="77" t="s">
        <v>60</v>
      </c>
      <c r="D23" s="10">
        <f t="shared" ref="D23:M23" si="12">SUM(D20:D22)</f>
        <v>0</v>
      </c>
      <c r="E23" s="11">
        <f t="shared" si="12"/>
        <v>0</v>
      </c>
      <c r="F23" s="10">
        <f t="shared" si="12"/>
        <v>0</v>
      </c>
      <c r="G23" s="11">
        <f t="shared" si="12"/>
        <v>0</v>
      </c>
      <c r="H23" s="10">
        <f t="shared" si="12"/>
        <v>0</v>
      </c>
      <c r="I23" s="11">
        <f t="shared" si="12"/>
        <v>0</v>
      </c>
      <c r="J23" s="10">
        <f t="shared" si="12"/>
        <v>0</v>
      </c>
      <c r="K23" s="11">
        <f t="shared" si="12"/>
        <v>0</v>
      </c>
      <c r="L23" s="10">
        <f t="shared" si="12"/>
        <v>0</v>
      </c>
      <c r="M23" s="11">
        <f t="shared" si="12"/>
        <v>0</v>
      </c>
      <c r="N23" s="90">
        <f t="shared" ref="N23:O23" si="13">SUM(N20:N22)</f>
        <v>0</v>
      </c>
      <c r="O23" s="86">
        <f t="shared" si="13"/>
        <v>0</v>
      </c>
    </row>
    <row r="24" spans="1:15">
      <c r="A24" s="112"/>
      <c r="B24" s="116" t="s">
        <v>14</v>
      </c>
      <c r="C24" s="71" t="s">
        <v>11</v>
      </c>
      <c r="D24" s="13"/>
      <c r="E24" s="19"/>
      <c r="F24" s="13"/>
      <c r="G24" s="19"/>
      <c r="H24" s="13"/>
      <c r="I24" s="19"/>
      <c r="J24" s="13"/>
      <c r="K24" s="19"/>
      <c r="L24" s="13"/>
      <c r="M24" s="19"/>
      <c r="N24" s="89">
        <f t="shared" ref="N24:O26" si="14">+L24+J24+H24+F24+D24</f>
        <v>0</v>
      </c>
      <c r="O24" s="81">
        <f t="shared" si="14"/>
        <v>0</v>
      </c>
    </row>
    <row r="25" spans="1:15">
      <c r="A25" s="112"/>
      <c r="B25" s="117"/>
      <c r="C25" s="49" t="s">
        <v>12</v>
      </c>
      <c r="D25" s="15"/>
      <c r="E25" s="20"/>
      <c r="F25" s="15"/>
      <c r="G25" s="20"/>
      <c r="H25" s="15"/>
      <c r="I25" s="20"/>
      <c r="J25" s="15"/>
      <c r="K25" s="20"/>
      <c r="L25" s="15"/>
      <c r="M25" s="20"/>
      <c r="N25" s="89">
        <f t="shared" si="14"/>
        <v>0</v>
      </c>
      <c r="O25" s="81">
        <f t="shared" si="14"/>
        <v>0</v>
      </c>
    </row>
    <row r="26" spans="1:15" ht="15.75" thickBot="1">
      <c r="A26" s="112"/>
      <c r="B26" s="117"/>
      <c r="C26" s="72" t="s">
        <v>13</v>
      </c>
      <c r="D26" s="17"/>
      <c r="E26" s="21"/>
      <c r="F26" s="17"/>
      <c r="G26" s="21"/>
      <c r="H26" s="17"/>
      <c r="I26" s="21"/>
      <c r="J26" s="17"/>
      <c r="K26" s="21"/>
      <c r="L26" s="17"/>
      <c r="M26" s="21"/>
      <c r="N26" s="89">
        <f t="shared" si="14"/>
        <v>0</v>
      </c>
      <c r="O26" s="81">
        <f t="shared" si="14"/>
        <v>0</v>
      </c>
    </row>
    <row r="27" spans="1:15" ht="15.75" thickBot="1">
      <c r="A27" s="112"/>
      <c r="B27" s="118"/>
      <c r="C27" s="77" t="s">
        <v>60</v>
      </c>
      <c r="D27" s="10">
        <f t="shared" ref="D27:M27" si="15">SUM(D24:D26)</f>
        <v>0</v>
      </c>
      <c r="E27" s="11">
        <f t="shared" si="15"/>
        <v>0</v>
      </c>
      <c r="F27" s="10">
        <f t="shared" si="15"/>
        <v>0</v>
      </c>
      <c r="G27" s="11">
        <f t="shared" si="15"/>
        <v>0</v>
      </c>
      <c r="H27" s="10">
        <f t="shared" si="15"/>
        <v>0</v>
      </c>
      <c r="I27" s="11">
        <f t="shared" si="15"/>
        <v>0</v>
      </c>
      <c r="J27" s="10">
        <f t="shared" si="15"/>
        <v>0</v>
      </c>
      <c r="K27" s="11">
        <f t="shared" si="15"/>
        <v>0</v>
      </c>
      <c r="L27" s="10">
        <f t="shared" si="15"/>
        <v>0</v>
      </c>
      <c r="M27" s="11">
        <f t="shared" si="15"/>
        <v>0</v>
      </c>
      <c r="N27" s="90">
        <f t="shared" ref="N27:O27" si="16">SUM(N24:N26)</f>
        <v>0</v>
      </c>
      <c r="O27" s="86">
        <f t="shared" si="16"/>
        <v>0</v>
      </c>
    </row>
    <row r="28" spans="1:15" ht="15.75" thickBot="1">
      <c r="A28" s="112"/>
      <c r="B28" s="143" t="s">
        <v>59</v>
      </c>
      <c r="C28" s="145"/>
      <c r="D28" s="73">
        <f t="shared" ref="D28:O28" si="17">+D27+D23</f>
        <v>0</v>
      </c>
      <c r="E28" s="74">
        <f t="shared" si="17"/>
        <v>0</v>
      </c>
      <c r="F28" s="73">
        <f t="shared" si="17"/>
        <v>0</v>
      </c>
      <c r="G28" s="74">
        <f t="shared" si="17"/>
        <v>0</v>
      </c>
      <c r="H28" s="73">
        <f t="shared" si="17"/>
        <v>0</v>
      </c>
      <c r="I28" s="74">
        <f t="shared" si="17"/>
        <v>0</v>
      </c>
      <c r="J28" s="73">
        <f t="shared" si="17"/>
        <v>0</v>
      </c>
      <c r="K28" s="74">
        <f t="shared" si="17"/>
        <v>0</v>
      </c>
      <c r="L28" s="73">
        <f t="shared" si="17"/>
        <v>0</v>
      </c>
      <c r="M28" s="74">
        <f t="shared" si="17"/>
        <v>0</v>
      </c>
      <c r="N28" s="84">
        <f t="shared" si="17"/>
        <v>0</v>
      </c>
      <c r="O28" s="85">
        <f t="shared" si="17"/>
        <v>0</v>
      </c>
    </row>
    <row r="29" spans="1:15" ht="17.25" thickTop="1" thickBot="1">
      <c r="A29" s="137" t="s">
        <v>58</v>
      </c>
      <c r="B29" s="138"/>
      <c r="C29" s="139"/>
      <c r="D29" s="95">
        <f t="shared" ref="D29:O29" si="18">+D15+D19+D28</f>
        <v>227</v>
      </c>
      <c r="E29" s="96">
        <f t="shared" si="18"/>
        <v>2729605375</v>
      </c>
      <c r="F29" s="95">
        <f t="shared" si="18"/>
        <v>2487</v>
      </c>
      <c r="G29" s="96">
        <f t="shared" si="18"/>
        <v>28678444325</v>
      </c>
      <c r="H29" s="95">
        <f t="shared" si="18"/>
        <v>1926</v>
      </c>
      <c r="I29" s="96">
        <f t="shared" si="18"/>
        <v>17358158300</v>
      </c>
      <c r="J29" s="95">
        <f t="shared" si="18"/>
        <v>1</v>
      </c>
      <c r="K29" s="96">
        <f t="shared" si="18"/>
        <v>12422500</v>
      </c>
      <c r="L29" s="95">
        <f t="shared" si="18"/>
        <v>1894</v>
      </c>
      <c r="M29" s="96">
        <f t="shared" si="18"/>
        <v>20915514800</v>
      </c>
      <c r="N29" s="94">
        <f t="shared" si="18"/>
        <v>6535</v>
      </c>
      <c r="O29" s="88">
        <f t="shared" si="18"/>
        <v>69694145300</v>
      </c>
    </row>
    <row r="30" spans="1:15">
      <c r="A30" s="45" t="s">
        <v>65</v>
      </c>
    </row>
    <row r="32" spans="1:15" ht="15.75" thickBot="1"/>
    <row r="33" spans="1:13" ht="19.5" thickBot="1">
      <c r="A33" s="150" t="s">
        <v>68</v>
      </c>
      <c r="B33" s="151"/>
      <c r="C33" s="151"/>
      <c r="D33" s="151"/>
      <c r="E33" s="151"/>
      <c r="F33" s="151"/>
      <c r="G33" s="151"/>
      <c r="H33" s="151"/>
      <c r="I33" s="151"/>
      <c r="J33" s="152"/>
    </row>
    <row r="34" spans="1:13" ht="15.75" thickBot="1"/>
    <row r="35" spans="1:13" ht="20.25" customHeight="1" thickTop="1" thickBot="1">
      <c r="D35" s="150" t="s">
        <v>37</v>
      </c>
      <c r="E35" s="151"/>
      <c r="F35" s="151"/>
      <c r="G35" s="151"/>
      <c r="H35" s="151"/>
      <c r="I35" s="151"/>
      <c r="J35" s="151"/>
      <c r="K35" s="152"/>
      <c r="L35" s="157" t="s">
        <v>67</v>
      </c>
      <c r="M35" s="158"/>
    </row>
    <row r="36" spans="1:13" ht="15.75" thickBot="1">
      <c r="A36" s="146" t="s">
        <v>61</v>
      </c>
      <c r="B36" s="123" t="s">
        <v>33</v>
      </c>
      <c r="C36" s="126" t="s">
        <v>34</v>
      </c>
      <c r="D36" s="107" t="s">
        <v>0</v>
      </c>
      <c r="E36" s="110"/>
      <c r="F36" s="107" t="s">
        <v>1</v>
      </c>
      <c r="G36" s="110"/>
      <c r="H36" s="119" t="s">
        <v>2</v>
      </c>
      <c r="I36" s="120"/>
      <c r="J36" s="107" t="s">
        <v>16</v>
      </c>
      <c r="K36" s="110"/>
      <c r="L36" s="159"/>
      <c r="M36" s="160"/>
    </row>
    <row r="37" spans="1:13" ht="15.75" customHeight="1" thickBot="1">
      <c r="A37" s="147"/>
      <c r="B37" s="124"/>
      <c r="C37" s="127"/>
      <c r="D37" s="140" t="s">
        <v>3</v>
      </c>
      <c r="E37" s="141"/>
      <c r="F37" s="105" t="s">
        <v>4</v>
      </c>
      <c r="G37" s="106"/>
      <c r="H37" s="140" t="s">
        <v>5</v>
      </c>
      <c r="I37" s="141"/>
      <c r="J37" s="105" t="s">
        <v>6</v>
      </c>
      <c r="K37" s="106"/>
      <c r="L37" s="133" t="s">
        <v>39</v>
      </c>
      <c r="M37" s="135" t="s">
        <v>63</v>
      </c>
    </row>
    <row r="38" spans="1:13" ht="15.75" thickBot="1">
      <c r="A38" s="148"/>
      <c r="B38" s="125"/>
      <c r="C38" s="128"/>
      <c r="D38" s="78" t="s">
        <v>62</v>
      </c>
      <c r="E38" s="79" t="s">
        <v>7</v>
      </c>
      <c r="F38" s="78" t="s">
        <v>62</v>
      </c>
      <c r="G38" s="79" t="s">
        <v>7</v>
      </c>
      <c r="H38" s="78" t="s">
        <v>62</v>
      </c>
      <c r="I38" s="79" t="s">
        <v>7</v>
      </c>
      <c r="J38" s="78" t="s">
        <v>62</v>
      </c>
      <c r="K38" s="79" t="s">
        <v>7</v>
      </c>
      <c r="L38" s="134"/>
      <c r="M38" s="136"/>
    </row>
    <row r="39" spans="1:13">
      <c r="A39" s="111" t="s">
        <v>8</v>
      </c>
      <c r="B39" s="113" t="s">
        <v>10</v>
      </c>
      <c r="C39" s="1" t="s">
        <v>11</v>
      </c>
      <c r="D39" s="68">
        <v>750</v>
      </c>
      <c r="E39" s="70">
        <v>9284936225</v>
      </c>
      <c r="F39" s="68">
        <v>46</v>
      </c>
      <c r="G39" s="70">
        <v>571435000</v>
      </c>
      <c r="H39" s="68">
        <v>1</v>
      </c>
      <c r="I39" s="70">
        <v>12422500</v>
      </c>
      <c r="J39" s="68">
        <v>38</v>
      </c>
      <c r="K39" s="70">
        <v>472055000</v>
      </c>
      <c r="L39" s="89">
        <f t="shared" ref="L39:M41" si="19">+J39+H39+F39+D39</f>
        <v>835</v>
      </c>
      <c r="M39" s="81">
        <f t="shared" si="19"/>
        <v>10340848725</v>
      </c>
    </row>
    <row r="40" spans="1:13">
      <c r="A40" s="112"/>
      <c r="B40" s="114"/>
      <c r="C40" s="4" t="s">
        <v>12</v>
      </c>
      <c r="D40" s="15">
        <v>4</v>
      </c>
      <c r="E40" s="20">
        <v>41737600</v>
      </c>
      <c r="F40" s="15"/>
      <c r="G40" s="20"/>
      <c r="H40" s="15"/>
      <c r="I40" s="20"/>
      <c r="J40" s="15"/>
      <c r="K40" s="20"/>
      <c r="L40" s="89">
        <f t="shared" si="19"/>
        <v>4</v>
      </c>
      <c r="M40" s="81">
        <f t="shared" si="19"/>
        <v>41737600</v>
      </c>
    </row>
    <row r="41" spans="1:13" ht="15.75" thickBot="1">
      <c r="A41" s="112"/>
      <c r="B41" s="114"/>
      <c r="C41" s="7" t="s">
        <v>13</v>
      </c>
      <c r="D41" s="17"/>
      <c r="E41" s="21"/>
      <c r="F41" s="17"/>
      <c r="G41" s="21"/>
      <c r="H41" s="17"/>
      <c r="I41" s="21"/>
      <c r="J41" s="17"/>
      <c r="K41" s="21"/>
      <c r="L41" s="89">
        <f t="shared" si="19"/>
        <v>0</v>
      </c>
      <c r="M41" s="81">
        <f t="shared" si="19"/>
        <v>0</v>
      </c>
    </row>
    <row r="42" spans="1:13" ht="15.75" thickBot="1">
      <c r="A42" s="112"/>
      <c r="B42" s="115"/>
      <c r="C42" s="77" t="s">
        <v>60</v>
      </c>
      <c r="D42" s="10">
        <f t="shared" ref="D42:K42" si="20">SUM(D39:D41)</f>
        <v>754</v>
      </c>
      <c r="E42" s="11">
        <f t="shared" si="20"/>
        <v>9326673825</v>
      </c>
      <c r="F42" s="10">
        <f t="shared" si="20"/>
        <v>46</v>
      </c>
      <c r="G42" s="11">
        <f t="shared" si="20"/>
        <v>571435000</v>
      </c>
      <c r="H42" s="10">
        <f t="shared" si="20"/>
        <v>1</v>
      </c>
      <c r="I42" s="11">
        <f t="shared" si="20"/>
        <v>12422500</v>
      </c>
      <c r="J42" s="10">
        <f t="shared" si="20"/>
        <v>38</v>
      </c>
      <c r="K42" s="11">
        <f t="shared" si="20"/>
        <v>472055000</v>
      </c>
      <c r="L42" s="90">
        <f t="shared" ref="L42:M42" si="21">SUM(L39:L41)</f>
        <v>839</v>
      </c>
      <c r="M42" s="86">
        <f t="shared" si="21"/>
        <v>10382586325</v>
      </c>
    </row>
    <row r="43" spans="1:13">
      <c r="A43" s="112"/>
      <c r="B43" s="116" t="s">
        <v>14</v>
      </c>
      <c r="C43" s="71" t="s">
        <v>11</v>
      </c>
      <c r="D43" s="13">
        <v>383</v>
      </c>
      <c r="E43" s="19">
        <v>4757817500</v>
      </c>
      <c r="F43" s="13">
        <v>225</v>
      </c>
      <c r="G43" s="19">
        <v>2795062500</v>
      </c>
      <c r="H43" s="13"/>
      <c r="I43" s="19"/>
      <c r="J43" s="13">
        <v>382</v>
      </c>
      <c r="K43" s="19">
        <v>4745395000</v>
      </c>
      <c r="L43" s="89">
        <f t="shared" ref="L43:M45" si="22">+J43+H43+F43+D43</f>
        <v>990</v>
      </c>
      <c r="M43" s="81">
        <f t="shared" si="22"/>
        <v>12298275000</v>
      </c>
    </row>
    <row r="44" spans="1:13">
      <c r="A44" s="112"/>
      <c r="B44" s="117"/>
      <c r="C44" s="49" t="s">
        <v>12</v>
      </c>
      <c r="D44" s="15">
        <v>1014</v>
      </c>
      <c r="E44" s="20">
        <v>11588701800</v>
      </c>
      <c r="F44" s="15">
        <v>776</v>
      </c>
      <c r="G44" s="20">
        <v>8868671200</v>
      </c>
      <c r="H44" s="15"/>
      <c r="I44" s="20"/>
      <c r="J44" s="15">
        <v>1018</v>
      </c>
      <c r="K44" s="20">
        <v>11634416600</v>
      </c>
      <c r="L44" s="89">
        <f t="shared" si="22"/>
        <v>2808</v>
      </c>
      <c r="M44" s="81">
        <f t="shared" si="22"/>
        <v>32091789600</v>
      </c>
    </row>
    <row r="45" spans="1:13" ht="15.75" thickBot="1">
      <c r="A45" s="112"/>
      <c r="B45" s="117"/>
      <c r="C45" s="72" t="s">
        <v>13</v>
      </c>
      <c r="D45" s="17">
        <v>336</v>
      </c>
      <c r="E45" s="21">
        <v>3005251200</v>
      </c>
      <c r="F45" s="17">
        <v>334</v>
      </c>
      <c r="G45" s="21">
        <v>2987362800</v>
      </c>
      <c r="H45" s="17"/>
      <c r="I45" s="21"/>
      <c r="J45" s="17">
        <v>453</v>
      </c>
      <c r="K45" s="21">
        <v>4051722600</v>
      </c>
      <c r="L45" s="89">
        <f t="shared" si="22"/>
        <v>1123</v>
      </c>
      <c r="M45" s="81">
        <f t="shared" si="22"/>
        <v>10044336600</v>
      </c>
    </row>
    <row r="46" spans="1:13" ht="15.75" thickBot="1">
      <c r="A46" s="112"/>
      <c r="B46" s="118"/>
      <c r="C46" s="77" t="s">
        <v>60</v>
      </c>
      <c r="D46" s="10">
        <f t="shared" ref="D46:K46" si="23">SUM(D43:D45)</f>
        <v>1733</v>
      </c>
      <c r="E46" s="11">
        <f t="shared" si="23"/>
        <v>19351770500</v>
      </c>
      <c r="F46" s="10">
        <f t="shared" si="23"/>
        <v>1335</v>
      </c>
      <c r="G46" s="11">
        <f t="shared" si="23"/>
        <v>14651096500</v>
      </c>
      <c r="H46" s="10">
        <f t="shared" si="23"/>
        <v>0</v>
      </c>
      <c r="I46" s="11">
        <f t="shared" si="23"/>
        <v>0</v>
      </c>
      <c r="J46" s="10">
        <f t="shared" si="23"/>
        <v>1853</v>
      </c>
      <c r="K46" s="11">
        <f t="shared" si="23"/>
        <v>20431534200</v>
      </c>
      <c r="L46" s="90">
        <f t="shared" ref="L46:M46" si="24">SUM(L43:L45)</f>
        <v>4921</v>
      </c>
      <c r="M46" s="86">
        <f t="shared" si="24"/>
        <v>54434401200</v>
      </c>
    </row>
    <row r="47" spans="1:13" ht="15.75" thickBot="1">
      <c r="A47" s="142"/>
      <c r="B47" s="143" t="s">
        <v>59</v>
      </c>
      <c r="C47" s="144"/>
      <c r="D47" s="73">
        <f t="shared" ref="D47:M47" si="25">+D46+D42</f>
        <v>2487</v>
      </c>
      <c r="E47" s="74">
        <f t="shared" si="25"/>
        <v>28678444325</v>
      </c>
      <c r="F47" s="73">
        <f t="shared" si="25"/>
        <v>1381</v>
      </c>
      <c r="G47" s="74">
        <f t="shared" si="25"/>
        <v>15222531500</v>
      </c>
      <c r="H47" s="73">
        <f t="shared" si="25"/>
        <v>1</v>
      </c>
      <c r="I47" s="74">
        <f t="shared" si="25"/>
        <v>12422500</v>
      </c>
      <c r="J47" s="73">
        <f t="shared" si="25"/>
        <v>1891</v>
      </c>
      <c r="K47" s="74">
        <f t="shared" si="25"/>
        <v>20903589200</v>
      </c>
      <c r="L47" s="93">
        <f t="shared" si="25"/>
        <v>5760</v>
      </c>
      <c r="M47" s="85">
        <f t="shared" si="25"/>
        <v>64816987525</v>
      </c>
    </row>
    <row r="48" spans="1:13">
      <c r="A48" s="111" t="s">
        <v>9</v>
      </c>
      <c r="B48" s="76" t="s">
        <v>14</v>
      </c>
      <c r="C48" s="48" t="s">
        <v>11</v>
      </c>
      <c r="D48" s="13"/>
      <c r="E48" s="19"/>
      <c r="F48" s="13"/>
      <c r="G48" s="19"/>
      <c r="H48" s="13"/>
      <c r="I48" s="19"/>
      <c r="J48" s="13"/>
      <c r="K48" s="19"/>
      <c r="L48" s="89">
        <f t="shared" ref="L48:M50" si="26">+J48+H48+F48+D48</f>
        <v>0</v>
      </c>
      <c r="M48" s="81">
        <f t="shared" si="26"/>
        <v>0</v>
      </c>
    </row>
    <row r="49" spans="1:13">
      <c r="A49" s="112"/>
      <c r="B49" s="67"/>
      <c r="C49" s="4" t="s">
        <v>12</v>
      </c>
      <c r="D49" s="15"/>
      <c r="E49" s="20"/>
      <c r="F49" s="15">
        <v>545</v>
      </c>
      <c r="G49" s="20">
        <v>2135626800</v>
      </c>
      <c r="H49" s="15"/>
      <c r="I49" s="20"/>
      <c r="J49" s="15">
        <v>3</v>
      </c>
      <c r="K49" s="20">
        <v>11925600</v>
      </c>
      <c r="L49" s="89">
        <f t="shared" si="26"/>
        <v>548</v>
      </c>
      <c r="M49" s="81">
        <f t="shared" si="26"/>
        <v>2147552400</v>
      </c>
    </row>
    <row r="50" spans="1:13" ht="15.75" thickBot="1">
      <c r="A50" s="112"/>
      <c r="B50" s="67"/>
      <c r="C50" s="7" t="s">
        <v>13</v>
      </c>
      <c r="D50" s="17"/>
      <c r="E50" s="21"/>
      <c r="F50" s="17"/>
      <c r="G50" s="21"/>
      <c r="H50" s="17"/>
      <c r="I50" s="21"/>
      <c r="J50" s="17"/>
      <c r="K50" s="21"/>
      <c r="L50" s="89">
        <f t="shared" si="26"/>
        <v>0</v>
      </c>
      <c r="M50" s="81">
        <f t="shared" si="26"/>
        <v>0</v>
      </c>
    </row>
    <row r="51" spans="1:13" ht="15.75" thickBot="1">
      <c r="A51" s="112"/>
      <c r="B51" s="143" t="s">
        <v>59</v>
      </c>
      <c r="C51" s="145"/>
      <c r="D51" s="73">
        <f t="shared" ref="D51:E51" si="27">SUM(D48:D50)</f>
        <v>0</v>
      </c>
      <c r="E51" s="74">
        <f t="shared" si="27"/>
        <v>0</v>
      </c>
      <c r="F51" s="73">
        <f>SUM(F48:F50)</f>
        <v>545</v>
      </c>
      <c r="G51" s="74">
        <f>SUM(G48:G50)</f>
        <v>2135626800</v>
      </c>
      <c r="H51" s="73">
        <f t="shared" ref="H51:K51" si="28">SUM(H48:H50)</f>
        <v>0</v>
      </c>
      <c r="I51" s="74">
        <f t="shared" si="28"/>
        <v>0</v>
      </c>
      <c r="J51" s="73">
        <f t="shared" si="28"/>
        <v>3</v>
      </c>
      <c r="K51" s="74">
        <f t="shared" si="28"/>
        <v>11925600</v>
      </c>
      <c r="L51" s="93">
        <f t="shared" ref="L51:M51" si="29">SUM(L48:L50)</f>
        <v>548</v>
      </c>
      <c r="M51" s="85">
        <f t="shared" si="29"/>
        <v>2147552400</v>
      </c>
    </row>
    <row r="52" spans="1:13">
      <c r="A52" s="111" t="s">
        <v>55</v>
      </c>
      <c r="B52" s="113" t="s">
        <v>10</v>
      </c>
      <c r="C52" s="1" t="s">
        <v>11</v>
      </c>
      <c r="D52" s="68"/>
      <c r="E52" s="70"/>
      <c r="F52" s="68"/>
      <c r="G52" s="70"/>
      <c r="H52" s="68"/>
      <c r="I52" s="70"/>
      <c r="J52" s="68"/>
      <c r="K52" s="70"/>
      <c r="L52" s="89">
        <f t="shared" ref="L52:M54" si="30">+J52+H52+F52+D52</f>
        <v>0</v>
      </c>
      <c r="M52" s="81">
        <f t="shared" si="30"/>
        <v>0</v>
      </c>
    </row>
    <row r="53" spans="1:13">
      <c r="A53" s="112"/>
      <c r="B53" s="114"/>
      <c r="C53" s="4" t="s">
        <v>12</v>
      </c>
      <c r="D53" s="15"/>
      <c r="E53" s="20"/>
      <c r="F53" s="15"/>
      <c r="G53" s="20"/>
      <c r="H53" s="15"/>
      <c r="I53" s="20"/>
      <c r="J53" s="15"/>
      <c r="K53" s="20"/>
      <c r="L53" s="89">
        <f t="shared" si="30"/>
        <v>0</v>
      </c>
      <c r="M53" s="81">
        <f t="shared" si="30"/>
        <v>0</v>
      </c>
    </row>
    <row r="54" spans="1:13" ht="15.75" thickBot="1">
      <c r="A54" s="112"/>
      <c r="B54" s="114"/>
      <c r="C54" s="7" t="s">
        <v>13</v>
      </c>
      <c r="D54" s="17"/>
      <c r="E54" s="21"/>
      <c r="F54" s="17"/>
      <c r="G54" s="21"/>
      <c r="H54" s="17"/>
      <c r="I54" s="21"/>
      <c r="J54" s="17"/>
      <c r="K54" s="21"/>
      <c r="L54" s="89">
        <f t="shared" si="30"/>
        <v>0</v>
      </c>
      <c r="M54" s="81">
        <f t="shared" si="30"/>
        <v>0</v>
      </c>
    </row>
    <row r="55" spans="1:13" ht="15.75" thickBot="1">
      <c r="A55" s="112"/>
      <c r="B55" s="115"/>
      <c r="C55" s="77" t="s">
        <v>60</v>
      </c>
      <c r="D55" s="10">
        <f t="shared" ref="D55:K55" si="31">SUM(D52:D54)</f>
        <v>0</v>
      </c>
      <c r="E55" s="11">
        <f t="shared" si="31"/>
        <v>0</v>
      </c>
      <c r="F55" s="10">
        <f t="shared" si="31"/>
        <v>0</v>
      </c>
      <c r="G55" s="11">
        <f t="shared" si="31"/>
        <v>0</v>
      </c>
      <c r="H55" s="10">
        <f t="shared" si="31"/>
        <v>0</v>
      </c>
      <c r="I55" s="11">
        <f t="shared" si="31"/>
        <v>0</v>
      </c>
      <c r="J55" s="10">
        <f t="shared" si="31"/>
        <v>0</v>
      </c>
      <c r="K55" s="11">
        <f t="shared" si="31"/>
        <v>0</v>
      </c>
      <c r="L55" s="90">
        <f t="shared" ref="L55:M55" si="32">SUM(L52:L54)</f>
        <v>0</v>
      </c>
      <c r="M55" s="86">
        <f t="shared" si="32"/>
        <v>0</v>
      </c>
    </row>
    <row r="56" spans="1:13">
      <c r="A56" s="112"/>
      <c r="B56" s="116" t="s">
        <v>14</v>
      </c>
      <c r="C56" s="71" t="s">
        <v>11</v>
      </c>
      <c r="D56" s="13"/>
      <c r="E56" s="19"/>
      <c r="F56" s="13"/>
      <c r="G56" s="19"/>
      <c r="H56" s="13"/>
      <c r="I56" s="19"/>
      <c r="J56" s="13"/>
      <c r="K56" s="19"/>
      <c r="L56" s="89">
        <f t="shared" ref="L56:M58" si="33">+J56+H56+F56+D56</f>
        <v>0</v>
      </c>
      <c r="M56" s="81">
        <f t="shared" si="33"/>
        <v>0</v>
      </c>
    </row>
    <row r="57" spans="1:13">
      <c r="A57" s="112"/>
      <c r="B57" s="117"/>
      <c r="C57" s="49" t="s">
        <v>12</v>
      </c>
      <c r="D57" s="15"/>
      <c r="E57" s="20"/>
      <c r="F57" s="15"/>
      <c r="G57" s="20"/>
      <c r="H57" s="15"/>
      <c r="I57" s="20"/>
      <c r="J57" s="15"/>
      <c r="K57" s="20"/>
      <c r="L57" s="89">
        <f t="shared" si="33"/>
        <v>0</v>
      </c>
      <c r="M57" s="81">
        <f t="shared" si="33"/>
        <v>0</v>
      </c>
    </row>
    <row r="58" spans="1:13" ht="15.75" thickBot="1">
      <c r="A58" s="112"/>
      <c r="B58" s="117"/>
      <c r="C58" s="72" t="s">
        <v>13</v>
      </c>
      <c r="D58" s="17"/>
      <c r="E58" s="21"/>
      <c r="F58" s="17"/>
      <c r="G58" s="21"/>
      <c r="H58" s="17"/>
      <c r="I58" s="21"/>
      <c r="J58" s="17"/>
      <c r="K58" s="21"/>
      <c r="L58" s="89">
        <f t="shared" si="33"/>
        <v>0</v>
      </c>
      <c r="M58" s="81">
        <f t="shared" si="33"/>
        <v>0</v>
      </c>
    </row>
    <row r="59" spans="1:13" ht="15.75" thickBot="1">
      <c r="A59" s="112"/>
      <c r="B59" s="118"/>
      <c r="C59" s="77" t="s">
        <v>60</v>
      </c>
      <c r="D59" s="10">
        <f t="shared" ref="D59:K59" si="34">SUM(D56:D58)</f>
        <v>0</v>
      </c>
      <c r="E59" s="11">
        <f t="shared" si="34"/>
        <v>0</v>
      </c>
      <c r="F59" s="10">
        <f t="shared" si="34"/>
        <v>0</v>
      </c>
      <c r="G59" s="11">
        <f t="shared" si="34"/>
        <v>0</v>
      </c>
      <c r="H59" s="10">
        <f t="shared" si="34"/>
        <v>0</v>
      </c>
      <c r="I59" s="11">
        <f t="shared" si="34"/>
        <v>0</v>
      </c>
      <c r="J59" s="10">
        <f t="shared" si="34"/>
        <v>0</v>
      </c>
      <c r="K59" s="11">
        <f t="shared" si="34"/>
        <v>0</v>
      </c>
      <c r="L59" s="90">
        <f t="shared" ref="L59:M59" si="35">SUM(L56:L58)</f>
        <v>0</v>
      </c>
      <c r="M59" s="86">
        <f t="shared" si="35"/>
        <v>0</v>
      </c>
    </row>
    <row r="60" spans="1:13" ht="15.75" thickBot="1">
      <c r="A60" s="112"/>
      <c r="B60" s="143" t="s">
        <v>59</v>
      </c>
      <c r="C60" s="145"/>
      <c r="D60" s="73">
        <f t="shared" ref="D60:M60" si="36">+D59+D55</f>
        <v>0</v>
      </c>
      <c r="E60" s="74">
        <f t="shared" si="36"/>
        <v>0</v>
      </c>
      <c r="F60" s="73">
        <f t="shared" si="36"/>
        <v>0</v>
      </c>
      <c r="G60" s="74">
        <f t="shared" si="36"/>
        <v>0</v>
      </c>
      <c r="H60" s="73">
        <f t="shared" si="36"/>
        <v>0</v>
      </c>
      <c r="I60" s="74">
        <f t="shared" si="36"/>
        <v>0</v>
      </c>
      <c r="J60" s="73">
        <f t="shared" si="36"/>
        <v>0</v>
      </c>
      <c r="K60" s="74">
        <f t="shared" si="36"/>
        <v>0</v>
      </c>
      <c r="L60" s="84">
        <f t="shared" si="36"/>
        <v>0</v>
      </c>
      <c r="M60" s="85">
        <f t="shared" si="36"/>
        <v>0</v>
      </c>
    </row>
    <row r="61" spans="1:13" ht="17.25" thickTop="1" thickBot="1">
      <c r="A61" s="137" t="s">
        <v>58</v>
      </c>
      <c r="B61" s="138"/>
      <c r="C61" s="139"/>
      <c r="D61" s="95">
        <f t="shared" ref="D61:M61" si="37">+D47+D51+D60</f>
        <v>2487</v>
      </c>
      <c r="E61" s="96">
        <f t="shared" si="37"/>
        <v>28678444325</v>
      </c>
      <c r="F61" s="95">
        <f t="shared" si="37"/>
        <v>1926</v>
      </c>
      <c r="G61" s="96">
        <f t="shared" si="37"/>
        <v>17358158300</v>
      </c>
      <c r="H61" s="95">
        <f t="shared" si="37"/>
        <v>1</v>
      </c>
      <c r="I61" s="96">
        <f t="shared" si="37"/>
        <v>12422500</v>
      </c>
      <c r="J61" s="95">
        <f t="shared" si="37"/>
        <v>1894</v>
      </c>
      <c r="K61" s="96">
        <f t="shared" si="37"/>
        <v>20915514800</v>
      </c>
      <c r="L61" s="94">
        <f t="shared" si="37"/>
        <v>6308</v>
      </c>
      <c r="M61" s="88">
        <f t="shared" si="37"/>
        <v>66964539925</v>
      </c>
    </row>
    <row r="62" spans="1:13">
      <c r="A62" s="45" t="s">
        <v>65</v>
      </c>
    </row>
    <row r="63" spans="1:13" ht="15.75" thickBot="1"/>
    <row r="64" spans="1:13" ht="19.5" thickBot="1">
      <c r="A64" s="150" t="s">
        <v>69</v>
      </c>
      <c r="B64" s="151"/>
      <c r="C64" s="151"/>
      <c r="D64" s="151"/>
      <c r="E64" s="151"/>
      <c r="F64" s="151"/>
      <c r="G64" s="151"/>
      <c r="H64" s="151"/>
      <c r="I64" s="151"/>
      <c r="J64" s="152"/>
    </row>
    <row r="65" spans="1:13" ht="15.75" thickBot="1"/>
    <row r="66" spans="1:13" ht="20.25" customHeight="1" thickTop="1" thickBot="1">
      <c r="D66" s="150" t="s">
        <v>38</v>
      </c>
      <c r="E66" s="151"/>
      <c r="F66" s="151"/>
      <c r="G66" s="151"/>
      <c r="H66" s="151"/>
      <c r="I66" s="151"/>
      <c r="J66" s="151"/>
      <c r="K66" s="173"/>
      <c r="L66" s="157" t="s">
        <v>67</v>
      </c>
      <c r="M66" s="158"/>
    </row>
    <row r="67" spans="1:13" ht="15.75" thickBot="1">
      <c r="A67" s="146" t="s">
        <v>61</v>
      </c>
      <c r="B67" s="123" t="s">
        <v>33</v>
      </c>
      <c r="C67" s="126" t="s">
        <v>34</v>
      </c>
      <c r="D67" s="107" t="s">
        <v>0</v>
      </c>
      <c r="E67" s="110"/>
      <c r="F67" s="107" t="s">
        <v>1</v>
      </c>
      <c r="G67" s="110"/>
      <c r="H67" s="107" t="s">
        <v>16</v>
      </c>
      <c r="I67" s="110"/>
      <c r="J67" s="107" t="s">
        <v>56</v>
      </c>
      <c r="K67" s="171"/>
      <c r="L67" s="159"/>
      <c r="M67" s="160"/>
    </row>
    <row r="68" spans="1:13" ht="15.75" customHeight="1" thickBot="1">
      <c r="A68" s="147"/>
      <c r="B68" s="124"/>
      <c r="C68" s="127"/>
      <c r="D68" s="164" t="s">
        <v>40</v>
      </c>
      <c r="E68" s="165"/>
      <c r="F68" s="164" t="s">
        <v>53</v>
      </c>
      <c r="G68" s="165"/>
      <c r="H68" s="164" t="s">
        <v>54</v>
      </c>
      <c r="I68" s="165"/>
      <c r="J68" s="164" t="s">
        <v>57</v>
      </c>
      <c r="K68" s="172"/>
      <c r="L68" s="133" t="s">
        <v>39</v>
      </c>
      <c r="M68" s="135" t="s">
        <v>63</v>
      </c>
    </row>
    <row r="69" spans="1:13" ht="15.75" thickBot="1">
      <c r="A69" s="148"/>
      <c r="B69" s="125"/>
      <c r="C69" s="128"/>
      <c r="D69" s="78" t="s">
        <v>62</v>
      </c>
      <c r="E69" s="79" t="s">
        <v>7</v>
      </c>
      <c r="F69" s="78" t="s">
        <v>62</v>
      </c>
      <c r="G69" s="79" t="s">
        <v>7</v>
      </c>
      <c r="H69" s="78" t="s">
        <v>62</v>
      </c>
      <c r="I69" s="79" t="s">
        <v>7</v>
      </c>
      <c r="J69" s="78" t="s">
        <v>62</v>
      </c>
      <c r="K69" s="80" t="s">
        <v>7</v>
      </c>
      <c r="L69" s="134"/>
      <c r="M69" s="136"/>
    </row>
    <row r="70" spans="1:13">
      <c r="A70" s="111" t="s">
        <v>8</v>
      </c>
      <c r="B70" s="113" t="s">
        <v>10</v>
      </c>
      <c r="C70" s="1" t="s">
        <v>11</v>
      </c>
      <c r="D70" s="68">
        <v>32</v>
      </c>
      <c r="E70" s="70">
        <v>412000000</v>
      </c>
      <c r="F70" s="68">
        <v>47</v>
      </c>
      <c r="G70" s="70">
        <v>605125000</v>
      </c>
      <c r="H70" s="68">
        <v>412</v>
      </c>
      <c r="I70" s="70">
        <v>5297675000</v>
      </c>
      <c r="J70" s="68">
        <v>34</v>
      </c>
      <c r="K70" s="69">
        <v>437750000</v>
      </c>
      <c r="L70" s="89">
        <f t="shared" ref="L70:M72" si="38">+J70+H70+F70+D70</f>
        <v>525</v>
      </c>
      <c r="M70" s="81">
        <f t="shared" si="38"/>
        <v>6752550000</v>
      </c>
    </row>
    <row r="71" spans="1:13">
      <c r="A71" s="112"/>
      <c r="B71" s="114"/>
      <c r="C71" s="4" t="s">
        <v>12</v>
      </c>
      <c r="D71" s="15"/>
      <c r="E71" s="20"/>
      <c r="F71" s="15">
        <v>310</v>
      </c>
      <c r="G71" s="20">
        <v>3991250000</v>
      </c>
      <c r="H71" s="15">
        <v>66</v>
      </c>
      <c r="I71" s="20">
        <v>849750000</v>
      </c>
      <c r="J71" s="15">
        <v>47</v>
      </c>
      <c r="K71" s="16">
        <v>605125000</v>
      </c>
      <c r="L71" s="89">
        <f t="shared" si="38"/>
        <v>423</v>
      </c>
      <c r="M71" s="81">
        <f t="shared" si="38"/>
        <v>5446125000</v>
      </c>
    </row>
    <row r="72" spans="1:13" ht="15.75" thickBot="1">
      <c r="A72" s="112"/>
      <c r="B72" s="114"/>
      <c r="C72" s="7" t="s">
        <v>13</v>
      </c>
      <c r="D72" s="17"/>
      <c r="E72" s="21"/>
      <c r="F72" s="17"/>
      <c r="G72" s="21"/>
      <c r="H72" s="17"/>
      <c r="I72" s="21"/>
      <c r="J72" s="17"/>
      <c r="K72" s="18"/>
      <c r="L72" s="89">
        <f t="shared" si="38"/>
        <v>0</v>
      </c>
      <c r="M72" s="81">
        <f t="shared" si="38"/>
        <v>0</v>
      </c>
    </row>
    <row r="73" spans="1:13" ht="15.75" thickBot="1">
      <c r="A73" s="112"/>
      <c r="B73" s="115"/>
      <c r="C73" s="77" t="s">
        <v>60</v>
      </c>
      <c r="D73" s="10">
        <f t="shared" ref="D73:E73" si="39">SUM(D70:D72)</f>
        <v>32</v>
      </c>
      <c r="E73" s="11">
        <f t="shared" si="39"/>
        <v>412000000</v>
      </c>
      <c r="F73" s="10">
        <f t="shared" ref="F73:M73" si="40">SUM(F70:F72)</f>
        <v>357</v>
      </c>
      <c r="G73" s="11">
        <f t="shared" si="40"/>
        <v>4596375000</v>
      </c>
      <c r="H73" s="10">
        <f t="shared" si="40"/>
        <v>478</v>
      </c>
      <c r="I73" s="11">
        <f t="shared" si="40"/>
        <v>6147425000</v>
      </c>
      <c r="J73" s="10">
        <f t="shared" si="40"/>
        <v>81</v>
      </c>
      <c r="K73" s="12">
        <f t="shared" si="40"/>
        <v>1042875000</v>
      </c>
      <c r="L73" s="90">
        <f t="shared" si="40"/>
        <v>948</v>
      </c>
      <c r="M73" s="86">
        <f t="shared" si="40"/>
        <v>12198675000</v>
      </c>
    </row>
    <row r="74" spans="1:13">
      <c r="A74" s="112"/>
      <c r="B74" s="116" t="s">
        <v>14</v>
      </c>
      <c r="C74" s="71" t="s">
        <v>11</v>
      </c>
      <c r="D74" s="13">
        <v>261</v>
      </c>
      <c r="E74" s="19">
        <v>3360375000</v>
      </c>
      <c r="F74" s="13">
        <v>280</v>
      </c>
      <c r="G74" s="19">
        <v>3605000000</v>
      </c>
      <c r="H74" s="13">
        <v>47</v>
      </c>
      <c r="I74" s="19">
        <v>605125000</v>
      </c>
      <c r="J74" s="13">
        <v>15</v>
      </c>
      <c r="K74" s="14">
        <v>193125000</v>
      </c>
      <c r="L74" s="89">
        <f t="shared" ref="L74:M76" si="41">+J74+H74+F74+D74</f>
        <v>603</v>
      </c>
      <c r="M74" s="81">
        <f t="shared" si="41"/>
        <v>7763625000</v>
      </c>
    </row>
    <row r="75" spans="1:13">
      <c r="A75" s="112"/>
      <c r="B75" s="117"/>
      <c r="C75" s="49" t="s">
        <v>12</v>
      </c>
      <c r="D75" s="15">
        <v>1145</v>
      </c>
      <c r="E75" s="20">
        <v>13562525000</v>
      </c>
      <c r="F75" s="15">
        <v>1003</v>
      </c>
      <c r="G75" s="20">
        <v>11880535000</v>
      </c>
      <c r="H75" s="15">
        <v>101</v>
      </c>
      <c r="I75" s="20">
        <v>1196345000</v>
      </c>
      <c r="J75" s="15">
        <v>109</v>
      </c>
      <c r="K75" s="16">
        <v>1290745000</v>
      </c>
      <c r="L75" s="89">
        <f t="shared" si="41"/>
        <v>2358</v>
      </c>
      <c r="M75" s="81">
        <f t="shared" si="41"/>
        <v>27930150000</v>
      </c>
    </row>
    <row r="76" spans="1:13" ht="15.75" thickBot="1">
      <c r="A76" s="112"/>
      <c r="B76" s="117"/>
      <c r="C76" s="72" t="s">
        <v>13</v>
      </c>
      <c r="D76" s="17">
        <v>540</v>
      </c>
      <c r="E76" s="21">
        <v>5005800000</v>
      </c>
      <c r="F76" s="17">
        <v>395</v>
      </c>
      <c r="G76" s="21">
        <v>3661650000</v>
      </c>
      <c r="H76" s="17">
        <v>108</v>
      </c>
      <c r="I76" s="21">
        <v>1001160000</v>
      </c>
      <c r="J76" s="17">
        <v>81</v>
      </c>
      <c r="K76" s="18">
        <v>750870000</v>
      </c>
      <c r="L76" s="89">
        <f t="shared" si="41"/>
        <v>1124</v>
      </c>
      <c r="M76" s="81">
        <f t="shared" si="41"/>
        <v>10419480000</v>
      </c>
    </row>
    <row r="77" spans="1:13" ht="15.75" thickBot="1">
      <c r="A77" s="112"/>
      <c r="B77" s="118"/>
      <c r="C77" s="77" t="s">
        <v>60</v>
      </c>
      <c r="D77" s="10">
        <f t="shared" ref="D77:G77" si="42">SUM(D74:D76)</f>
        <v>1946</v>
      </c>
      <c r="E77" s="11">
        <f t="shared" si="42"/>
        <v>21928700000</v>
      </c>
      <c r="F77" s="10">
        <f t="shared" si="42"/>
        <v>1678</v>
      </c>
      <c r="G77" s="11">
        <f t="shared" si="42"/>
        <v>19147185000</v>
      </c>
      <c r="H77" s="10">
        <f t="shared" ref="H77:K77" si="43">SUM(H74:H76)</f>
        <v>256</v>
      </c>
      <c r="I77" s="11">
        <f t="shared" si="43"/>
        <v>2802630000</v>
      </c>
      <c r="J77" s="10">
        <f t="shared" si="43"/>
        <v>205</v>
      </c>
      <c r="K77" s="12">
        <f t="shared" si="43"/>
        <v>2234740000</v>
      </c>
      <c r="L77" s="90">
        <f t="shared" ref="L77:M77" si="44">SUM(L74:L76)</f>
        <v>4085</v>
      </c>
      <c r="M77" s="86">
        <f t="shared" si="44"/>
        <v>46113255000</v>
      </c>
    </row>
    <row r="78" spans="1:13" ht="15.75" thickBot="1">
      <c r="A78" s="142"/>
      <c r="B78" s="143" t="s">
        <v>59</v>
      </c>
      <c r="C78" s="144"/>
      <c r="D78" s="73">
        <f t="shared" ref="D78:M78" si="45">+D77+D73</f>
        <v>1978</v>
      </c>
      <c r="E78" s="74">
        <f t="shared" si="45"/>
        <v>22340700000</v>
      </c>
      <c r="F78" s="73">
        <f t="shared" si="45"/>
        <v>2035</v>
      </c>
      <c r="G78" s="74">
        <f t="shared" si="45"/>
        <v>23743560000</v>
      </c>
      <c r="H78" s="73">
        <f t="shared" si="45"/>
        <v>734</v>
      </c>
      <c r="I78" s="74">
        <f t="shared" si="45"/>
        <v>8950055000</v>
      </c>
      <c r="J78" s="73">
        <f t="shared" si="45"/>
        <v>286</v>
      </c>
      <c r="K78" s="75">
        <f t="shared" si="45"/>
        <v>3277615000</v>
      </c>
      <c r="L78" s="93">
        <f t="shared" si="45"/>
        <v>5033</v>
      </c>
      <c r="M78" s="85">
        <f t="shared" si="45"/>
        <v>58311930000</v>
      </c>
    </row>
    <row r="79" spans="1:13">
      <c r="A79" s="111" t="s">
        <v>9</v>
      </c>
      <c r="B79" s="76" t="s">
        <v>14</v>
      </c>
      <c r="C79" s="48" t="s">
        <v>11</v>
      </c>
      <c r="D79" s="13"/>
      <c r="E79" s="19"/>
      <c r="F79" s="13"/>
      <c r="G79" s="19"/>
      <c r="H79" s="13"/>
      <c r="I79" s="19"/>
      <c r="J79" s="13"/>
      <c r="K79" s="14"/>
      <c r="L79" s="89">
        <f t="shared" ref="L79:M81" si="46">+J79+H79+F79+D79</f>
        <v>0</v>
      </c>
      <c r="M79" s="81">
        <f t="shared" si="46"/>
        <v>0</v>
      </c>
    </row>
    <row r="80" spans="1:13">
      <c r="A80" s="112"/>
      <c r="B80" s="67"/>
      <c r="C80" s="4" t="s">
        <v>12</v>
      </c>
      <c r="D80" s="15">
        <v>265</v>
      </c>
      <c r="E80" s="20">
        <v>1073288000</v>
      </c>
      <c r="F80" s="15">
        <v>34</v>
      </c>
      <c r="G80" s="20">
        <v>138434000</v>
      </c>
      <c r="H80" s="15">
        <v>3</v>
      </c>
      <c r="I80" s="20">
        <v>12360000</v>
      </c>
      <c r="J80" s="15"/>
      <c r="K80" s="16"/>
      <c r="L80" s="89">
        <f t="shared" si="46"/>
        <v>302</v>
      </c>
      <c r="M80" s="81">
        <f t="shared" si="46"/>
        <v>1224082000</v>
      </c>
    </row>
    <row r="81" spans="1:13" ht="15.75" thickBot="1">
      <c r="A81" s="112"/>
      <c r="B81" s="67"/>
      <c r="C81" s="7" t="s">
        <v>13</v>
      </c>
      <c r="D81" s="17"/>
      <c r="E81" s="21"/>
      <c r="F81" s="17"/>
      <c r="G81" s="21"/>
      <c r="H81" s="17"/>
      <c r="I81" s="21"/>
      <c r="J81" s="17"/>
      <c r="K81" s="18"/>
      <c r="L81" s="89">
        <f t="shared" si="46"/>
        <v>0</v>
      </c>
      <c r="M81" s="81">
        <f t="shared" si="46"/>
        <v>0</v>
      </c>
    </row>
    <row r="82" spans="1:13" ht="15.75" thickBot="1">
      <c r="A82" s="112"/>
      <c r="B82" s="143" t="s">
        <v>59</v>
      </c>
      <c r="C82" s="145"/>
      <c r="D82" s="73">
        <f t="shared" ref="D82:G82" si="47">SUM(D79:D81)</f>
        <v>265</v>
      </c>
      <c r="E82" s="74">
        <f t="shared" si="47"/>
        <v>1073288000</v>
      </c>
      <c r="F82" s="73">
        <f t="shared" si="47"/>
        <v>34</v>
      </c>
      <c r="G82" s="74">
        <f t="shared" si="47"/>
        <v>138434000</v>
      </c>
      <c r="H82" s="73">
        <f t="shared" ref="H82:I82" si="48">SUM(H79:H81)</f>
        <v>3</v>
      </c>
      <c r="I82" s="74">
        <f t="shared" si="48"/>
        <v>12360000</v>
      </c>
      <c r="J82" s="73">
        <f t="shared" ref="J82:M82" si="49">SUM(J79:J81)</f>
        <v>0</v>
      </c>
      <c r="K82" s="75">
        <f t="shared" si="49"/>
        <v>0</v>
      </c>
      <c r="L82" s="93">
        <f t="shared" si="49"/>
        <v>302</v>
      </c>
      <c r="M82" s="85">
        <f t="shared" si="49"/>
        <v>1224082000</v>
      </c>
    </row>
    <row r="83" spans="1:13">
      <c r="A83" s="111" t="s">
        <v>55</v>
      </c>
      <c r="B83" s="113" t="s">
        <v>10</v>
      </c>
      <c r="C83" s="1" t="s">
        <v>11</v>
      </c>
      <c r="D83" s="68"/>
      <c r="E83" s="70"/>
      <c r="F83" s="68"/>
      <c r="G83" s="70"/>
      <c r="H83" s="68"/>
      <c r="I83" s="70"/>
      <c r="J83" s="2">
        <v>10</v>
      </c>
      <c r="K83" s="3">
        <v>18540000</v>
      </c>
      <c r="L83" s="89">
        <f t="shared" ref="L83:M85" si="50">+J83+H83+F83+D83</f>
        <v>10</v>
      </c>
      <c r="M83" s="81">
        <f t="shared" si="50"/>
        <v>18540000</v>
      </c>
    </row>
    <row r="84" spans="1:13">
      <c r="A84" s="112"/>
      <c r="B84" s="114"/>
      <c r="C84" s="4" t="s">
        <v>12</v>
      </c>
      <c r="D84" s="15"/>
      <c r="E84" s="20"/>
      <c r="F84" s="15"/>
      <c r="G84" s="20"/>
      <c r="H84" s="15"/>
      <c r="I84" s="20"/>
      <c r="J84" s="5"/>
      <c r="K84" s="6"/>
      <c r="L84" s="89">
        <f t="shared" si="50"/>
        <v>0</v>
      </c>
      <c r="M84" s="81">
        <f t="shared" si="50"/>
        <v>0</v>
      </c>
    </row>
    <row r="85" spans="1:13" ht="15.75" thickBot="1">
      <c r="A85" s="112"/>
      <c r="B85" s="114"/>
      <c r="C85" s="7" t="s">
        <v>13</v>
      </c>
      <c r="D85" s="17"/>
      <c r="E85" s="21"/>
      <c r="F85" s="17"/>
      <c r="G85" s="21"/>
      <c r="H85" s="17"/>
      <c r="I85" s="21"/>
      <c r="J85" s="8"/>
      <c r="K85" s="9"/>
      <c r="L85" s="89">
        <f t="shared" si="50"/>
        <v>0</v>
      </c>
      <c r="M85" s="81">
        <f t="shared" si="50"/>
        <v>0</v>
      </c>
    </row>
    <row r="86" spans="1:13" ht="15.75" thickBot="1">
      <c r="A86" s="112"/>
      <c r="B86" s="115"/>
      <c r="C86" s="77" t="s">
        <v>60</v>
      </c>
      <c r="D86" s="10">
        <f t="shared" ref="D86:I86" si="51">SUM(D83:D85)</f>
        <v>0</v>
      </c>
      <c r="E86" s="11">
        <f t="shared" si="51"/>
        <v>0</v>
      </c>
      <c r="F86" s="10">
        <f t="shared" si="51"/>
        <v>0</v>
      </c>
      <c r="G86" s="11">
        <f t="shared" si="51"/>
        <v>0</v>
      </c>
      <c r="H86" s="10">
        <f t="shared" si="51"/>
        <v>0</v>
      </c>
      <c r="I86" s="11">
        <f t="shared" si="51"/>
        <v>0</v>
      </c>
      <c r="J86" s="10">
        <f t="shared" ref="J86:M86" si="52">SUM(J83:J85)</f>
        <v>10</v>
      </c>
      <c r="K86" s="12">
        <f t="shared" si="52"/>
        <v>18540000</v>
      </c>
      <c r="L86" s="90">
        <f t="shared" si="52"/>
        <v>10</v>
      </c>
      <c r="M86" s="86">
        <f t="shared" si="52"/>
        <v>18540000</v>
      </c>
    </row>
    <row r="87" spans="1:13">
      <c r="A87" s="112"/>
      <c r="B87" s="116" t="s">
        <v>14</v>
      </c>
      <c r="C87" s="71" t="s">
        <v>11</v>
      </c>
      <c r="D87" s="13"/>
      <c r="E87" s="19"/>
      <c r="F87" s="13"/>
      <c r="G87" s="19"/>
      <c r="H87" s="13"/>
      <c r="I87" s="19"/>
      <c r="J87" s="2">
        <v>81</v>
      </c>
      <c r="K87" s="3">
        <v>150174000</v>
      </c>
      <c r="L87" s="89">
        <f t="shared" ref="L87:M89" si="53">+J87+H87+F87+D87</f>
        <v>81</v>
      </c>
      <c r="M87" s="81">
        <f t="shared" si="53"/>
        <v>150174000</v>
      </c>
    </row>
    <row r="88" spans="1:13">
      <c r="A88" s="112"/>
      <c r="B88" s="117"/>
      <c r="C88" s="49" t="s">
        <v>12</v>
      </c>
      <c r="D88" s="15"/>
      <c r="E88" s="20"/>
      <c r="F88" s="15"/>
      <c r="G88" s="20"/>
      <c r="H88" s="15"/>
      <c r="I88" s="20"/>
      <c r="J88" s="5">
        <v>605</v>
      </c>
      <c r="K88" s="6">
        <v>1121670000</v>
      </c>
      <c r="L88" s="89">
        <f t="shared" si="53"/>
        <v>605</v>
      </c>
      <c r="M88" s="81">
        <f t="shared" si="53"/>
        <v>1121670000</v>
      </c>
    </row>
    <row r="89" spans="1:13" ht="15.75" thickBot="1">
      <c r="A89" s="112"/>
      <c r="B89" s="117"/>
      <c r="C89" s="72" t="s">
        <v>13</v>
      </c>
      <c r="D89" s="17"/>
      <c r="E89" s="21"/>
      <c r="F89" s="17"/>
      <c r="G89" s="21"/>
      <c r="H89" s="17"/>
      <c r="I89" s="21"/>
      <c r="J89" s="8"/>
      <c r="K89" s="9"/>
      <c r="L89" s="89">
        <f t="shared" si="53"/>
        <v>0</v>
      </c>
      <c r="M89" s="81">
        <f t="shared" si="53"/>
        <v>0</v>
      </c>
    </row>
    <row r="90" spans="1:13" ht="15.75" thickBot="1">
      <c r="A90" s="112"/>
      <c r="B90" s="118"/>
      <c r="C90" s="77" t="s">
        <v>60</v>
      </c>
      <c r="D90" s="10">
        <f t="shared" ref="D90:I90" si="54">SUM(D87:D89)</f>
        <v>0</v>
      </c>
      <c r="E90" s="11">
        <f t="shared" si="54"/>
        <v>0</v>
      </c>
      <c r="F90" s="10">
        <f t="shared" si="54"/>
        <v>0</v>
      </c>
      <c r="G90" s="11">
        <f t="shared" si="54"/>
        <v>0</v>
      </c>
      <c r="H90" s="10">
        <f t="shared" si="54"/>
        <v>0</v>
      </c>
      <c r="I90" s="11">
        <f t="shared" si="54"/>
        <v>0</v>
      </c>
      <c r="J90" s="10">
        <f t="shared" ref="J90:K90" si="55">SUM(J87:J89)</f>
        <v>686</v>
      </c>
      <c r="K90" s="12">
        <f t="shared" si="55"/>
        <v>1271844000</v>
      </c>
      <c r="L90" s="90">
        <f t="shared" ref="L90:M90" si="56">SUM(L87:L89)</f>
        <v>686</v>
      </c>
      <c r="M90" s="86">
        <f t="shared" si="56"/>
        <v>1271844000</v>
      </c>
    </row>
    <row r="91" spans="1:13" ht="15.75" thickBot="1">
      <c r="A91" s="112"/>
      <c r="B91" s="143" t="s">
        <v>59</v>
      </c>
      <c r="C91" s="145"/>
      <c r="D91" s="73">
        <f t="shared" ref="D91:M91" si="57">+D90+D86</f>
        <v>0</v>
      </c>
      <c r="E91" s="74">
        <f t="shared" si="57"/>
        <v>0</v>
      </c>
      <c r="F91" s="73">
        <f t="shared" si="57"/>
        <v>0</v>
      </c>
      <c r="G91" s="74">
        <f t="shared" si="57"/>
        <v>0</v>
      </c>
      <c r="H91" s="73">
        <f t="shared" si="57"/>
        <v>0</v>
      </c>
      <c r="I91" s="74">
        <f t="shared" si="57"/>
        <v>0</v>
      </c>
      <c r="J91" s="73">
        <f t="shared" si="57"/>
        <v>696</v>
      </c>
      <c r="K91" s="75">
        <f t="shared" si="57"/>
        <v>1290384000</v>
      </c>
      <c r="L91" s="84">
        <f t="shared" si="57"/>
        <v>696</v>
      </c>
      <c r="M91" s="85">
        <f t="shared" si="57"/>
        <v>1290384000</v>
      </c>
    </row>
    <row r="92" spans="1:13" ht="17.25" thickTop="1" thickBot="1">
      <c r="A92" s="137" t="s">
        <v>58</v>
      </c>
      <c r="B92" s="138"/>
      <c r="C92" s="139"/>
      <c r="D92" s="95">
        <f t="shared" ref="D92:M92" si="58">+D78+D82+D91</f>
        <v>2243</v>
      </c>
      <c r="E92" s="96">
        <f t="shared" si="58"/>
        <v>23413988000</v>
      </c>
      <c r="F92" s="95">
        <f t="shared" si="58"/>
        <v>2069</v>
      </c>
      <c r="G92" s="96">
        <f t="shared" si="58"/>
        <v>23881994000</v>
      </c>
      <c r="H92" s="95">
        <f t="shared" si="58"/>
        <v>737</v>
      </c>
      <c r="I92" s="96">
        <f t="shared" si="58"/>
        <v>8962415000</v>
      </c>
      <c r="J92" s="95">
        <f t="shared" si="58"/>
        <v>982</v>
      </c>
      <c r="K92" s="97">
        <f t="shared" si="58"/>
        <v>4567999000</v>
      </c>
      <c r="L92" s="94">
        <f t="shared" si="58"/>
        <v>6031</v>
      </c>
      <c r="M92" s="88">
        <f t="shared" si="58"/>
        <v>60826396000</v>
      </c>
    </row>
    <row r="93" spans="1:13">
      <c r="A93" s="45" t="s">
        <v>65</v>
      </c>
    </row>
    <row r="94" spans="1:13" ht="15.75" thickBot="1"/>
    <row r="95" spans="1:13" ht="19.5" thickBot="1">
      <c r="A95" s="150" t="s">
        <v>70</v>
      </c>
      <c r="B95" s="151"/>
      <c r="C95" s="151"/>
      <c r="D95" s="151"/>
      <c r="E95" s="151"/>
      <c r="F95" s="151"/>
      <c r="G95" s="151"/>
      <c r="H95" s="151"/>
      <c r="I95" s="151"/>
      <c r="J95" s="152"/>
    </row>
    <row r="96" spans="1:13" ht="15.75" thickBot="1"/>
    <row r="97" spans="1:5" ht="20.25" customHeight="1" thickTop="1" thickBot="1">
      <c r="D97" s="157" t="s">
        <v>48</v>
      </c>
      <c r="E97" s="158"/>
    </row>
    <row r="98" spans="1:5" ht="15.75" thickBot="1">
      <c r="A98" s="146" t="s">
        <v>61</v>
      </c>
      <c r="B98" s="123" t="s">
        <v>33</v>
      </c>
      <c r="C98" s="126" t="s">
        <v>34</v>
      </c>
      <c r="D98" s="159"/>
      <c r="E98" s="160"/>
    </row>
    <row r="99" spans="1:5" ht="15.75" customHeight="1">
      <c r="A99" s="147"/>
      <c r="B99" s="124"/>
      <c r="C99" s="127"/>
      <c r="D99" s="133" t="s">
        <v>39</v>
      </c>
      <c r="E99" s="135" t="s">
        <v>63</v>
      </c>
    </row>
    <row r="100" spans="1:5" ht="15.75" thickBot="1">
      <c r="A100" s="148"/>
      <c r="B100" s="125"/>
      <c r="C100" s="128"/>
      <c r="D100" s="134"/>
      <c r="E100" s="136"/>
    </row>
    <row r="101" spans="1:5">
      <c r="A101" s="111" t="s">
        <v>8</v>
      </c>
      <c r="B101" s="113" t="s">
        <v>10</v>
      </c>
      <c r="C101" s="1" t="s">
        <v>11</v>
      </c>
      <c r="D101" s="89">
        <f t="shared" ref="D101:E103" si="59">+L39+L70+D7</f>
        <v>1587</v>
      </c>
      <c r="E101" s="81">
        <f t="shared" si="59"/>
        <v>19823004100</v>
      </c>
    </row>
    <row r="102" spans="1:5">
      <c r="A102" s="112"/>
      <c r="B102" s="114"/>
      <c r="C102" s="4" t="s">
        <v>12</v>
      </c>
      <c r="D102" s="89">
        <f t="shared" si="59"/>
        <v>427</v>
      </c>
      <c r="E102" s="81">
        <f t="shared" si="59"/>
        <v>5487862600</v>
      </c>
    </row>
    <row r="103" spans="1:5" ht="15.75" thickBot="1">
      <c r="A103" s="112"/>
      <c r="B103" s="114"/>
      <c r="C103" s="7" t="s">
        <v>13</v>
      </c>
      <c r="D103" s="89">
        <f t="shared" si="59"/>
        <v>0</v>
      </c>
      <c r="E103" s="81">
        <f t="shared" si="59"/>
        <v>0</v>
      </c>
    </row>
    <row r="104" spans="1:5" ht="15.75" thickBot="1">
      <c r="A104" s="112"/>
      <c r="B104" s="115"/>
      <c r="C104" s="77" t="s">
        <v>60</v>
      </c>
      <c r="D104" s="90">
        <f t="shared" ref="D104:E104" si="60">SUM(D101:D103)</f>
        <v>2014</v>
      </c>
      <c r="E104" s="86">
        <f t="shared" si="60"/>
        <v>25310866700</v>
      </c>
    </row>
    <row r="105" spans="1:5">
      <c r="A105" s="112"/>
      <c r="B105" s="116" t="s">
        <v>14</v>
      </c>
      <c r="C105" s="71" t="s">
        <v>11</v>
      </c>
      <c r="D105" s="89">
        <f t="shared" ref="D105:E107" si="61">+L43+L74+D11</f>
        <v>1593</v>
      </c>
      <c r="E105" s="81">
        <f t="shared" si="61"/>
        <v>20061900000</v>
      </c>
    </row>
    <row r="106" spans="1:5">
      <c r="A106" s="112"/>
      <c r="B106" s="117"/>
      <c r="C106" s="49" t="s">
        <v>12</v>
      </c>
      <c r="D106" s="89">
        <f t="shared" si="61"/>
        <v>5166</v>
      </c>
      <c r="E106" s="81">
        <f t="shared" si="61"/>
        <v>60021939600</v>
      </c>
    </row>
    <row r="107" spans="1:5" ht="15.75" thickBot="1">
      <c r="A107" s="112"/>
      <c r="B107" s="117"/>
      <c r="C107" s="72" t="s">
        <v>13</v>
      </c>
      <c r="D107" s="89">
        <f t="shared" si="61"/>
        <v>2247</v>
      </c>
      <c r="E107" s="81">
        <f t="shared" si="61"/>
        <v>20463816600</v>
      </c>
    </row>
    <row r="108" spans="1:5" ht="15.75" thickBot="1">
      <c r="A108" s="112"/>
      <c r="B108" s="118"/>
      <c r="C108" s="77" t="s">
        <v>60</v>
      </c>
      <c r="D108" s="90">
        <f t="shared" ref="D108:E108" si="62">SUM(D105:D107)</f>
        <v>9006</v>
      </c>
      <c r="E108" s="86">
        <f t="shared" si="62"/>
        <v>100547656200</v>
      </c>
    </row>
    <row r="109" spans="1:5" ht="15.75" thickBot="1">
      <c r="A109" s="142"/>
      <c r="B109" s="143" t="s">
        <v>59</v>
      </c>
      <c r="C109" s="144"/>
      <c r="D109" s="93">
        <f>+D108+D104</f>
        <v>11020</v>
      </c>
      <c r="E109" s="85">
        <f>+E108+E104</f>
        <v>125858522900</v>
      </c>
    </row>
    <row r="110" spans="1:5">
      <c r="A110" s="111" t="s">
        <v>9</v>
      </c>
      <c r="B110" s="76" t="s">
        <v>14</v>
      </c>
      <c r="C110" s="48" t="s">
        <v>11</v>
      </c>
      <c r="D110" s="89">
        <f t="shared" ref="D110:E112" si="63">+L48+L79+D16</f>
        <v>0</v>
      </c>
      <c r="E110" s="81">
        <f t="shared" si="63"/>
        <v>0</v>
      </c>
    </row>
    <row r="111" spans="1:5">
      <c r="A111" s="112"/>
      <c r="B111" s="67"/>
      <c r="C111" s="4" t="s">
        <v>12</v>
      </c>
      <c r="D111" s="89">
        <f t="shared" si="63"/>
        <v>850</v>
      </c>
      <c r="E111" s="81">
        <f t="shared" si="63"/>
        <v>3371634400</v>
      </c>
    </row>
    <row r="112" spans="1:5" ht="15.75" thickBot="1">
      <c r="A112" s="112"/>
      <c r="B112" s="67"/>
      <c r="C112" s="7" t="s">
        <v>13</v>
      </c>
      <c r="D112" s="89">
        <f t="shared" si="63"/>
        <v>0</v>
      </c>
      <c r="E112" s="81">
        <f t="shared" si="63"/>
        <v>0</v>
      </c>
    </row>
    <row r="113" spans="1:5" ht="15.75" thickBot="1">
      <c r="A113" s="112"/>
      <c r="B113" s="143" t="s">
        <v>59</v>
      </c>
      <c r="C113" s="145"/>
      <c r="D113" s="93">
        <f t="shared" ref="D113:E113" si="64">SUM(D110:D112)</f>
        <v>850</v>
      </c>
      <c r="E113" s="85">
        <f t="shared" si="64"/>
        <v>3371634400</v>
      </c>
    </row>
    <row r="114" spans="1:5">
      <c r="A114" s="111" t="s">
        <v>55</v>
      </c>
      <c r="B114" s="113" t="s">
        <v>10</v>
      </c>
      <c r="C114" s="1" t="s">
        <v>11</v>
      </c>
      <c r="D114" s="89">
        <f t="shared" ref="D114:E116" si="65">+L52+L83+D20</f>
        <v>10</v>
      </c>
      <c r="E114" s="81">
        <f t="shared" si="65"/>
        <v>18540000</v>
      </c>
    </row>
    <row r="115" spans="1:5">
      <c r="A115" s="112"/>
      <c r="B115" s="114"/>
      <c r="C115" s="4" t="s">
        <v>12</v>
      </c>
      <c r="D115" s="89">
        <f t="shared" si="65"/>
        <v>0</v>
      </c>
      <c r="E115" s="81">
        <f t="shared" si="65"/>
        <v>0</v>
      </c>
    </row>
    <row r="116" spans="1:5" ht="15.75" thickBot="1">
      <c r="A116" s="112"/>
      <c r="B116" s="114"/>
      <c r="C116" s="7" t="s">
        <v>13</v>
      </c>
      <c r="D116" s="89">
        <f t="shared" si="65"/>
        <v>0</v>
      </c>
      <c r="E116" s="81">
        <f t="shared" si="65"/>
        <v>0</v>
      </c>
    </row>
    <row r="117" spans="1:5" ht="15.75" thickBot="1">
      <c r="A117" s="112"/>
      <c r="B117" s="115"/>
      <c r="C117" s="77" t="s">
        <v>60</v>
      </c>
      <c r="D117" s="90">
        <f t="shared" ref="D117:E117" si="66">SUM(D114:D116)</f>
        <v>10</v>
      </c>
      <c r="E117" s="86">
        <f t="shared" si="66"/>
        <v>18540000</v>
      </c>
    </row>
    <row r="118" spans="1:5">
      <c r="A118" s="112"/>
      <c r="B118" s="116" t="s">
        <v>14</v>
      </c>
      <c r="C118" s="71" t="s">
        <v>11</v>
      </c>
      <c r="D118" s="89">
        <f t="shared" ref="D118:E120" si="67">+L56+L87+D24</f>
        <v>81</v>
      </c>
      <c r="E118" s="81">
        <f t="shared" si="67"/>
        <v>150174000</v>
      </c>
    </row>
    <row r="119" spans="1:5">
      <c r="A119" s="112"/>
      <c r="B119" s="117"/>
      <c r="C119" s="49" t="s">
        <v>12</v>
      </c>
      <c r="D119" s="89">
        <f t="shared" si="67"/>
        <v>605</v>
      </c>
      <c r="E119" s="81">
        <f t="shared" si="67"/>
        <v>1121670000</v>
      </c>
    </row>
    <row r="120" spans="1:5" ht="15.75" thickBot="1">
      <c r="A120" s="112"/>
      <c r="B120" s="117"/>
      <c r="C120" s="72" t="s">
        <v>13</v>
      </c>
      <c r="D120" s="89">
        <f t="shared" si="67"/>
        <v>0</v>
      </c>
      <c r="E120" s="81">
        <f t="shared" si="67"/>
        <v>0</v>
      </c>
    </row>
    <row r="121" spans="1:5" ht="15.75" thickBot="1">
      <c r="A121" s="112"/>
      <c r="B121" s="118"/>
      <c r="C121" s="77" t="s">
        <v>60</v>
      </c>
      <c r="D121" s="90">
        <f t="shared" ref="D121:E121" si="68">SUM(D118:D120)</f>
        <v>686</v>
      </c>
      <c r="E121" s="86">
        <f t="shared" si="68"/>
        <v>1271844000</v>
      </c>
    </row>
    <row r="122" spans="1:5" ht="15.75" thickBot="1">
      <c r="A122" s="112"/>
      <c r="B122" s="143" t="s">
        <v>59</v>
      </c>
      <c r="C122" s="145"/>
      <c r="D122" s="84">
        <f>+D121+D117</f>
        <v>696</v>
      </c>
      <c r="E122" s="85">
        <f>+E121+E117</f>
        <v>1290384000</v>
      </c>
    </row>
    <row r="123" spans="1:5" ht="17.25" thickTop="1" thickBot="1">
      <c r="A123" s="137" t="s">
        <v>58</v>
      </c>
      <c r="B123" s="138"/>
      <c r="C123" s="139"/>
      <c r="D123" s="94">
        <f>+D109+D113+D122</f>
        <v>12566</v>
      </c>
      <c r="E123" s="88">
        <f>+E109+E113+E122</f>
        <v>130520541300</v>
      </c>
    </row>
    <row r="124" spans="1:5">
      <c r="A124" s="45" t="s">
        <v>65</v>
      </c>
    </row>
  </sheetData>
  <mergeCells count="101">
    <mergeCell ref="A123:C123"/>
    <mergeCell ref="A1:J1"/>
    <mergeCell ref="D35:K35"/>
    <mergeCell ref="D97:E98"/>
    <mergeCell ref="D99:D100"/>
    <mergeCell ref="E99:E100"/>
    <mergeCell ref="A33:J33"/>
    <mergeCell ref="A64:J64"/>
    <mergeCell ref="A95:J95"/>
    <mergeCell ref="A110:A113"/>
    <mergeCell ref="B113:C113"/>
    <mergeCell ref="A114:A122"/>
    <mergeCell ref="B114:B117"/>
    <mergeCell ref="B118:B121"/>
    <mergeCell ref="B122:C122"/>
    <mergeCell ref="A101:A109"/>
    <mergeCell ref="B101:B104"/>
    <mergeCell ref="B105:B108"/>
    <mergeCell ref="B109:C109"/>
    <mergeCell ref="A92:C92"/>
    <mergeCell ref="A98:A100"/>
    <mergeCell ref="B98:B100"/>
    <mergeCell ref="C98:C100"/>
    <mergeCell ref="A79:A82"/>
    <mergeCell ref="B82:C82"/>
    <mergeCell ref="A83:A91"/>
    <mergeCell ref="B83:B86"/>
    <mergeCell ref="B87:B90"/>
    <mergeCell ref="B91:C91"/>
    <mergeCell ref="L68:L69"/>
    <mergeCell ref="M68:M69"/>
    <mergeCell ref="A70:A78"/>
    <mergeCell ref="B70:B73"/>
    <mergeCell ref="B74:B77"/>
    <mergeCell ref="B78:C78"/>
    <mergeCell ref="J67:K67"/>
    <mergeCell ref="D68:E68"/>
    <mergeCell ref="F68:G68"/>
    <mergeCell ref="H68:I68"/>
    <mergeCell ref="J68:K68"/>
    <mergeCell ref="A61:C61"/>
    <mergeCell ref="D66:K66"/>
    <mergeCell ref="L66:M67"/>
    <mergeCell ref="A67:A69"/>
    <mergeCell ref="B67:B69"/>
    <mergeCell ref="C67:C69"/>
    <mergeCell ref="D67:E67"/>
    <mergeCell ref="F67:G67"/>
    <mergeCell ref="H67:I67"/>
    <mergeCell ref="A48:A51"/>
    <mergeCell ref="B51:C51"/>
    <mergeCell ref="A52:A60"/>
    <mergeCell ref="B52:B55"/>
    <mergeCell ref="B56:B59"/>
    <mergeCell ref="B60:C60"/>
    <mergeCell ref="L37:L38"/>
    <mergeCell ref="M37:M38"/>
    <mergeCell ref="A39:A47"/>
    <mergeCell ref="B39:B42"/>
    <mergeCell ref="B43:B46"/>
    <mergeCell ref="B47:C47"/>
    <mergeCell ref="D37:E37"/>
    <mergeCell ref="F37:G37"/>
    <mergeCell ref="H37:I37"/>
    <mergeCell ref="J37:K37"/>
    <mergeCell ref="A29:C29"/>
    <mergeCell ref="L35:M36"/>
    <mergeCell ref="A36:A38"/>
    <mergeCell ref="B36:B38"/>
    <mergeCell ref="C36:C38"/>
    <mergeCell ref="D36:E36"/>
    <mergeCell ref="F36:G36"/>
    <mergeCell ref="H36:I36"/>
    <mergeCell ref="J36:K36"/>
    <mergeCell ref="A16:A19"/>
    <mergeCell ref="B19:C19"/>
    <mergeCell ref="A20:A28"/>
    <mergeCell ref="B20:B23"/>
    <mergeCell ref="B24:B27"/>
    <mergeCell ref="B28:C28"/>
    <mergeCell ref="N5:N6"/>
    <mergeCell ref="O5:O6"/>
    <mergeCell ref="A7:A15"/>
    <mergeCell ref="B7:B10"/>
    <mergeCell ref="B11:B14"/>
    <mergeCell ref="B15:C15"/>
    <mergeCell ref="D5:E5"/>
    <mergeCell ref="F5:G5"/>
    <mergeCell ref="H5:I5"/>
    <mergeCell ref="J5:K5"/>
    <mergeCell ref="L5:M5"/>
    <mergeCell ref="D3:M3"/>
    <mergeCell ref="N3:O4"/>
    <mergeCell ref="A4:A6"/>
    <mergeCell ref="B4:B6"/>
    <mergeCell ref="C4:C6"/>
    <mergeCell ref="D4:E4"/>
    <mergeCell ref="F4:G4"/>
    <mergeCell ref="H4:I4"/>
    <mergeCell ref="J4:K4"/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RESUMEN</vt:lpstr>
      <vt:lpstr>ASIGNADOS</vt:lpstr>
      <vt:lpstr>DESEMBOLSO</vt:lpstr>
      <vt:lpstr>ASIGNADOS POR AÑO</vt:lpstr>
      <vt:lpstr>ASIGNADOS!Área_de_impresión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hmatamorosr</dc:creator>
  <cp:lastModifiedBy>hmatamorosr</cp:lastModifiedBy>
  <cp:lastPrinted>2010-12-30T14:51:33Z</cp:lastPrinted>
  <dcterms:created xsi:type="dcterms:W3CDTF">2009-12-01T20:27:50Z</dcterms:created>
  <dcterms:modified xsi:type="dcterms:W3CDTF">2011-01-12T13:57:40Z</dcterms:modified>
</cp:coreProperties>
</file>