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8495" windowHeight="11700"/>
  </bookViews>
  <sheets>
    <sheet name="RESUMEN" sheetId="3" r:id="rId1"/>
    <sheet name="ASIGNADOS" sheetId="1" r:id="rId2"/>
    <sheet name="DESEMBOLSO" sheetId="2" r:id="rId3"/>
    <sheet name="SOLO 2010" sheetId="4" r:id="rId4"/>
  </sheets>
  <definedNames>
    <definedName name="_xlnm._FilterDatabase" localSheetId="0" hidden="1">RESUMEN!$A$1:$B$1</definedName>
  </definedNames>
  <calcPr calcId="124519"/>
</workbook>
</file>

<file path=xl/calcChain.xml><?xml version="1.0" encoding="utf-8"?>
<calcChain xmlns="http://schemas.openxmlformats.org/spreadsheetml/2006/main">
  <c r="AA11" i="1"/>
  <c r="F21" i="2"/>
  <c r="D21"/>
  <c r="F20"/>
  <c r="K7" i="4"/>
  <c r="K6"/>
  <c r="K5"/>
  <c r="D5" i="2"/>
  <c r="AD12" i="1"/>
  <c r="AD11"/>
  <c r="AD10"/>
  <c r="AD8"/>
  <c r="AD7"/>
  <c r="AD6"/>
  <c r="AB11"/>
  <c r="Z12"/>
  <c r="Z11"/>
  <c r="Z10"/>
  <c r="Z8"/>
  <c r="Z7"/>
  <c r="Z6"/>
  <c r="Y12"/>
  <c r="Y11"/>
  <c r="Y10"/>
  <c r="Y8"/>
  <c r="Y7"/>
  <c r="Y6"/>
  <c r="X13"/>
  <c r="W13"/>
  <c r="V13"/>
  <c r="U13"/>
  <c r="X9"/>
  <c r="X14" s="1"/>
  <c r="W9"/>
  <c r="W14" s="1"/>
  <c r="V9"/>
  <c r="V14" s="1"/>
  <c r="U9"/>
  <c r="U14" s="1"/>
  <c r="L11" i="4"/>
  <c r="L10"/>
  <c r="L9"/>
  <c r="L8"/>
  <c r="L7"/>
  <c r="L6"/>
  <c r="L5"/>
  <c r="K12"/>
  <c r="K9"/>
  <c r="K11"/>
  <c r="K10"/>
  <c r="J12"/>
  <c r="I12"/>
  <c r="H12"/>
  <c r="G12"/>
  <c r="J8"/>
  <c r="J13" s="1"/>
  <c r="I8"/>
  <c r="I13" s="1"/>
  <c r="H8"/>
  <c r="H13" s="1"/>
  <c r="G8"/>
  <c r="G13" s="1"/>
  <c r="AC12" i="1"/>
  <c r="AC11"/>
  <c r="AC10"/>
  <c r="AC8"/>
  <c r="AC7"/>
  <c r="AC6"/>
  <c r="H23" i="2"/>
  <c r="H22"/>
  <c r="H20"/>
  <c r="G20"/>
  <c r="H21" l="1"/>
  <c r="H24" s="1"/>
  <c r="V11" l="1"/>
  <c r="V10"/>
  <c r="V9"/>
  <c r="V7"/>
  <c r="V6"/>
  <c r="V5"/>
  <c r="U11"/>
  <c r="U10"/>
  <c r="U9"/>
  <c r="U7"/>
  <c r="U6"/>
  <c r="U5"/>
  <c r="E21"/>
  <c r="E24" s="1"/>
  <c r="C22"/>
  <c r="G22" s="1"/>
  <c r="H8"/>
  <c r="X11"/>
  <c r="Z11" s="1"/>
  <c r="W11"/>
  <c r="X10"/>
  <c r="W10"/>
  <c r="Y10" s="1"/>
  <c r="X9"/>
  <c r="X12" s="1"/>
  <c r="W9"/>
  <c r="W12" s="1"/>
  <c r="X7"/>
  <c r="W7"/>
  <c r="X6"/>
  <c r="W6"/>
  <c r="Y6" s="1"/>
  <c r="X5"/>
  <c r="X8" s="1"/>
  <c r="X13" s="1"/>
  <c r="W5"/>
  <c r="W8" s="1"/>
  <c r="T12"/>
  <c r="S12"/>
  <c r="R12"/>
  <c r="Q12"/>
  <c r="T8"/>
  <c r="T13" s="1"/>
  <c r="S8"/>
  <c r="S13" s="1"/>
  <c r="R8"/>
  <c r="R13" s="1"/>
  <c r="Q8"/>
  <c r="Q13" s="1"/>
  <c r="AB12" i="1"/>
  <c r="AB10"/>
  <c r="AB7"/>
  <c r="AB8"/>
  <c r="AB6"/>
  <c r="AB9" s="1"/>
  <c r="Z9"/>
  <c r="AA12"/>
  <c r="AA10"/>
  <c r="AA8"/>
  <c r="AA7"/>
  <c r="AA6"/>
  <c r="AA9"/>
  <c r="Y9"/>
  <c r="AA13"/>
  <c r="Y13"/>
  <c r="AB13"/>
  <c r="Z13"/>
  <c r="B15" i="3"/>
  <c r="B8"/>
  <c r="C29"/>
  <c r="D25"/>
  <c r="D28"/>
  <c r="C28"/>
  <c r="C26"/>
  <c r="C25"/>
  <c r="C23"/>
  <c r="C22"/>
  <c r="D29"/>
  <c r="D26"/>
  <c r="D23"/>
  <c r="D22"/>
  <c r="T13" i="1"/>
  <c r="S13"/>
  <c r="R13"/>
  <c r="Q13"/>
  <c r="T9"/>
  <c r="T14" s="1"/>
  <c r="S9"/>
  <c r="S14" s="1"/>
  <c r="R9"/>
  <c r="R14" s="1"/>
  <c r="Q9"/>
  <c r="Q14" s="1"/>
  <c r="K8" i="4"/>
  <c r="K13" s="1"/>
  <c r="F12"/>
  <c r="E12"/>
  <c r="D12"/>
  <c r="C12"/>
  <c r="L12"/>
  <c r="F8"/>
  <c r="F13" s="1"/>
  <c r="E8"/>
  <c r="E13" s="1"/>
  <c r="D8"/>
  <c r="D13" s="1"/>
  <c r="C8"/>
  <c r="C13" s="1"/>
  <c r="E8" i="2"/>
  <c r="F8"/>
  <c r="E12"/>
  <c r="F12"/>
  <c r="C8"/>
  <c r="D8"/>
  <c r="C12"/>
  <c r="D12"/>
  <c r="B17" i="3" l="1"/>
  <c r="W13" i="2"/>
  <c r="V12"/>
  <c r="Z10"/>
  <c r="Y11"/>
  <c r="Y7"/>
  <c r="C13"/>
  <c r="D13"/>
  <c r="D24"/>
  <c r="F24"/>
  <c r="C21"/>
  <c r="C24" s="1"/>
  <c r="G23"/>
  <c r="G21" s="1"/>
  <c r="G24" s="1"/>
  <c r="Z5"/>
  <c r="Y5"/>
  <c r="Z7"/>
  <c r="Y9"/>
  <c r="Z6"/>
  <c r="Z9"/>
  <c r="Z12" s="1"/>
  <c r="U8"/>
  <c r="U12"/>
  <c r="V8"/>
  <c r="V13" s="1"/>
  <c r="F13"/>
  <c r="E13"/>
  <c r="AB14" i="1"/>
  <c r="Z14"/>
  <c r="Y14"/>
  <c r="AA14"/>
  <c r="L13" i="4"/>
  <c r="E15" i="3"/>
  <c r="E8"/>
  <c r="D15"/>
  <c r="D8"/>
  <c r="D13" i="1"/>
  <c r="C13"/>
  <c r="D9"/>
  <c r="C9"/>
  <c r="C14" s="1"/>
  <c r="U13" i="2" l="1"/>
  <c r="D17" i="3"/>
  <c r="D14" i="1"/>
  <c r="N9"/>
  <c r="H9"/>
  <c r="C15" i="3"/>
  <c r="C8"/>
  <c r="E17"/>
  <c r="AD9" i="1"/>
  <c r="AC13"/>
  <c r="O13"/>
  <c r="M13"/>
  <c r="E13"/>
  <c r="H13"/>
  <c r="H14" s="1"/>
  <c r="Y12" i="2"/>
  <c r="Y8"/>
  <c r="H12"/>
  <c r="H13" s="1"/>
  <c r="P12"/>
  <c r="O12"/>
  <c r="N12"/>
  <c r="N13" s="1"/>
  <c r="M12"/>
  <c r="L12"/>
  <c r="K12"/>
  <c r="J12"/>
  <c r="I12"/>
  <c r="G12"/>
  <c r="P8"/>
  <c r="O8"/>
  <c r="O13" s="1"/>
  <c r="M8"/>
  <c r="L8"/>
  <c r="L13" s="1"/>
  <c r="K8"/>
  <c r="J8"/>
  <c r="I8"/>
  <c r="G8"/>
  <c r="P13" i="1"/>
  <c r="N13"/>
  <c r="L13"/>
  <c r="K13"/>
  <c r="J13"/>
  <c r="I13"/>
  <c r="G13"/>
  <c r="F13"/>
  <c r="AD13"/>
  <c r="P9"/>
  <c r="O9"/>
  <c r="O14" s="1"/>
  <c r="M9"/>
  <c r="M14" s="1"/>
  <c r="L9"/>
  <c r="L14" s="1"/>
  <c r="K9"/>
  <c r="K14" s="1"/>
  <c r="J9"/>
  <c r="J14" s="1"/>
  <c r="I9"/>
  <c r="G9"/>
  <c r="G14" s="1"/>
  <c r="F9"/>
  <c r="F14" s="1"/>
  <c r="E9"/>
  <c r="E14" s="1"/>
  <c r="Y13" i="2" l="1"/>
  <c r="C17" i="3"/>
  <c r="P14" i="1"/>
  <c r="I14"/>
  <c r="P13" i="2"/>
  <c r="K13"/>
  <c r="G13"/>
  <c r="N14" i="1"/>
  <c r="AC9"/>
  <c r="AC14" s="1"/>
  <c r="Z8" i="2"/>
  <c r="AD14" i="1"/>
  <c r="J13" i="2"/>
  <c r="M13"/>
  <c r="I13"/>
  <c r="Z13" l="1"/>
</calcChain>
</file>

<file path=xl/sharedStrings.xml><?xml version="1.0" encoding="utf-8"?>
<sst xmlns="http://schemas.openxmlformats.org/spreadsheetml/2006/main" count="194" uniqueCount="67">
  <si>
    <t>PRIMER CORTE</t>
  </si>
  <si>
    <t>SEGUNDO CORTE</t>
  </si>
  <si>
    <t>TUTELA</t>
  </si>
  <si>
    <t>RESOLUCIONES  195 Y 196 DE 2009</t>
  </si>
  <si>
    <t>RESOLUCIONES 228 Y 229 DE 2009</t>
  </si>
  <si>
    <t>RESOLUCION 210 DE 2009</t>
  </si>
  <si>
    <t>RESOLUCIONES 292 Y 294 DE 2009</t>
  </si>
  <si>
    <t>NUMERO</t>
  </si>
  <si>
    <t>VALOR</t>
  </si>
  <si>
    <t>ADQUISICION</t>
  </si>
  <si>
    <t>MEJORAMIENTO</t>
  </si>
  <si>
    <t>CANTIDAD</t>
  </si>
  <si>
    <t>DESPLAZADOS</t>
  </si>
  <si>
    <t>VIP1</t>
  </si>
  <si>
    <t>VIP2</t>
  </si>
  <si>
    <t>VIS</t>
  </si>
  <si>
    <t>SUBTOTAL</t>
  </si>
  <si>
    <t>INDEPENDIENTE</t>
  </si>
  <si>
    <t>TOTAL</t>
  </si>
  <si>
    <t>TERCER CORTE</t>
  </si>
  <si>
    <t>VIP1.</t>
  </si>
  <si>
    <t>VIP2.</t>
  </si>
  <si>
    <t>Total Subsidios</t>
  </si>
  <si>
    <t>Valor Subsidios</t>
  </si>
  <si>
    <t>No. Subsidios desembolsados</t>
  </si>
  <si>
    <t>Valor desembolsos</t>
  </si>
  <si>
    <t>POBLACIÓN EN SITUACIÓN SOCIOECONÓMICA VULNERABLE</t>
  </si>
  <si>
    <t>POBLACIÓN EN SITUACIÓN DE DESPLAZAMIENTO</t>
  </si>
  <si>
    <t>No. Subsidios asignados</t>
  </si>
  <si>
    <t>Fuente: Subdirección de Recursos Públicos -  Secretaría Distrital de Habitat</t>
  </si>
  <si>
    <t>Tipo vivienda</t>
  </si>
  <si>
    <t xml:space="preserve">Vivienda de Interes Prioritario tipo 1. </t>
  </si>
  <si>
    <t xml:space="preserve">Vivienda de Interes Prioritario tipo 2. </t>
  </si>
  <si>
    <t xml:space="preserve">Vivienda de Interes Social. </t>
  </si>
  <si>
    <t>METROVIVIENDA</t>
  </si>
  <si>
    <t>RESOLUCION 065 DE 2009</t>
  </si>
  <si>
    <t>POBLACION</t>
  </si>
  <si>
    <t>TIPO</t>
  </si>
  <si>
    <t>RESUMEN SDV. METROVIVIENDA Y SDHT</t>
  </si>
  <si>
    <t xml:space="preserve">INFORME SUBSIDIOS ASIGNADOS. </t>
  </si>
  <si>
    <t>AÑO 2009</t>
  </si>
  <si>
    <t>AÑO 2010</t>
  </si>
  <si>
    <t>TOTAL SUBSIDIOS</t>
  </si>
  <si>
    <t>INFORME SUBSIDIOS ASIGNADOS. AÑO 2010</t>
  </si>
  <si>
    <t>RESOLUCIONES 145 Y 146 DE 2010</t>
  </si>
  <si>
    <t>Valor vivienda: Hasta 50 SMMLV</t>
  </si>
  <si>
    <t>Valor subsidio: Hasta 25 SMMLV</t>
  </si>
  <si>
    <t>Valor vivienda: Hasta 70 SMMLV</t>
  </si>
  <si>
    <t>Valor subsidio: Hasta 23 SMMLV</t>
  </si>
  <si>
    <t>Valor vivienda: Hasta 135 SMMLV</t>
  </si>
  <si>
    <t>Valor subsidio: Hasta 18 SMMLV</t>
  </si>
  <si>
    <t>** SMMLV Salario Minimo Mensual Legal Vigente</t>
  </si>
  <si>
    <t>GRAN TOTAL SUBSIDIOS (METROVIVIENDA Y SDHT)</t>
  </si>
  <si>
    <t xml:space="preserve">TOTAL DESEMBOLSOS POR MODALIDAD SDHT
</t>
  </si>
  <si>
    <t>Subsidios</t>
  </si>
  <si>
    <t>Valor</t>
  </si>
  <si>
    <t>SECRETARIA DEL HABITAT</t>
  </si>
  <si>
    <t>SDHT - Independientes</t>
  </si>
  <si>
    <t xml:space="preserve">SDHT  -  Desplazados      </t>
  </si>
  <si>
    <t xml:space="preserve">GRAN TOTAL DESEMBOLSOS SDHT - METROVIVIENDA
</t>
  </si>
  <si>
    <t>INFORME SUBSIDIOS DESEMBOLSADOS. AÑO 2009 2010</t>
  </si>
  <si>
    <t>2009 -2010</t>
  </si>
  <si>
    <t>TOTAL SUBSIDIOS POR MODALIDAD SDHT</t>
  </si>
  <si>
    <t>RESOLUCIONES 146 Y 146 DE 2010</t>
  </si>
  <si>
    <t>RESOLUCIONES 729 Y 730 DE 2010</t>
  </si>
  <si>
    <t>CORTE A JULIO 31 DE 2010.</t>
  </si>
  <si>
    <t>CORTE A JULIO 30 DE 2010.</t>
  </si>
</sst>
</file>

<file path=xl/styles.xml><?xml version="1.0" encoding="utf-8"?>
<styleSheet xmlns="http://schemas.openxmlformats.org/spreadsheetml/2006/main">
  <numFmts count="6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&quot;$&quot;\ #,##0"/>
    <numFmt numFmtId="165" formatCode="_(* #,##0_);_(* \(#,##0\);_(* &quot;-&quot;??_);_(@_)"/>
    <numFmt numFmtId="166" formatCode="_-* #,##0\ _€_-;\-* #,##0\ _€_-;_-* &quot;-&quot;??\ _€_-;_-@_-"/>
    <numFmt numFmtId="167" formatCode="_(&quot;$&quot;\ * #,##0_);_(&quot;$&quot;\ * \(#,##0\);_(&quot;$&quot;\ 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3" fillId="0" borderId="8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0" fillId="3" borderId="8" xfId="2" applyFont="1" applyBorder="1" applyAlignment="1">
      <alignment vertical="center" wrapText="1"/>
    </xf>
    <xf numFmtId="0" fontId="0" fillId="3" borderId="9" xfId="2" applyFont="1" applyBorder="1" applyAlignment="1">
      <alignment vertical="center" wrapText="1"/>
    </xf>
    <xf numFmtId="0" fontId="3" fillId="0" borderId="15" xfId="0" applyFont="1" applyBorder="1" applyAlignment="1">
      <alignment horizontal="justify" vertical="top" wrapText="1"/>
    </xf>
    <xf numFmtId="0" fontId="3" fillId="0" borderId="16" xfId="0" applyFont="1" applyBorder="1" applyAlignment="1">
      <alignment horizontal="right" vertical="top" wrapText="1"/>
    </xf>
    <xf numFmtId="164" fontId="3" fillId="0" borderId="17" xfId="0" applyNumberFormat="1" applyFont="1" applyBorder="1" applyAlignment="1">
      <alignment horizontal="right" vertical="top" wrapText="1"/>
    </xf>
    <xf numFmtId="0" fontId="3" fillId="0" borderId="18" xfId="0" applyFont="1" applyBorder="1" applyAlignment="1">
      <alignment horizontal="right" vertical="top" wrapText="1"/>
    </xf>
    <xf numFmtId="164" fontId="3" fillId="0" borderId="19" xfId="0" applyNumberFormat="1" applyFont="1" applyBorder="1" applyAlignment="1">
      <alignment horizontal="right" vertical="top" wrapText="1"/>
    </xf>
    <xf numFmtId="164" fontId="3" fillId="0" borderId="20" xfId="0" applyNumberFormat="1" applyFont="1" applyBorder="1" applyAlignment="1">
      <alignment horizontal="right" vertical="top" wrapText="1"/>
    </xf>
    <xf numFmtId="164" fontId="3" fillId="0" borderId="21" xfId="0" applyNumberFormat="1" applyFont="1" applyBorder="1" applyAlignment="1">
      <alignment horizontal="right" vertical="top" wrapText="1"/>
    </xf>
    <xf numFmtId="164" fontId="0" fillId="0" borderId="17" xfId="0" applyNumberFormat="1" applyBorder="1"/>
    <xf numFmtId="0" fontId="3" fillId="0" borderId="23" xfId="0" applyFont="1" applyBorder="1" applyAlignment="1">
      <alignment horizontal="justify" vertical="top" wrapText="1"/>
    </xf>
    <xf numFmtId="0" fontId="3" fillId="0" borderId="24" xfId="0" applyFont="1" applyBorder="1" applyAlignment="1">
      <alignment horizontal="right" vertical="top" wrapText="1"/>
    </xf>
    <xf numFmtId="164" fontId="3" fillId="0" borderId="25" xfId="0" applyNumberFormat="1" applyFont="1" applyBorder="1"/>
    <xf numFmtId="164" fontId="3" fillId="0" borderId="26" xfId="0" applyNumberFormat="1" applyFont="1" applyBorder="1" applyAlignment="1">
      <alignment horizontal="right" vertical="top" wrapText="1"/>
    </xf>
    <xf numFmtId="164" fontId="3" fillId="0" borderId="27" xfId="0" applyNumberFormat="1" applyFont="1" applyBorder="1" applyAlignment="1">
      <alignment horizontal="right" vertical="top" wrapText="1"/>
    </xf>
    <xf numFmtId="164" fontId="3" fillId="0" borderId="25" xfId="0" applyNumberFormat="1" applyFont="1" applyBorder="1" applyAlignment="1">
      <alignment horizontal="right" vertical="top" wrapText="1"/>
    </xf>
    <xf numFmtId="164" fontId="0" fillId="0" borderId="25" xfId="0" applyNumberFormat="1" applyBorder="1"/>
    <xf numFmtId="0" fontId="3" fillId="0" borderId="28" xfId="0" applyFont="1" applyBorder="1" applyAlignment="1">
      <alignment horizontal="justify" vertical="top" wrapText="1"/>
    </xf>
    <xf numFmtId="0" fontId="3" fillId="0" borderId="29" xfId="0" applyFont="1" applyBorder="1" applyAlignment="1">
      <alignment horizontal="right" vertical="top" wrapText="1"/>
    </xf>
    <xf numFmtId="164" fontId="3" fillId="0" borderId="30" xfId="0" applyNumberFormat="1" applyFont="1" applyBorder="1" applyAlignment="1">
      <alignment horizontal="right" vertical="top" wrapText="1"/>
    </xf>
    <xf numFmtId="0" fontId="3" fillId="0" borderId="31" xfId="0" applyFont="1" applyBorder="1" applyAlignment="1">
      <alignment horizontal="right" vertical="top" wrapText="1"/>
    </xf>
    <xf numFmtId="164" fontId="3" fillId="0" borderId="32" xfId="0" applyNumberFormat="1" applyFont="1" applyBorder="1" applyAlignment="1">
      <alignment horizontal="right" vertical="top" wrapText="1"/>
    </xf>
    <xf numFmtId="164" fontId="3" fillId="0" borderId="33" xfId="0" applyNumberFormat="1" applyFont="1" applyBorder="1" applyAlignment="1">
      <alignment horizontal="right" vertical="top" wrapText="1"/>
    </xf>
    <xf numFmtId="164" fontId="0" fillId="0" borderId="30" xfId="0" applyNumberFormat="1" applyBorder="1"/>
    <xf numFmtId="0" fontId="1" fillId="2" borderId="5" xfId="1" applyBorder="1" applyAlignment="1">
      <alignment horizontal="justify" vertical="top" wrapText="1"/>
    </xf>
    <xf numFmtId="0" fontId="1" fillId="2" borderId="8" xfId="1" applyBorder="1" applyAlignment="1">
      <alignment horizontal="right" vertical="top" wrapText="1"/>
    </xf>
    <xf numFmtId="164" fontId="1" fillId="2" borderId="9" xfId="1" applyNumberFormat="1" applyBorder="1" applyAlignment="1">
      <alignment horizontal="right" vertical="top" wrapText="1"/>
    </xf>
    <xf numFmtId="164" fontId="1" fillId="2" borderId="13" xfId="1" applyNumberFormat="1" applyBorder="1" applyAlignment="1">
      <alignment horizontal="right" vertical="top" wrapText="1"/>
    </xf>
    <xf numFmtId="0" fontId="1" fillId="3" borderId="8" xfId="2" applyBorder="1" applyAlignment="1">
      <alignment horizontal="right" vertical="top" wrapText="1"/>
    </xf>
    <xf numFmtId="164" fontId="0" fillId="0" borderId="9" xfId="0" applyNumberFormat="1" applyBorder="1"/>
    <xf numFmtId="0" fontId="3" fillId="0" borderId="16" xfId="0" applyFont="1" applyBorder="1" applyAlignment="1">
      <alignment horizontal="right"/>
    </xf>
    <xf numFmtId="164" fontId="3" fillId="0" borderId="21" xfId="0" applyNumberFormat="1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164" fontId="3" fillId="0" borderId="27" xfId="0" applyNumberFormat="1" applyFont="1" applyBorder="1" applyAlignment="1">
      <alignment horizontal="right"/>
    </xf>
    <xf numFmtId="0" fontId="3" fillId="0" borderId="29" xfId="0" applyFont="1" applyBorder="1" applyAlignment="1">
      <alignment horizontal="right"/>
    </xf>
    <xf numFmtId="164" fontId="3" fillId="0" borderId="33" xfId="0" applyNumberFormat="1" applyFont="1" applyBorder="1" applyAlignment="1">
      <alignment horizontal="right"/>
    </xf>
    <xf numFmtId="0" fontId="1" fillId="2" borderId="3" xfId="1" applyBorder="1" applyAlignment="1">
      <alignment horizontal="justify" vertical="top" wrapText="1"/>
    </xf>
    <xf numFmtId="0" fontId="1" fillId="2" borderId="35" xfId="1" applyBorder="1" applyAlignment="1">
      <alignment horizontal="right" vertical="top" wrapText="1"/>
    </xf>
    <xf numFmtId="164" fontId="1" fillId="3" borderId="9" xfId="2" applyNumberFormat="1" applyBorder="1" applyAlignment="1">
      <alignment horizontal="right" vertical="top" wrapText="1"/>
    </xf>
    <xf numFmtId="0" fontId="1" fillId="3" borderId="35" xfId="2" applyBorder="1" applyAlignment="1">
      <alignment horizontal="right" vertical="top" wrapText="1"/>
    </xf>
    <xf numFmtId="164" fontId="1" fillId="3" borderId="13" xfId="2" applyNumberFormat="1" applyBorder="1" applyAlignment="1">
      <alignment horizontal="right" vertical="top" wrapText="1"/>
    </xf>
    <xf numFmtId="164" fontId="3" fillId="0" borderId="17" xfId="0" applyNumberFormat="1" applyFont="1" applyBorder="1" applyAlignment="1">
      <alignment horizontal="right"/>
    </xf>
    <xf numFmtId="164" fontId="3" fillId="0" borderId="25" xfId="0" applyNumberFormat="1" applyFont="1" applyBorder="1" applyAlignment="1">
      <alignment horizontal="right"/>
    </xf>
    <xf numFmtId="164" fontId="3" fillId="0" borderId="30" xfId="0" applyNumberFormat="1" applyFont="1" applyBorder="1" applyAlignment="1">
      <alignment horizontal="right"/>
    </xf>
    <xf numFmtId="0" fontId="2" fillId="0" borderId="0" xfId="0" applyFont="1"/>
    <xf numFmtId="0" fontId="2" fillId="3" borderId="8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Border="1"/>
    <xf numFmtId="0" fontId="2" fillId="0" borderId="11" xfId="0" applyFont="1" applyFill="1" applyBorder="1" applyAlignment="1">
      <alignment horizontal="justify" vertical="top" wrapText="1"/>
    </xf>
    <xf numFmtId="0" fontId="2" fillId="0" borderId="36" xfId="0" applyFont="1" applyFill="1" applyBorder="1"/>
    <xf numFmtId="164" fontId="2" fillId="0" borderId="36" xfId="0" applyNumberFormat="1" applyFont="1" applyFill="1" applyBorder="1"/>
    <xf numFmtId="164" fontId="2" fillId="0" borderId="12" xfId="0" applyNumberFormat="1" applyFont="1" applyFill="1" applyBorder="1"/>
    <xf numFmtId="0" fontId="2" fillId="0" borderId="0" xfId="0" applyFont="1" applyFill="1"/>
    <xf numFmtId="165" fontId="0" fillId="0" borderId="0" xfId="3" applyNumberFormat="1" applyFont="1" applyBorder="1"/>
    <xf numFmtId="0" fontId="0" fillId="0" borderId="37" xfId="0" applyFont="1" applyBorder="1" applyAlignment="1">
      <alignment horizontal="center" vertical="center" wrapText="1"/>
    </xf>
    <xf numFmtId="165" fontId="0" fillId="0" borderId="37" xfId="3" applyNumberFormat="1" applyFont="1" applyBorder="1"/>
    <xf numFmtId="164" fontId="0" fillId="0" borderId="37" xfId="0" applyNumberFormat="1" applyFont="1" applyBorder="1"/>
    <xf numFmtId="0" fontId="0" fillId="0" borderId="37" xfId="0" applyFont="1" applyBorder="1"/>
    <xf numFmtId="0" fontId="0" fillId="0" borderId="2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justify" vertical="top" wrapText="1"/>
    </xf>
    <xf numFmtId="164" fontId="0" fillId="0" borderId="25" xfId="0" applyNumberFormat="1" applyFont="1" applyBorder="1"/>
    <xf numFmtId="0" fontId="2" fillId="5" borderId="29" xfId="0" applyFont="1" applyFill="1" applyBorder="1" applyAlignment="1">
      <alignment horizontal="justify" vertical="top" wrapText="1"/>
    </xf>
    <xf numFmtId="165" fontId="2" fillId="5" borderId="38" xfId="3" applyNumberFormat="1" applyFont="1" applyFill="1" applyBorder="1"/>
    <xf numFmtId="164" fontId="2" fillId="5" borderId="38" xfId="0" applyNumberFormat="1" applyFont="1" applyFill="1" applyBorder="1"/>
    <xf numFmtId="0" fontId="2" fillId="5" borderId="38" xfId="0" applyFont="1" applyFill="1" applyBorder="1"/>
    <xf numFmtId="164" fontId="2" fillId="5" borderId="30" xfId="0" applyNumberFormat="1" applyFont="1" applyFill="1" applyBorder="1"/>
    <xf numFmtId="164" fontId="0" fillId="0" borderId="0" xfId="0" applyNumberFormat="1" applyFont="1" applyBorder="1"/>
    <xf numFmtId="0" fontId="0" fillId="0" borderId="10" xfId="0" applyFont="1" applyBorder="1"/>
    <xf numFmtId="0" fontId="2" fillId="4" borderId="8" xfId="0" applyFont="1" applyFill="1" applyBorder="1" applyAlignment="1">
      <alignment horizontal="justify" vertical="top" wrapText="1"/>
    </xf>
    <xf numFmtId="165" fontId="2" fillId="4" borderId="39" xfId="3" applyNumberFormat="1" applyFont="1" applyFill="1" applyBorder="1"/>
    <xf numFmtId="164" fontId="2" fillId="4" borderId="39" xfId="0" applyNumberFormat="1" applyFont="1" applyFill="1" applyBorder="1"/>
    <xf numFmtId="0" fontId="2" fillId="4" borderId="39" xfId="0" applyFont="1" applyFill="1" applyBorder="1"/>
    <xf numFmtId="164" fontId="2" fillId="4" borderId="9" xfId="0" applyNumberFormat="1" applyFont="1" applyFill="1" applyBorder="1"/>
    <xf numFmtId="0" fontId="4" fillId="0" borderId="0" xfId="0" applyFont="1"/>
    <xf numFmtId="165" fontId="1" fillId="3" borderId="16" xfId="3" applyNumberFormat="1" applyFill="1" applyBorder="1" applyAlignment="1">
      <alignment horizontal="right" vertical="top" wrapText="1"/>
    </xf>
    <xf numFmtId="165" fontId="1" fillId="3" borderId="24" xfId="3" applyNumberFormat="1" applyFill="1" applyBorder="1" applyAlignment="1">
      <alignment horizontal="right" vertical="top" wrapText="1"/>
    </xf>
    <xf numFmtId="165" fontId="1" fillId="3" borderId="29" xfId="3" applyNumberFormat="1" applyFill="1" applyBorder="1" applyAlignment="1">
      <alignment horizontal="right" vertical="top" wrapText="1"/>
    </xf>
    <xf numFmtId="165" fontId="1" fillId="3" borderId="8" xfId="3" applyNumberFormat="1" applyFill="1" applyBorder="1" applyAlignment="1">
      <alignment horizontal="right" vertical="top" wrapText="1"/>
    </xf>
    <xf numFmtId="0" fontId="0" fillId="0" borderId="24" xfId="0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40" xfId="0" applyFont="1" applyBorder="1" applyAlignment="1">
      <alignment horizontal="justify" vertical="top" wrapText="1"/>
    </xf>
    <xf numFmtId="164" fontId="3" fillId="0" borderId="41" xfId="0" applyNumberFormat="1" applyFont="1" applyBorder="1" applyAlignment="1">
      <alignment horizontal="right" vertical="top" wrapText="1"/>
    </xf>
    <xf numFmtId="0" fontId="3" fillId="0" borderId="26" xfId="0" applyFont="1" applyBorder="1" applyAlignment="1">
      <alignment horizontal="justify" vertical="top" wrapText="1"/>
    </xf>
    <xf numFmtId="0" fontId="3" fillId="0" borderId="32" xfId="0" applyFont="1" applyBorder="1" applyAlignment="1">
      <alignment horizontal="justify" vertical="top" wrapText="1"/>
    </xf>
    <xf numFmtId="0" fontId="3" fillId="0" borderId="42" xfId="0" applyFont="1" applyBorder="1" applyAlignment="1">
      <alignment horizontal="right" vertical="top" wrapText="1"/>
    </xf>
    <xf numFmtId="0" fontId="3" fillId="0" borderId="43" xfId="0" applyFont="1" applyBorder="1" applyAlignment="1">
      <alignment horizontal="justify" vertical="top" wrapText="1"/>
    </xf>
    <xf numFmtId="0" fontId="3" fillId="0" borderId="44" xfId="0" applyFont="1" applyBorder="1" applyAlignment="1">
      <alignment horizontal="justify" vertical="top" wrapText="1"/>
    </xf>
    <xf numFmtId="164" fontId="3" fillId="0" borderId="45" xfId="0" applyNumberFormat="1" applyFont="1" applyBorder="1" applyAlignment="1">
      <alignment horizontal="right" vertical="top" wrapText="1"/>
    </xf>
    <xf numFmtId="166" fontId="0" fillId="0" borderId="0" xfId="0" applyNumberFormat="1"/>
    <xf numFmtId="0" fontId="6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3" borderId="46" xfId="2" applyFont="1" applyBorder="1" applyAlignment="1">
      <alignment horizontal="center" vertical="center" wrapText="1"/>
    </xf>
    <xf numFmtId="0" fontId="2" fillId="3" borderId="47" xfId="2" applyFont="1" applyBorder="1" applyAlignment="1">
      <alignment horizontal="center" vertical="center" wrapText="1"/>
    </xf>
    <xf numFmtId="165" fontId="1" fillId="3" borderId="48" xfId="3" applyNumberFormat="1" applyFill="1" applyBorder="1" applyAlignment="1">
      <alignment horizontal="right" vertical="top" wrapText="1"/>
    </xf>
    <xf numFmtId="164" fontId="0" fillId="0" borderId="49" xfId="0" applyNumberFormat="1" applyBorder="1"/>
    <xf numFmtId="165" fontId="1" fillId="3" borderId="50" xfId="3" applyNumberFormat="1" applyFill="1" applyBorder="1" applyAlignment="1">
      <alignment horizontal="right" vertical="top" wrapText="1"/>
    </xf>
    <xf numFmtId="164" fontId="0" fillId="0" borderId="51" xfId="0" applyNumberFormat="1" applyBorder="1"/>
    <xf numFmtId="0" fontId="0" fillId="0" borderId="37" xfId="0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  <xf numFmtId="167" fontId="4" fillId="0" borderId="0" xfId="4" applyNumberFormat="1" applyFont="1" applyBorder="1"/>
    <xf numFmtId="167" fontId="0" fillId="0" borderId="37" xfId="4" applyNumberFormat="1" applyFont="1" applyBorder="1" applyAlignment="1">
      <alignment horizontal="center"/>
    </xf>
    <xf numFmtId="0" fontId="3" fillId="6" borderId="9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horizontal="center" vertical="top" wrapText="1"/>
    </xf>
    <xf numFmtId="0" fontId="1" fillId="2" borderId="53" xfId="1" applyBorder="1" applyAlignment="1">
      <alignment horizontal="right" vertical="top" wrapText="1"/>
    </xf>
    <xf numFmtId="0" fontId="3" fillId="6" borderId="35" xfId="0" applyFont="1" applyFill="1" applyBorder="1" applyAlignment="1">
      <alignment horizontal="center" vertical="top" wrapText="1"/>
    </xf>
    <xf numFmtId="1" fontId="1" fillId="2" borderId="18" xfId="1" applyNumberFormat="1" applyBorder="1" applyAlignment="1">
      <alignment horizontal="right" vertical="top" wrapText="1"/>
    </xf>
    <xf numFmtId="1" fontId="1" fillId="2" borderId="24" xfId="1" applyNumberFormat="1" applyBorder="1" applyAlignment="1">
      <alignment horizontal="right" vertical="top" wrapText="1"/>
    </xf>
    <xf numFmtId="1" fontId="1" fillId="2" borderId="31" xfId="1" applyNumberFormat="1" applyBorder="1" applyAlignment="1">
      <alignment horizontal="right" vertical="top" wrapText="1"/>
    </xf>
    <xf numFmtId="1" fontId="1" fillId="2" borderId="53" xfId="1" applyNumberFormat="1" applyBorder="1" applyAlignment="1">
      <alignment horizontal="right" vertical="top" wrapText="1"/>
    </xf>
    <xf numFmtId="1" fontId="1" fillId="3" borderId="13" xfId="2" applyNumberFormat="1" applyBorder="1" applyAlignment="1">
      <alignment horizontal="right" vertical="top" wrapText="1"/>
    </xf>
    <xf numFmtId="1" fontId="0" fillId="0" borderId="0" xfId="0" applyNumberFormat="1"/>
    <xf numFmtId="1" fontId="1" fillId="2" borderId="54" xfId="1" applyNumberFormat="1" applyBorder="1" applyAlignment="1">
      <alignment horizontal="right" vertical="top" wrapText="1"/>
    </xf>
    <xf numFmtId="1" fontId="1" fillId="2" borderId="55" xfId="1" applyNumberFormat="1" applyBorder="1" applyAlignment="1">
      <alignment horizontal="right" vertical="top" wrapText="1"/>
    </xf>
    <xf numFmtId="1" fontId="1" fillId="2" borderId="56" xfId="1" applyNumberFormat="1" applyBorder="1" applyAlignment="1">
      <alignment horizontal="right" vertical="top" wrapText="1"/>
    </xf>
    <xf numFmtId="1" fontId="1" fillId="2" borderId="7" xfId="1" applyNumberFormat="1" applyBorder="1" applyAlignment="1">
      <alignment horizontal="right" vertical="top" wrapText="1"/>
    </xf>
    <xf numFmtId="1" fontId="1" fillId="3" borderId="6" xfId="2" applyNumberFormat="1" applyBorder="1" applyAlignment="1">
      <alignment horizontal="right" vertical="top" wrapText="1"/>
    </xf>
    <xf numFmtId="0" fontId="6" fillId="0" borderId="0" xfId="0" applyFont="1" applyAlignment="1"/>
    <xf numFmtId="0" fontId="7" fillId="0" borderId="37" xfId="5" applyBorder="1" applyAlignment="1" applyProtection="1">
      <alignment horizontal="center" vertical="center" wrapText="1"/>
    </xf>
    <xf numFmtId="0" fontId="7" fillId="0" borderId="37" xfId="5" applyFill="1" applyBorder="1" applyAlignment="1" applyProtection="1">
      <alignment horizontal="center" vertical="center" wrapText="1"/>
    </xf>
    <xf numFmtId="1" fontId="1" fillId="0" borderId="16" xfId="2" applyNumberFormat="1" applyFill="1" applyBorder="1" applyAlignment="1">
      <alignment horizontal="right" vertical="top" wrapText="1"/>
    </xf>
    <xf numFmtId="0" fontId="1" fillId="7" borderId="8" xfId="2" applyFill="1" applyBorder="1" applyAlignment="1">
      <alignment horizontal="right" vertical="top" wrapText="1"/>
    </xf>
    <xf numFmtId="164" fontId="0" fillId="8" borderId="9" xfId="0" applyNumberFormat="1" applyFill="1" applyBorder="1"/>
    <xf numFmtId="167" fontId="1" fillId="7" borderId="8" xfId="4" applyNumberFormat="1" applyFill="1" applyBorder="1" applyAlignment="1">
      <alignment horizontal="right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24" xfId="0" applyFont="1" applyBorder="1" applyAlignment="1">
      <alignment horizontal="right" vertical="top" wrapText="1"/>
    </xf>
    <xf numFmtId="164" fontId="0" fillId="0" borderId="25" xfId="0" applyNumberFormat="1" applyFont="1" applyBorder="1" applyAlignment="1">
      <alignment horizontal="right" vertical="top" wrapText="1"/>
    </xf>
    <xf numFmtId="0" fontId="0" fillId="0" borderId="29" xfId="0" applyFont="1" applyBorder="1" applyAlignment="1">
      <alignment horizontal="right" vertical="top" wrapText="1"/>
    </xf>
    <xf numFmtId="164" fontId="0" fillId="0" borderId="30" xfId="0" applyNumberFormat="1" applyFont="1" applyBorder="1" applyAlignment="1">
      <alignment horizontal="right" vertical="top" wrapText="1"/>
    </xf>
    <xf numFmtId="0" fontId="0" fillId="7" borderId="8" xfId="0" applyFont="1" applyFill="1" applyBorder="1" applyAlignment="1">
      <alignment horizontal="right" vertical="top" wrapText="1"/>
    </xf>
    <xf numFmtId="164" fontId="0" fillId="7" borderId="9" xfId="0" applyNumberFormat="1" applyFont="1" applyFill="1" applyBorder="1" applyAlignment="1">
      <alignment horizontal="right" vertical="top" wrapText="1"/>
    </xf>
    <xf numFmtId="0" fontId="0" fillId="7" borderId="18" xfId="0" applyFont="1" applyFill="1" applyBorder="1" applyAlignment="1">
      <alignment horizontal="right" vertical="top" wrapText="1"/>
    </xf>
    <xf numFmtId="164" fontId="0" fillId="7" borderId="45" xfId="0" applyNumberFormat="1" applyFont="1" applyFill="1" applyBorder="1" applyAlignment="1">
      <alignment horizontal="right" vertical="top" wrapText="1"/>
    </xf>
    <xf numFmtId="167" fontId="1" fillId="3" borderId="8" xfId="4" applyNumberFormat="1" applyFill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" fontId="1" fillId="3" borderId="9" xfId="2" applyNumberFormat="1" applyBorder="1" applyAlignment="1">
      <alignment horizontal="right" vertical="top" wrapText="1"/>
    </xf>
    <xf numFmtId="0" fontId="0" fillId="0" borderId="15" xfId="0" applyBorder="1" applyAlignment="1">
      <alignment horizontal="center"/>
    </xf>
    <xf numFmtId="0" fontId="0" fillId="0" borderId="52" xfId="0" applyBorder="1"/>
    <xf numFmtId="0" fontId="0" fillId="0" borderId="41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6" borderId="3" xfId="2" applyFont="1" applyFill="1" applyBorder="1" applyAlignment="1">
      <alignment horizontal="center" vertical="center" wrapText="1"/>
    </xf>
    <xf numFmtId="0" fontId="2" fillId="6" borderId="10" xfId="2" applyFont="1" applyFill="1" applyBorder="1" applyAlignment="1">
      <alignment horizontal="center" vertical="center" wrapText="1"/>
    </xf>
    <xf numFmtId="0" fontId="2" fillId="6" borderId="4" xfId="2" applyFont="1" applyFill="1" applyBorder="1" applyAlignment="1">
      <alignment horizontal="center" vertical="center" wrapText="1"/>
    </xf>
    <xf numFmtId="0" fontId="2" fillId="6" borderId="0" xfId="2" applyFont="1" applyFill="1" applyBorder="1" applyAlignment="1">
      <alignment horizontal="center" vertical="center" wrapText="1"/>
    </xf>
    <xf numFmtId="0" fontId="2" fillId="6" borderId="2" xfId="2" applyFont="1" applyFill="1" applyBorder="1" applyAlignment="1">
      <alignment horizontal="center" vertical="center" wrapText="1"/>
    </xf>
    <xf numFmtId="0" fontId="2" fillId="6" borderId="36" xfId="2" applyFont="1" applyFill="1" applyBorder="1" applyAlignment="1">
      <alignment horizontal="center" vertical="center" wrapText="1"/>
    </xf>
    <xf numFmtId="0" fontId="2" fillId="6" borderId="12" xfId="2" applyFont="1" applyFill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2" fillId="3" borderId="12" xfId="2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3" fillId="2" borderId="22" xfId="1" applyFont="1" applyBorder="1" applyAlignment="1">
      <alignment horizontal="justify" vertical="center" wrapText="1"/>
    </xf>
    <xf numFmtId="0" fontId="3" fillId="2" borderId="34" xfId="1" applyFont="1" applyBorder="1" applyAlignment="1">
      <alignment horizontal="justify" vertical="center" wrapText="1"/>
    </xf>
    <xf numFmtId="0" fontId="3" fillId="2" borderId="14" xfId="1" applyFont="1" applyBorder="1" applyAlignment="1">
      <alignment horizontal="justify" vertical="center" wrapText="1"/>
    </xf>
    <xf numFmtId="0" fontId="3" fillId="2" borderId="1" xfId="1" applyFont="1" applyBorder="1" applyAlignment="1">
      <alignment horizontal="justify" vertical="center" wrapText="1"/>
    </xf>
    <xf numFmtId="0" fontId="1" fillId="3" borderId="5" xfId="2" applyFont="1" applyBorder="1" applyAlignment="1">
      <alignment horizontal="center" vertical="top" wrapText="1"/>
    </xf>
    <xf numFmtId="0" fontId="1" fillId="3" borderId="6" xfId="2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1" fillId="7" borderId="5" xfId="2" applyFont="1" applyFill="1" applyBorder="1" applyAlignment="1">
      <alignment horizontal="left" vertical="top" wrapText="1"/>
    </xf>
    <xf numFmtId="0" fontId="1" fillId="7" borderId="6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center" vertical="top" wrapText="1"/>
    </xf>
    <xf numFmtId="0" fontId="1" fillId="0" borderId="2" xfId="2" applyFont="1" applyFill="1" applyBorder="1" applyAlignment="1">
      <alignment horizontal="center" vertical="top" wrapText="1"/>
    </xf>
    <xf numFmtId="0" fontId="0" fillId="0" borderId="11" xfId="2" applyFont="1" applyFill="1" applyBorder="1" applyAlignment="1">
      <alignment horizontal="center" vertical="top" wrapText="1"/>
    </xf>
    <xf numFmtId="0" fontId="1" fillId="0" borderId="12" xfId="2" applyFont="1" applyFill="1" applyBorder="1" applyAlignment="1">
      <alignment horizontal="center" vertical="top" wrapText="1"/>
    </xf>
    <xf numFmtId="0" fontId="0" fillId="7" borderId="3" xfId="2" applyFont="1" applyFill="1" applyBorder="1" applyAlignment="1">
      <alignment horizontal="right" vertical="top" wrapText="1"/>
    </xf>
    <xf numFmtId="0" fontId="1" fillId="7" borderId="4" xfId="2" applyFont="1" applyFill="1" applyBorder="1" applyAlignment="1">
      <alignment horizontal="right" vertical="top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6" borderId="1" xfId="2" applyFont="1" applyFill="1" applyBorder="1" applyAlignment="1">
      <alignment horizontal="center" vertical="center" wrapText="1"/>
    </xf>
    <xf numFmtId="0" fontId="2" fillId="6" borderId="11" xfId="2" applyFont="1" applyFill="1" applyBorder="1" applyAlignment="1">
      <alignment horizontal="center" vertical="center" wrapText="1"/>
    </xf>
  </cellXfs>
  <cellStyles count="6">
    <cellStyle name="20% - Énfasis2" xfId="1" builtinId="34"/>
    <cellStyle name="40% - Énfasis2" xfId="2" builtinId="35"/>
    <cellStyle name="Hipervínculo" xfId="5" builtinId="8"/>
    <cellStyle name="Millares" xfId="3" builtinId="3"/>
    <cellStyle name="Moneda" xfId="4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>
    <pageSetUpPr fitToPage="1"/>
  </sheetPr>
  <dimension ref="A1:E30"/>
  <sheetViews>
    <sheetView tabSelected="1" workbookViewId="0"/>
  </sheetViews>
  <sheetFormatPr baseColWidth="10" defaultRowHeight="15"/>
  <cols>
    <col min="1" max="1" width="10" customWidth="1"/>
    <col min="2" max="2" width="26.28515625" customWidth="1"/>
    <col min="3" max="3" width="16.28515625" bestFit="1" customWidth="1"/>
    <col min="4" max="4" width="14.5703125" customWidth="1"/>
    <col min="5" max="5" width="15.140625" bestFit="1" customWidth="1"/>
  </cols>
  <sheetData>
    <row r="1" spans="1:5" ht="15.75" thickBot="1"/>
    <row r="2" spans="1:5" s="51" customFormat="1" ht="15.75" thickBot="1">
      <c r="A2" s="161" t="s">
        <v>38</v>
      </c>
      <c r="B2" s="162"/>
      <c r="C2" s="162"/>
      <c r="D2" s="162"/>
      <c r="E2" s="163"/>
    </row>
    <row r="3" spans="1:5">
      <c r="A3" s="158" t="s">
        <v>26</v>
      </c>
      <c r="B3" s="159"/>
      <c r="C3" s="159"/>
      <c r="D3" s="159"/>
      <c r="E3" s="160"/>
    </row>
    <row r="4" spans="1:5" s="54" customFormat="1" ht="45">
      <c r="A4" s="86" t="s">
        <v>30</v>
      </c>
      <c r="B4" s="137" t="s">
        <v>28</v>
      </c>
      <c r="C4" s="62" t="s">
        <v>23</v>
      </c>
      <c r="D4" s="138" t="s">
        <v>24</v>
      </c>
      <c r="E4" s="66" t="s">
        <v>25</v>
      </c>
    </row>
    <row r="5" spans="1:5">
      <c r="A5" s="67" t="s">
        <v>13</v>
      </c>
      <c r="B5" s="63">
        <v>1531</v>
      </c>
      <c r="C5" s="64">
        <v>19263650000</v>
      </c>
      <c r="D5" s="65">
        <v>206</v>
      </c>
      <c r="E5" s="68">
        <v>2557366700</v>
      </c>
    </row>
    <row r="6" spans="1:5">
      <c r="A6" s="67" t="s">
        <v>14</v>
      </c>
      <c r="B6" s="63">
        <v>5803</v>
      </c>
      <c r="C6" s="64">
        <v>59821909288</v>
      </c>
      <c r="D6" s="65">
        <v>1125</v>
      </c>
      <c r="E6" s="68">
        <v>9489609500</v>
      </c>
    </row>
    <row r="7" spans="1:5">
      <c r="A7" s="67" t="s">
        <v>15</v>
      </c>
      <c r="B7" s="63">
        <v>2058</v>
      </c>
      <c r="C7" s="64">
        <v>18711786600</v>
      </c>
      <c r="D7" s="65">
        <v>365</v>
      </c>
      <c r="E7" s="68">
        <v>3275157000</v>
      </c>
    </row>
    <row r="8" spans="1:5" s="51" customFormat="1" ht="30.75" thickBot="1">
      <c r="A8" s="69" t="s">
        <v>22</v>
      </c>
      <c r="B8" s="70">
        <f>SUM(B5:B7)</f>
        <v>9392</v>
      </c>
      <c r="C8" s="71">
        <f>+SUM(C5:C7)</f>
        <v>97797345888</v>
      </c>
      <c r="D8" s="72">
        <f>SUM(D5:D7)</f>
        <v>1696</v>
      </c>
      <c r="E8" s="73">
        <f>SUM(E5:E7)</f>
        <v>15322133200</v>
      </c>
    </row>
    <row r="9" spans="1:5" s="60" customFormat="1" ht="15.75" thickBot="1">
      <c r="A9" s="56"/>
      <c r="B9" s="57"/>
      <c r="C9" s="58"/>
      <c r="D9" s="57"/>
      <c r="E9" s="59"/>
    </row>
    <row r="10" spans="1:5">
      <c r="A10" s="158" t="s">
        <v>27</v>
      </c>
      <c r="B10" s="159"/>
      <c r="C10" s="159"/>
      <c r="D10" s="159"/>
      <c r="E10" s="160"/>
    </row>
    <row r="11" spans="1:5" ht="45">
      <c r="A11" s="86" t="s">
        <v>30</v>
      </c>
      <c r="B11" s="137" t="s">
        <v>28</v>
      </c>
      <c r="C11" s="62" t="s">
        <v>23</v>
      </c>
      <c r="D11" s="138" t="s">
        <v>24</v>
      </c>
      <c r="E11" s="66" t="s">
        <v>25</v>
      </c>
    </row>
    <row r="12" spans="1:5">
      <c r="A12" s="67" t="s">
        <v>13</v>
      </c>
      <c r="B12" s="63">
        <v>1141</v>
      </c>
      <c r="C12" s="64">
        <v>16817184475</v>
      </c>
      <c r="D12" s="65">
        <v>238</v>
      </c>
      <c r="E12" s="68">
        <v>2666541660</v>
      </c>
    </row>
    <row r="13" spans="1:5">
      <c r="A13" s="67" t="s">
        <v>14</v>
      </c>
      <c r="B13" s="63">
        <v>314</v>
      </c>
      <c r="C13" s="64">
        <v>4032987600</v>
      </c>
      <c r="D13" s="65">
        <v>1</v>
      </c>
      <c r="E13" s="68">
        <v>10434900</v>
      </c>
    </row>
    <row r="14" spans="1:5">
      <c r="A14" s="67" t="s">
        <v>15</v>
      </c>
      <c r="B14" s="63">
        <v>0</v>
      </c>
      <c r="C14" s="64">
        <v>0</v>
      </c>
      <c r="D14" s="65"/>
      <c r="E14" s="68"/>
    </row>
    <row r="15" spans="1:5" s="51" customFormat="1" ht="30.75" thickBot="1">
      <c r="A15" s="69" t="s">
        <v>22</v>
      </c>
      <c r="B15" s="70">
        <f>SUM(B12:B14)</f>
        <v>1455</v>
      </c>
      <c r="C15" s="71">
        <f>+SUM(C12:C14)</f>
        <v>20850172075</v>
      </c>
      <c r="D15" s="72">
        <f>SUM(D12:D14)</f>
        <v>239</v>
      </c>
      <c r="E15" s="73">
        <f>SUM(E12:E14)</f>
        <v>2676976560</v>
      </c>
    </row>
    <row r="16" spans="1:5" ht="15.75" thickBot="1">
      <c r="A16" s="55"/>
      <c r="B16" s="61"/>
      <c r="C16" s="74"/>
      <c r="D16" s="75"/>
      <c r="E16" s="55"/>
    </row>
    <row r="17" spans="1:5" s="51" customFormat="1" ht="15.75" thickBot="1">
      <c r="A17" s="76" t="s">
        <v>18</v>
      </c>
      <c r="B17" s="77">
        <f>+B8+B15</f>
        <v>10847</v>
      </c>
      <c r="C17" s="78">
        <f>+C8+C15</f>
        <v>118647517963</v>
      </c>
      <c r="D17" s="79">
        <f>+D8+D15</f>
        <v>1935</v>
      </c>
      <c r="E17" s="80">
        <f>+E8+E15</f>
        <v>17999109760</v>
      </c>
    </row>
    <row r="18" spans="1:5">
      <c r="A18" s="87" t="s">
        <v>29</v>
      </c>
    </row>
    <row r="19" spans="1:5">
      <c r="A19" s="87" t="s">
        <v>65</v>
      </c>
    </row>
    <row r="20" spans="1:5">
      <c r="A20" s="87"/>
      <c r="C20" s="115">
        <v>2009</v>
      </c>
      <c r="D20" s="116">
        <v>2010</v>
      </c>
      <c r="E20" s="81"/>
    </row>
    <row r="21" spans="1:5">
      <c r="A21" s="88" t="s">
        <v>20</v>
      </c>
      <c r="B21" s="88" t="s">
        <v>31</v>
      </c>
      <c r="C21" s="117"/>
      <c r="D21" s="118"/>
      <c r="E21" s="81"/>
    </row>
    <row r="22" spans="1:5">
      <c r="A22" s="81"/>
      <c r="B22" s="81" t="s">
        <v>45</v>
      </c>
      <c r="C22" s="120">
        <f>496900*50</f>
        <v>24845000</v>
      </c>
      <c r="D22" s="120">
        <f>515000*50</f>
        <v>25750000</v>
      </c>
      <c r="E22" s="81"/>
    </row>
    <row r="23" spans="1:5">
      <c r="A23" s="81"/>
      <c r="B23" s="81" t="s">
        <v>46</v>
      </c>
      <c r="C23" s="120">
        <f>496900*25</f>
        <v>12422500</v>
      </c>
      <c r="D23" s="120">
        <f>515000*25</f>
        <v>12875000</v>
      </c>
      <c r="E23" s="81"/>
    </row>
    <row r="24" spans="1:5">
      <c r="A24" s="88" t="s">
        <v>21</v>
      </c>
      <c r="B24" s="88" t="s">
        <v>32</v>
      </c>
      <c r="C24" s="119"/>
      <c r="D24" s="119"/>
      <c r="E24" s="81"/>
    </row>
    <row r="25" spans="1:5">
      <c r="A25" s="81"/>
      <c r="B25" s="81" t="s">
        <v>47</v>
      </c>
      <c r="C25" s="120">
        <f>496900*70</f>
        <v>34783000</v>
      </c>
      <c r="D25" s="120">
        <f>515000*70</f>
        <v>36050000</v>
      </c>
    </row>
    <row r="26" spans="1:5">
      <c r="A26" s="81"/>
      <c r="B26" s="81" t="s">
        <v>48</v>
      </c>
      <c r="C26" s="120">
        <f>496900*23</f>
        <v>11428700</v>
      </c>
      <c r="D26" s="120">
        <f>515000*23</f>
        <v>11845000</v>
      </c>
    </row>
    <row r="27" spans="1:5">
      <c r="A27" s="88" t="s">
        <v>15</v>
      </c>
      <c r="B27" s="88" t="s">
        <v>33</v>
      </c>
      <c r="C27" s="119"/>
      <c r="D27" s="119"/>
    </row>
    <row r="28" spans="1:5">
      <c r="A28" s="81"/>
      <c r="B28" s="81" t="s">
        <v>49</v>
      </c>
      <c r="C28" s="120">
        <f>496900*135</f>
        <v>67081500</v>
      </c>
      <c r="D28" s="120">
        <f>515000*135</f>
        <v>69525000</v>
      </c>
    </row>
    <row r="29" spans="1:5">
      <c r="A29" s="81"/>
      <c r="B29" s="81" t="s">
        <v>50</v>
      </c>
      <c r="C29" s="120">
        <f>496900*18</f>
        <v>8944200</v>
      </c>
      <c r="D29" s="120">
        <f>515000*18</f>
        <v>9270000</v>
      </c>
    </row>
    <row r="30" spans="1:5">
      <c r="A30" t="s">
        <v>51</v>
      </c>
      <c r="C30" s="120">
        <v>496900</v>
      </c>
      <c r="D30" s="120">
        <v>515000</v>
      </c>
    </row>
  </sheetData>
  <mergeCells count="3">
    <mergeCell ref="A3:E3"/>
    <mergeCell ref="A10:E10"/>
    <mergeCell ref="A2:E2"/>
  </mergeCells>
  <hyperlinks>
    <hyperlink ref="B4" location="ASIGNADOS!U2" display="No. Subsidios asignados"/>
    <hyperlink ref="B11" location="ASIGNADOS!U2" display="No. Subsidios asignados"/>
    <hyperlink ref="D4" location="DESEMBOLSO!U1" display="No. Subsidios desembolsados"/>
    <hyperlink ref="D11" location="DESEMBOLSO!U1" display="No. Subsidios desembolsados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124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AD17"/>
  <sheetViews>
    <sheetView topLeftCell="S1" workbookViewId="0">
      <selection activeCell="AC6" sqref="AC6:AD14"/>
    </sheetView>
  </sheetViews>
  <sheetFormatPr baseColWidth="10" defaultRowHeight="15"/>
  <cols>
    <col min="3" max="3" width="9.7109375" customWidth="1"/>
    <col min="4" max="4" width="14.140625" customWidth="1"/>
    <col min="5" max="5" width="9.7109375" customWidth="1"/>
    <col min="6" max="6" width="15.140625" customWidth="1"/>
    <col min="7" max="7" width="9.7109375" customWidth="1"/>
    <col min="8" max="8" width="15.140625" customWidth="1"/>
    <col min="9" max="9" width="11.42578125" customWidth="1"/>
    <col min="10" max="10" width="14.140625" customWidth="1"/>
    <col min="11" max="11" width="9.7109375" customWidth="1"/>
    <col min="12" max="12" width="11.5703125" customWidth="1"/>
    <col min="13" max="13" width="9.7109375" customWidth="1"/>
    <col min="14" max="14" width="15.140625" customWidth="1"/>
    <col min="15" max="15" width="11.42578125" customWidth="1"/>
    <col min="16" max="16" width="11.5703125" customWidth="1"/>
    <col min="17" max="17" width="9.7109375" bestFit="1" customWidth="1"/>
    <col min="18" max="18" width="15.140625" bestFit="1" customWidth="1"/>
    <col min="20" max="20" width="11.5703125" bestFit="1" customWidth="1"/>
    <col min="21" max="21" width="11.5703125" customWidth="1"/>
    <col min="22" max="22" width="15.140625" bestFit="1" customWidth="1"/>
    <col min="23" max="23" width="11.5703125" customWidth="1"/>
    <col min="24" max="24" width="12.5703125" bestFit="1" customWidth="1"/>
    <col min="25" max="25" width="11.5703125" customWidth="1"/>
    <col min="26" max="26" width="16.28515625" bestFit="1" customWidth="1"/>
    <col min="27" max="27" width="11.5703125" customWidth="1"/>
    <col min="28" max="28" width="14.140625" bestFit="1" customWidth="1"/>
    <col min="29" max="29" width="10.28515625" bestFit="1" customWidth="1"/>
    <col min="30" max="30" width="16.28515625" bestFit="1" customWidth="1"/>
  </cols>
  <sheetData>
    <row r="1" spans="1:30" ht="19.5" thickBot="1">
      <c r="A1" s="164" t="s">
        <v>39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</row>
    <row r="2" spans="1:30" ht="19.5" customHeight="1" thickBot="1">
      <c r="A2" s="104"/>
      <c r="B2" s="104"/>
      <c r="C2" s="174" t="s">
        <v>40</v>
      </c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6"/>
      <c r="Q2" s="174" t="s">
        <v>41</v>
      </c>
      <c r="R2" s="175"/>
      <c r="S2" s="175"/>
      <c r="T2" s="175"/>
      <c r="U2" s="175"/>
      <c r="V2" s="175"/>
      <c r="W2" s="175"/>
      <c r="X2" s="176"/>
      <c r="Y2" s="177" t="s">
        <v>62</v>
      </c>
      <c r="Z2" s="178"/>
      <c r="AA2" s="178"/>
      <c r="AB2" s="179"/>
      <c r="AC2" s="184" t="s">
        <v>52</v>
      </c>
      <c r="AD2" s="185"/>
    </row>
    <row r="3" spans="1:30" ht="15.75" customHeight="1" thickBot="1">
      <c r="A3" s="201" t="s">
        <v>36</v>
      </c>
      <c r="B3" s="204" t="s">
        <v>37</v>
      </c>
      <c r="C3" s="199" t="s">
        <v>34</v>
      </c>
      <c r="D3" s="198"/>
      <c r="E3" s="197" t="s">
        <v>0</v>
      </c>
      <c r="F3" s="198"/>
      <c r="G3" s="171" t="s">
        <v>1</v>
      </c>
      <c r="H3" s="190"/>
      <c r="I3" s="190"/>
      <c r="J3" s="172"/>
      <c r="K3" s="171" t="s">
        <v>2</v>
      </c>
      <c r="L3" s="172"/>
      <c r="M3" s="171" t="s">
        <v>19</v>
      </c>
      <c r="N3" s="190"/>
      <c r="O3" s="190"/>
      <c r="P3" s="172"/>
      <c r="Q3" s="171" t="s">
        <v>0</v>
      </c>
      <c r="R3" s="190"/>
      <c r="S3" s="190"/>
      <c r="T3" s="172"/>
      <c r="U3" s="171" t="s">
        <v>1</v>
      </c>
      <c r="V3" s="190"/>
      <c r="W3" s="190"/>
      <c r="X3" s="172"/>
      <c r="Y3" s="180"/>
      <c r="Z3" s="180"/>
      <c r="AA3" s="180"/>
      <c r="AB3" s="181"/>
      <c r="AC3" s="186"/>
      <c r="AD3" s="187"/>
    </row>
    <row r="4" spans="1:30" ht="15.75" customHeight="1" thickBot="1">
      <c r="A4" s="202"/>
      <c r="B4" s="205"/>
      <c r="C4" s="200" t="s">
        <v>35</v>
      </c>
      <c r="D4" s="166"/>
      <c r="E4" s="165" t="s">
        <v>3</v>
      </c>
      <c r="F4" s="166"/>
      <c r="G4" s="167" t="s">
        <v>4</v>
      </c>
      <c r="H4" s="168"/>
      <c r="I4" s="169"/>
      <c r="J4" s="170"/>
      <c r="K4" s="171" t="s">
        <v>5</v>
      </c>
      <c r="L4" s="172"/>
      <c r="M4" s="167" t="s">
        <v>6</v>
      </c>
      <c r="N4" s="168"/>
      <c r="O4" s="168"/>
      <c r="P4" s="173"/>
      <c r="Q4" s="167" t="s">
        <v>44</v>
      </c>
      <c r="R4" s="168"/>
      <c r="S4" s="168"/>
      <c r="T4" s="173"/>
      <c r="U4" s="167" t="s">
        <v>64</v>
      </c>
      <c r="V4" s="168"/>
      <c r="W4" s="168"/>
      <c r="X4" s="173"/>
      <c r="Y4" s="182"/>
      <c r="Z4" s="182"/>
      <c r="AA4" s="182"/>
      <c r="AB4" s="183"/>
      <c r="AC4" s="188"/>
      <c r="AD4" s="189"/>
    </row>
    <row r="5" spans="1:30" s="94" customFormat="1" ht="15.75" customHeight="1" thickBot="1">
      <c r="A5" s="203"/>
      <c r="B5" s="206"/>
      <c r="C5" s="90" t="s">
        <v>9</v>
      </c>
      <c r="D5" s="90" t="s">
        <v>8</v>
      </c>
      <c r="E5" s="91" t="s">
        <v>9</v>
      </c>
      <c r="F5" s="92" t="s">
        <v>8</v>
      </c>
      <c r="G5" s="91" t="s">
        <v>9</v>
      </c>
      <c r="H5" s="89" t="s">
        <v>8</v>
      </c>
      <c r="I5" s="91" t="s">
        <v>10</v>
      </c>
      <c r="J5" s="6" t="s">
        <v>8</v>
      </c>
      <c r="K5" s="91" t="s">
        <v>9</v>
      </c>
      <c r="L5" s="6" t="s">
        <v>8</v>
      </c>
      <c r="M5" s="91" t="s">
        <v>9</v>
      </c>
      <c r="N5" s="92" t="s">
        <v>8</v>
      </c>
      <c r="O5" s="91" t="s">
        <v>10</v>
      </c>
      <c r="P5" s="6" t="s">
        <v>8</v>
      </c>
      <c r="Q5" s="108" t="s">
        <v>9</v>
      </c>
      <c r="R5" s="107" t="s">
        <v>8</v>
      </c>
      <c r="S5" s="108" t="s">
        <v>10</v>
      </c>
      <c r="T5" s="107" t="s">
        <v>8</v>
      </c>
      <c r="U5" s="155" t="s">
        <v>9</v>
      </c>
      <c r="V5" s="156" t="s">
        <v>8</v>
      </c>
      <c r="W5" s="155" t="s">
        <v>10</v>
      </c>
      <c r="X5" s="156" t="s">
        <v>8</v>
      </c>
      <c r="Y5" s="124" t="s">
        <v>9</v>
      </c>
      <c r="Z5" s="121" t="s">
        <v>8</v>
      </c>
      <c r="AA5" s="122" t="s">
        <v>10</v>
      </c>
      <c r="AB5" s="121" t="s">
        <v>8</v>
      </c>
      <c r="AC5" s="52" t="s">
        <v>11</v>
      </c>
      <c r="AD5" s="53" t="s">
        <v>8</v>
      </c>
    </row>
    <row r="6" spans="1:30" ht="15.75" thickBot="1">
      <c r="A6" s="191" t="s">
        <v>12</v>
      </c>
      <c r="B6" s="95" t="s">
        <v>13</v>
      </c>
      <c r="C6" s="99">
        <v>227</v>
      </c>
      <c r="D6" s="96">
        <v>2729605375</v>
      </c>
      <c r="E6" s="10">
        <v>750</v>
      </c>
      <c r="F6" s="11">
        <v>9284936225</v>
      </c>
      <c r="G6" s="12">
        <v>46</v>
      </c>
      <c r="H6" s="13">
        <v>571435000</v>
      </c>
      <c r="I6" s="12"/>
      <c r="J6" s="14"/>
      <c r="K6" s="10">
        <v>1</v>
      </c>
      <c r="L6" s="15">
        <v>12422500</v>
      </c>
      <c r="M6" s="10">
        <v>38</v>
      </c>
      <c r="N6" s="11">
        <v>472055000</v>
      </c>
      <c r="O6" s="10"/>
      <c r="P6" s="15"/>
      <c r="Q6" s="10">
        <v>32</v>
      </c>
      <c r="R6" s="11">
        <v>412000000</v>
      </c>
      <c r="S6" s="10"/>
      <c r="T6" s="11"/>
      <c r="U6" s="10">
        <v>47</v>
      </c>
      <c r="V6" s="11">
        <v>605125000</v>
      </c>
      <c r="W6" s="10"/>
      <c r="X6" s="11"/>
      <c r="Y6" s="131">
        <f>E6+G6+K6+M6+Q6+U6</f>
        <v>914</v>
      </c>
      <c r="Z6" s="16">
        <f>+D6+F6+H6+L6+N6+R6+V6</f>
        <v>14087579100</v>
      </c>
      <c r="AA6" s="125">
        <f>+I6+O6+S6</f>
        <v>0</v>
      </c>
      <c r="AB6" s="16">
        <f>+J6+P6+T6</f>
        <v>0</v>
      </c>
      <c r="AC6" s="82">
        <f>+AA6+Y6+C6</f>
        <v>1141</v>
      </c>
      <c r="AD6" s="16">
        <f>+AB6+Z6+D6</f>
        <v>16817184475</v>
      </c>
    </row>
    <row r="7" spans="1:30" ht="15.75" thickBot="1">
      <c r="A7" s="191"/>
      <c r="B7" s="17" t="s">
        <v>14</v>
      </c>
      <c r="C7" s="100"/>
      <c r="D7" s="97"/>
      <c r="E7" s="18">
        <v>4</v>
      </c>
      <c r="F7" s="19">
        <v>41737600</v>
      </c>
      <c r="G7" s="18"/>
      <c r="H7" s="20"/>
      <c r="I7" s="18"/>
      <c r="J7" s="21"/>
      <c r="K7" s="18"/>
      <c r="L7" s="21"/>
      <c r="M7" s="18"/>
      <c r="N7" s="22"/>
      <c r="O7" s="18"/>
      <c r="P7" s="21"/>
      <c r="Q7" s="18"/>
      <c r="R7" s="22"/>
      <c r="S7" s="18"/>
      <c r="T7" s="22"/>
      <c r="U7" s="18">
        <v>310</v>
      </c>
      <c r="V7" s="22">
        <v>3991250000</v>
      </c>
      <c r="W7" s="18"/>
      <c r="X7" s="22"/>
      <c r="Y7" s="132">
        <f>E7+G7+K7+M7+Q7+U7</f>
        <v>314</v>
      </c>
      <c r="Z7" s="16">
        <f>+D7+F7+H7+L7+N7+R7+V7</f>
        <v>4032987600</v>
      </c>
      <c r="AA7" s="126">
        <f t="shared" ref="AA7:AA8" si="0">+I7+O7+S7</f>
        <v>0</v>
      </c>
      <c r="AB7" s="23">
        <f t="shared" ref="AB7:AB8" si="1">+J7+P7+T7</f>
        <v>0</v>
      </c>
      <c r="AC7" s="83">
        <f>+AA7+Y7+C7</f>
        <v>314</v>
      </c>
      <c r="AD7" s="23">
        <f t="shared" ref="AD7:AD8" si="2">+AB7+Z7+D7</f>
        <v>4032987600</v>
      </c>
    </row>
    <row r="8" spans="1:30" ht="15.75" thickBot="1">
      <c r="A8" s="191"/>
      <c r="B8" s="24" t="s">
        <v>15</v>
      </c>
      <c r="C8" s="101"/>
      <c r="D8" s="98"/>
      <c r="E8" s="25"/>
      <c r="F8" s="26"/>
      <c r="G8" s="27"/>
      <c r="H8" s="28"/>
      <c r="I8" s="25"/>
      <c r="J8" s="29"/>
      <c r="K8" s="25"/>
      <c r="L8" s="29"/>
      <c r="M8" s="25"/>
      <c r="N8" s="26"/>
      <c r="O8" s="25"/>
      <c r="P8" s="29"/>
      <c r="Q8" s="25"/>
      <c r="R8" s="26"/>
      <c r="S8" s="25"/>
      <c r="T8" s="26"/>
      <c r="U8" s="25"/>
      <c r="V8" s="26"/>
      <c r="W8" s="25"/>
      <c r="X8" s="26"/>
      <c r="Y8" s="133">
        <f>E8+G8+K8+M8+Q8+U8</f>
        <v>0</v>
      </c>
      <c r="Z8" s="16">
        <f>+D8+F8+H8+L8+N8+R8+V8</f>
        <v>0</v>
      </c>
      <c r="AA8" s="127">
        <f t="shared" si="0"/>
        <v>0</v>
      </c>
      <c r="AB8" s="30">
        <f t="shared" si="1"/>
        <v>0</v>
      </c>
      <c r="AC8" s="84">
        <f>+AA8+Y8+C8</f>
        <v>0</v>
      </c>
      <c r="AD8" s="30">
        <f t="shared" si="2"/>
        <v>0</v>
      </c>
    </row>
    <row r="9" spans="1:30" ht="15.75" thickBot="1">
      <c r="A9" s="192"/>
      <c r="B9" s="31" t="s">
        <v>16</v>
      </c>
      <c r="C9" s="32">
        <f t="shared" ref="C9:AD9" si="3">SUM(C6:C8)</f>
        <v>227</v>
      </c>
      <c r="D9" s="33">
        <f t="shared" si="3"/>
        <v>2729605375</v>
      </c>
      <c r="E9" s="32">
        <f t="shared" si="3"/>
        <v>754</v>
      </c>
      <c r="F9" s="34">
        <f t="shared" si="3"/>
        <v>9326673825</v>
      </c>
      <c r="G9" s="32">
        <f t="shared" si="3"/>
        <v>46</v>
      </c>
      <c r="H9" s="33">
        <f t="shared" si="3"/>
        <v>571435000</v>
      </c>
      <c r="I9" s="44">
        <f t="shared" si="3"/>
        <v>0</v>
      </c>
      <c r="J9" s="34">
        <f t="shared" si="3"/>
        <v>0</v>
      </c>
      <c r="K9" s="32">
        <f t="shared" si="3"/>
        <v>1</v>
      </c>
      <c r="L9" s="34">
        <f t="shared" si="3"/>
        <v>12422500</v>
      </c>
      <c r="M9" s="32">
        <f t="shared" si="3"/>
        <v>38</v>
      </c>
      <c r="N9" s="33">
        <f t="shared" si="3"/>
        <v>472055000</v>
      </c>
      <c r="O9" s="32">
        <f t="shared" si="3"/>
        <v>0</v>
      </c>
      <c r="P9" s="34">
        <f t="shared" si="3"/>
        <v>0</v>
      </c>
      <c r="Q9" s="32">
        <f t="shared" si="3"/>
        <v>32</v>
      </c>
      <c r="R9" s="33">
        <f t="shared" si="3"/>
        <v>412000000</v>
      </c>
      <c r="S9" s="32">
        <f t="shared" si="3"/>
        <v>0</v>
      </c>
      <c r="T9" s="33">
        <f t="shared" si="3"/>
        <v>0</v>
      </c>
      <c r="U9" s="32">
        <f t="shared" ref="U9:X9" si="4">SUM(U6:U8)</f>
        <v>357</v>
      </c>
      <c r="V9" s="33">
        <f t="shared" si="4"/>
        <v>4596375000</v>
      </c>
      <c r="W9" s="32">
        <f t="shared" si="4"/>
        <v>0</v>
      </c>
      <c r="X9" s="33">
        <f t="shared" si="4"/>
        <v>0</v>
      </c>
      <c r="Y9" s="134">
        <f t="shared" ref="Y9" si="5">SUM(Y6:Y8)</f>
        <v>1228</v>
      </c>
      <c r="Z9" s="123">
        <f t="shared" ref="Z9:AB9" si="6">SUM(Z6:Z8)</f>
        <v>18120566700</v>
      </c>
      <c r="AA9" s="128">
        <f t="shared" si="6"/>
        <v>0</v>
      </c>
      <c r="AB9" s="123">
        <f t="shared" si="6"/>
        <v>0</v>
      </c>
      <c r="AC9" s="85">
        <f t="shared" si="3"/>
        <v>1455</v>
      </c>
      <c r="AD9" s="45">
        <f t="shared" si="3"/>
        <v>20850172075</v>
      </c>
    </row>
    <row r="10" spans="1:30" ht="15.75" thickBot="1">
      <c r="A10" s="193" t="s">
        <v>17</v>
      </c>
      <c r="B10" s="9" t="s">
        <v>13</v>
      </c>
      <c r="C10" s="9"/>
      <c r="D10" s="9"/>
      <c r="E10" s="10">
        <v>383</v>
      </c>
      <c r="F10" s="11">
        <v>4757817500</v>
      </c>
      <c r="G10" s="12">
        <v>225</v>
      </c>
      <c r="H10" s="13">
        <v>2795062500</v>
      </c>
      <c r="I10" s="37"/>
      <c r="J10" s="38"/>
      <c r="K10" s="10"/>
      <c r="L10" s="15"/>
      <c r="M10" s="10">
        <v>382</v>
      </c>
      <c r="N10" s="11">
        <v>4745395000</v>
      </c>
      <c r="O10" s="37"/>
      <c r="P10" s="38"/>
      <c r="Q10" s="10">
        <v>261</v>
      </c>
      <c r="R10" s="11">
        <v>3360375000</v>
      </c>
      <c r="S10" s="37"/>
      <c r="T10" s="48"/>
      <c r="U10" s="10">
        <v>280</v>
      </c>
      <c r="V10" s="11">
        <v>3605000000</v>
      </c>
      <c r="W10" s="37"/>
      <c r="X10" s="48"/>
      <c r="Y10" s="132">
        <f>E10+G10+K10+M10+Q10+U10</f>
        <v>1531</v>
      </c>
      <c r="Z10" s="16">
        <f>+D10+F10+H10+L10+N10+R10+V10</f>
        <v>19263650000</v>
      </c>
      <c r="AA10" s="126">
        <f t="shared" ref="AA10:AA12" si="7">+I10+O10+S10</f>
        <v>0</v>
      </c>
      <c r="AB10" s="16">
        <f>+J10+P10+T10</f>
        <v>0</v>
      </c>
      <c r="AC10" s="82">
        <f t="shared" ref="AC10:AC12" si="8">+AA10+Y10+C10</f>
        <v>1531</v>
      </c>
      <c r="AD10" s="16">
        <f>+AB10+Z10+D10</f>
        <v>19263650000</v>
      </c>
    </row>
    <row r="11" spans="1:30" ht="15.75" thickBot="1">
      <c r="A11" s="191"/>
      <c r="B11" s="17" t="s">
        <v>14</v>
      </c>
      <c r="C11" s="17"/>
      <c r="D11" s="17"/>
      <c r="E11" s="18">
        <v>1014</v>
      </c>
      <c r="F11" s="19">
        <v>11588701800</v>
      </c>
      <c r="G11" s="18">
        <v>776</v>
      </c>
      <c r="H11" s="20">
        <v>8868671200</v>
      </c>
      <c r="I11" s="39">
        <v>545</v>
      </c>
      <c r="J11" s="40">
        <v>2135626800</v>
      </c>
      <c r="K11" s="18"/>
      <c r="L11" s="21"/>
      <c r="M11" s="18">
        <v>1018</v>
      </c>
      <c r="N11" s="22">
        <v>11634416600</v>
      </c>
      <c r="O11" s="39">
        <v>3</v>
      </c>
      <c r="P11" s="40">
        <v>11925600</v>
      </c>
      <c r="Q11" s="18">
        <v>1145</v>
      </c>
      <c r="R11" s="22">
        <v>13562525000</v>
      </c>
      <c r="S11" s="39">
        <v>265</v>
      </c>
      <c r="T11" s="49">
        <v>1073288</v>
      </c>
      <c r="U11" s="18">
        <v>1003</v>
      </c>
      <c r="V11" s="22">
        <v>11880535000</v>
      </c>
      <c r="W11" s="39">
        <v>34</v>
      </c>
      <c r="X11" s="49">
        <v>138434000</v>
      </c>
      <c r="Y11" s="132">
        <f>E11+G11+K11+M11+Q11+U11</f>
        <v>4956</v>
      </c>
      <c r="Z11" s="16">
        <f>+D11+F11+H11+L11+N11+R11+V11</f>
        <v>57534849600</v>
      </c>
      <c r="AA11" s="126">
        <f>+I11+O11+S11+W11</f>
        <v>847</v>
      </c>
      <c r="AB11" s="23">
        <f>+J11+P11+T11+X11</f>
        <v>2287059688</v>
      </c>
      <c r="AC11" s="83">
        <f t="shared" si="8"/>
        <v>5803</v>
      </c>
      <c r="AD11" s="23">
        <f t="shared" ref="AD11:AD12" si="9">+AB11+Z11+D11</f>
        <v>59821909288</v>
      </c>
    </row>
    <row r="12" spans="1:30" ht="15.75" thickBot="1">
      <c r="A12" s="191"/>
      <c r="B12" s="24" t="s">
        <v>15</v>
      </c>
      <c r="C12" s="24"/>
      <c r="D12" s="24"/>
      <c r="E12" s="25">
        <v>336</v>
      </c>
      <c r="F12" s="26">
        <v>3005251200</v>
      </c>
      <c r="G12" s="27">
        <v>334</v>
      </c>
      <c r="H12" s="28">
        <v>2987362800</v>
      </c>
      <c r="I12" s="41"/>
      <c r="J12" s="42"/>
      <c r="K12" s="25"/>
      <c r="L12" s="29"/>
      <c r="M12" s="25">
        <v>453</v>
      </c>
      <c r="N12" s="26">
        <v>4051722600</v>
      </c>
      <c r="O12" s="41"/>
      <c r="P12" s="42"/>
      <c r="Q12" s="25">
        <v>540</v>
      </c>
      <c r="R12" s="26">
        <v>5005800000</v>
      </c>
      <c r="S12" s="41"/>
      <c r="T12" s="50"/>
      <c r="U12" s="25">
        <v>395</v>
      </c>
      <c r="V12" s="26">
        <v>3661650000</v>
      </c>
      <c r="W12" s="41"/>
      <c r="X12" s="50"/>
      <c r="Y12" s="132">
        <f>E12+G12+K12+M12+Q12+U12</f>
        <v>2058</v>
      </c>
      <c r="Z12" s="16">
        <f>+D12+F12+H12+L12+N12+R12+V12</f>
        <v>18711786600</v>
      </c>
      <c r="AA12" s="126">
        <f t="shared" si="7"/>
        <v>0</v>
      </c>
      <c r="AB12" s="30">
        <f t="shared" ref="AB12" si="10">+J12+P12+T12</f>
        <v>0</v>
      </c>
      <c r="AC12" s="84">
        <f t="shared" si="8"/>
        <v>2058</v>
      </c>
      <c r="AD12" s="30">
        <f t="shared" si="9"/>
        <v>18711786600</v>
      </c>
    </row>
    <row r="13" spans="1:30" ht="15.75" thickBot="1">
      <c r="A13" s="194"/>
      <c r="B13" s="43" t="s">
        <v>16</v>
      </c>
      <c r="C13" s="32">
        <f t="shared" ref="C13:AD13" si="11">SUM(C10:C12)</f>
        <v>0</v>
      </c>
      <c r="D13" s="33">
        <f t="shared" si="11"/>
        <v>0</v>
      </c>
      <c r="E13" s="32">
        <f t="shared" si="11"/>
        <v>1733</v>
      </c>
      <c r="F13" s="33">
        <f t="shared" si="11"/>
        <v>19351770500</v>
      </c>
      <c r="G13" s="32">
        <f t="shared" si="11"/>
        <v>1335</v>
      </c>
      <c r="H13" s="33">
        <f t="shared" si="11"/>
        <v>14651096500</v>
      </c>
      <c r="I13" s="44">
        <f>SUM(I10:I12)</f>
        <v>545</v>
      </c>
      <c r="J13" s="34">
        <f>SUM(J10:J12)</f>
        <v>2135626800</v>
      </c>
      <c r="K13" s="32">
        <f t="shared" si="11"/>
        <v>0</v>
      </c>
      <c r="L13" s="34">
        <f t="shared" si="11"/>
        <v>0</v>
      </c>
      <c r="M13" s="32">
        <f t="shared" si="11"/>
        <v>1853</v>
      </c>
      <c r="N13" s="33">
        <f t="shared" si="11"/>
        <v>20431534200</v>
      </c>
      <c r="O13" s="32">
        <f t="shared" si="11"/>
        <v>3</v>
      </c>
      <c r="P13" s="34">
        <f t="shared" si="11"/>
        <v>11925600</v>
      </c>
      <c r="Q13" s="32">
        <f t="shared" si="11"/>
        <v>1946</v>
      </c>
      <c r="R13" s="33">
        <f t="shared" si="11"/>
        <v>21928700000</v>
      </c>
      <c r="S13" s="32">
        <f t="shared" si="11"/>
        <v>265</v>
      </c>
      <c r="T13" s="33">
        <f t="shared" si="11"/>
        <v>1073288</v>
      </c>
      <c r="U13" s="32">
        <f t="shared" si="11"/>
        <v>1678</v>
      </c>
      <c r="V13" s="33">
        <f t="shared" si="11"/>
        <v>19147185000</v>
      </c>
      <c r="W13" s="32">
        <f t="shared" si="11"/>
        <v>34</v>
      </c>
      <c r="X13" s="33">
        <f t="shared" si="11"/>
        <v>138434000</v>
      </c>
      <c r="Y13" s="134">
        <f t="shared" ref="Y13" si="12">SUM(Y10:Y12)</f>
        <v>8545</v>
      </c>
      <c r="Z13" s="33">
        <f t="shared" ref="Z13:AB13" si="13">SUM(Z10:Z12)</f>
        <v>95510286200</v>
      </c>
      <c r="AA13" s="128">
        <f t="shared" si="13"/>
        <v>847</v>
      </c>
      <c r="AB13" s="33">
        <f t="shared" si="13"/>
        <v>2287059688</v>
      </c>
      <c r="AC13" s="85">
        <f t="shared" si="11"/>
        <v>9392</v>
      </c>
      <c r="AD13" s="36">
        <f t="shared" si="11"/>
        <v>97797345888</v>
      </c>
    </row>
    <row r="14" spans="1:30" ht="15.75" thickBot="1">
      <c r="A14" s="195" t="s">
        <v>18</v>
      </c>
      <c r="B14" s="196"/>
      <c r="C14" s="35">
        <f t="shared" ref="C14:AD14" si="14">+C9+C13</f>
        <v>227</v>
      </c>
      <c r="D14" s="45">
        <f t="shared" si="14"/>
        <v>2729605375</v>
      </c>
      <c r="E14" s="35">
        <f t="shared" si="14"/>
        <v>2487</v>
      </c>
      <c r="F14" s="45">
        <f t="shared" si="14"/>
        <v>28678444325</v>
      </c>
      <c r="G14" s="35">
        <f t="shared" si="14"/>
        <v>1381</v>
      </c>
      <c r="H14" s="45">
        <f t="shared" si="14"/>
        <v>15222531500</v>
      </c>
      <c r="I14" s="46">
        <f t="shared" si="14"/>
        <v>545</v>
      </c>
      <c r="J14" s="47">
        <f t="shared" si="14"/>
        <v>2135626800</v>
      </c>
      <c r="K14" s="35">
        <f t="shared" si="14"/>
        <v>1</v>
      </c>
      <c r="L14" s="47">
        <f t="shared" si="14"/>
        <v>12422500</v>
      </c>
      <c r="M14" s="35">
        <f t="shared" si="14"/>
        <v>1891</v>
      </c>
      <c r="N14" s="45">
        <f t="shared" si="14"/>
        <v>20903589200</v>
      </c>
      <c r="O14" s="35">
        <f t="shared" si="14"/>
        <v>3</v>
      </c>
      <c r="P14" s="47">
        <f t="shared" si="14"/>
        <v>11925600</v>
      </c>
      <c r="Q14" s="35">
        <f t="shared" si="14"/>
        <v>1978</v>
      </c>
      <c r="R14" s="45">
        <f t="shared" si="14"/>
        <v>22340700000</v>
      </c>
      <c r="S14" s="35">
        <f t="shared" si="14"/>
        <v>265</v>
      </c>
      <c r="T14" s="45">
        <f t="shared" si="14"/>
        <v>1073288</v>
      </c>
      <c r="U14" s="35">
        <f t="shared" si="14"/>
        <v>2035</v>
      </c>
      <c r="V14" s="45">
        <f t="shared" si="14"/>
        <v>23743560000</v>
      </c>
      <c r="W14" s="35">
        <f t="shared" si="14"/>
        <v>34</v>
      </c>
      <c r="X14" s="45">
        <f t="shared" si="14"/>
        <v>138434000</v>
      </c>
      <c r="Y14" s="135">
        <f t="shared" ref="Y14" si="15">+Y9+Y13</f>
        <v>9773</v>
      </c>
      <c r="Z14" s="47">
        <f t="shared" ref="Z14:AB14" si="16">+Z9+Z13</f>
        <v>113630852900</v>
      </c>
      <c r="AA14" s="129">
        <f t="shared" si="16"/>
        <v>847</v>
      </c>
      <c r="AB14" s="47">
        <f t="shared" si="16"/>
        <v>2287059688</v>
      </c>
      <c r="AC14" s="157">
        <f t="shared" si="14"/>
        <v>10847</v>
      </c>
      <c r="AD14" s="45">
        <f t="shared" si="14"/>
        <v>118647517963</v>
      </c>
    </row>
    <row r="15" spans="1:30">
      <c r="A15" s="87" t="s">
        <v>66</v>
      </c>
    </row>
    <row r="17" spans="25:25">
      <c r="Y17" s="130"/>
    </row>
  </sheetData>
  <mergeCells count="24">
    <mergeCell ref="A6:A9"/>
    <mergeCell ref="A10:A13"/>
    <mergeCell ref="A14:B14"/>
    <mergeCell ref="M3:P3"/>
    <mergeCell ref="E3:F3"/>
    <mergeCell ref="G3:J3"/>
    <mergeCell ref="K3:L3"/>
    <mergeCell ref="C3:D3"/>
    <mergeCell ref="C4:D4"/>
    <mergeCell ref="A3:A5"/>
    <mergeCell ref="B3:B5"/>
    <mergeCell ref="A1:AD1"/>
    <mergeCell ref="E4:F4"/>
    <mergeCell ref="G4:J4"/>
    <mergeCell ref="K4:L4"/>
    <mergeCell ref="M4:P4"/>
    <mergeCell ref="C2:P2"/>
    <mergeCell ref="Y2:AB4"/>
    <mergeCell ref="AC2:AD4"/>
    <mergeCell ref="Q3:T3"/>
    <mergeCell ref="Q4:T4"/>
    <mergeCell ref="U3:X3"/>
    <mergeCell ref="U4:X4"/>
    <mergeCell ref="Q2:X2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134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B24"/>
  <sheetViews>
    <sheetView workbookViewId="0">
      <selection activeCell="A14" sqref="A14"/>
    </sheetView>
  </sheetViews>
  <sheetFormatPr baseColWidth="10" defaultRowHeight="15"/>
  <cols>
    <col min="3" max="3" width="11.5703125" bestFit="1" customWidth="1"/>
    <col min="4" max="4" width="17.7109375" bestFit="1" customWidth="1"/>
    <col min="5" max="5" width="14.140625" bestFit="1" customWidth="1"/>
    <col min="6" max="6" width="18.7109375" bestFit="1" customWidth="1"/>
    <col min="7" max="7" width="11.5703125" bestFit="1" customWidth="1"/>
    <col min="8" max="8" width="16.140625" bestFit="1" customWidth="1"/>
    <col min="10" max="10" width="14.140625" bestFit="1" customWidth="1"/>
    <col min="14" max="14" width="14.140625" bestFit="1" customWidth="1"/>
    <col min="18" max="18" width="12.5703125" bestFit="1" customWidth="1"/>
    <col min="22" max="22" width="15.140625" bestFit="1" customWidth="1"/>
    <col min="24" max="24" width="14.140625" bestFit="1" customWidth="1"/>
    <col min="26" max="26" width="18.7109375" bestFit="1" customWidth="1"/>
    <col min="28" max="28" width="14.140625" bestFit="1" customWidth="1"/>
  </cols>
  <sheetData>
    <row r="1" spans="1:28" ht="19.5" customHeight="1" thickBot="1">
      <c r="B1" s="136"/>
      <c r="C1" s="174" t="s">
        <v>60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6"/>
      <c r="Q1" s="174" t="s">
        <v>41</v>
      </c>
      <c r="R1" s="175"/>
      <c r="S1" s="175"/>
      <c r="T1" s="176"/>
      <c r="U1" s="177" t="s">
        <v>53</v>
      </c>
      <c r="V1" s="178"/>
      <c r="W1" s="178"/>
      <c r="X1" s="179"/>
      <c r="Y1" s="184" t="s">
        <v>59</v>
      </c>
      <c r="Z1" s="185"/>
    </row>
    <row r="2" spans="1:28" ht="15.75" customHeight="1" thickBot="1">
      <c r="A2" s="201" t="s">
        <v>36</v>
      </c>
      <c r="B2" s="204" t="s">
        <v>37</v>
      </c>
      <c r="C2" s="218" t="s">
        <v>34</v>
      </c>
      <c r="D2" s="219"/>
      <c r="E2" s="197" t="s">
        <v>0</v>
      </c>
      <c r="F2" s="198"/>
      <c r="G2" s="171" t="s">
        <v>1</v>
      </c>
      <c r="H2" s="190"/>
      <c r="I2" s="190"/>
      <c r="J2" s="172"/>
      <c r="K2" s="171" t="s">
        <v>2</v>
      </c>
      <c r="L2" s="172"/>
      <c r="M2" s="171" t="s">
        <v>19</v>
      </c>
      <c r="N2" s="190"/>
      <c r="O2" s="190"/>
      <c r="P2" s="172"/>
      <c r="Q2" s="171" t="s">
        <v>0</v>
      </c>
      <c r="R2" s="190"/>
      <c r="S2" s="190"/>
      <c r="T2" s="172"/>
      <c r="U2" s="220"/>
      <c r="V2" s="180"/>
      <c r="W2" s="180"/>
      <c r="X2" s="181"/>
      <c r="Y2" s="186"/>
      <c r="Z2" s="187"/>
    </row>
    <row r="3" spans="1:28" ht="15.75" customHeight="1" thickBot="1">
      <c r="A3" s="202"/>
      <c r="B3" s="205"/>
      <c r="C3" s="171" t="s">
        <v>35</v>
      </c>
      <c r="D3" s="172"/>
      <c r="E3" s="165" t="s">
        <v>3</v>
      </c>
      <c r="F3" s="166"/>
      <c r="G3" s="167" t="s">
        <v>4</v>
      </c>
      <c r="H3" s="168"/>
      <c r="I3" s="169"/>
      <c r="J3" s="170"/>
      <c r="K3" s="171" t="s">
        <v>5</v>
      </c>
      <c r="L3" s="172"/>
      <c r="M3" s="167" t="s">
        <v>6</v>
      </c>
      <c r="N3" s="168"/>
      <c r="O3" s="168"/>
      <c r="P3" s="173"/>
      <c r="Q3" s="167" t="s">
        <v>44</v>
      </c>
      <c r="R3" s="168"/>
      <c r="S3" s="168"/>
      <c r="T3" s="173"/>
      <c r="U3" s="221"/>
      <c r="V3" s="182"/>
      <c r="W3" s="182"/>
      <c r="X3" s="183"/>
      <c r="Y3" s="188"/>
      <c r="Z3" s="189"/>
    </row>
    <row r="4" spans="1:28" ht="15.75" customHeight="1" thickBot="1">
      <c r="A4" s="203"/>
      <c r="B4" s="206"/>
      <c r="C4" s="1" t="s">
        <v>9</v>
      </c>
      <c r="D4" s="3" t="s">
        <v>8</v>
      </c>
      <c r="E4" s="1" t="s">
        <v>7</v>
      </c>
      <c r="F4" s="3" t="s">
        <v>8</v>
      </c>
      <c r="G4" s="1" t="s">
        <v>9</v>
      </c>
      <c r="H4" s="2" t="s">
        <v>8</v>
      </c>
      <c r="I4" s="1" t="s">
        <v>10</v>
      </c>
      <c r="J4" s="3" t="s">
        <v>8</v>
      </c>
      <c r="K4" s="1" t="s">
        <v>9</v>
      </c>
      <c r="L4" s="3" t="s">
        <v>8</v>
      </c>
      <c r="M4" s="4" t="s">
        <v>9</v>
      </c>
      <c r="N4" s="5" t="s">
        <v>8</v>
      </c>
      <c r="O4" s="4" t="s">
        <v>10</v>
      </c>
      <c r="P4" s="5" t="s">
        <v>8</v>
      </c>
      <c r="Q4" s="108" t="s">
        <v>9</v>
      </c>
      <c r="R4" s="107" t="s">
        <v>8</v>
      </c>
      <c r="S4" s="108" t="s">
        <v>10</v>
      </c>
      <c r="T4" s="107" t="s">
        <v>8</v>
      </c>
      <c r="U4" s="124" t="s">
        <v>9</v>
      </c>
      <c r="V4" s="121" t="s">
        <v>8</v>
      </c>
      <c r="W4" s="122" t="s">
        <v>10</v>
      </c>
      <c r="X4" s="121" t="s">
        <v>8</v>
      </c>
      <c r="Y4" s="7" t="s">
        <v>11</v>
      </c>
      <c r="Z4" s="8" t="s">
        <v>8</v>
      </c>
    </row>
    <row r="5" spans="1:28" ht="15.75" thickBot="1">
      <c r="A5" s="191" t="s">
        <v>12</v>
      </c>
      <c r="B5" s="95" t="s">
        <v>13</v>
      </c>
      <c r="C5" s="10">
        <v>70</v>
      </c>
      <c r="D5" s="11">
        <f>607435916+12422500</f>
        <v>619858416</v>
      </c>
      <c r="E5" s="10">
        <v>162</v>
      </c>
      <c r="F5" s="11">
        <v>1972148244</v>
      </c>
      <c r="G5" s="12">
        <v>6</v>
      </c>
      <c r="H5" s="13">
        <v>74535000</v>
      </c>
      <c r="I5" s="12"/>
      <c r="J5" s="14"/>
      <c r="K5" s="10"/>
      <c r="L5" s="15"/>
      <c r="M5" s="10"/>
      <c r="N5" s="11"/>
      <c r="O5" s="10"/>
      <c r="P5" s="11"/>
      <c r="Q5" s="10"/>
      <c r="R5" s="11"/>
      <c r="S5" s="10"/>
      <c r="T5" s="11"/>
      <c r="U5" s="131">
        <f t="shared" ref="U5:V7" si="0">E5+G5+K5+M5+Q5</f>
        <v>168</v>
      </c>
      <c r="V5" s="16">
        <f t="shared" si="0"/>
        <v>2046683244</v>
      </c>
      <c r="W5" s="125">
        <f>+I5+O5+S5</f>
        <v>0</v>
      </c>
      <c r="X5" s="16">
        <f>+J5+P5+T5</f>
        <v>0</v>
      </c>
      <c r="Y5" s="139">
        <f t="shared" ref="Y5:Z7" si="1">+U5+W5+C5</f>
        <v>238</v>
      </c>
      <c r="Z5" s="16">
        <f t="shared" si="1"/>
        <v>2666541660</v>
      </c>
      <c r="AA5" s="130"/>
      <c r="AB5" s="93"/>
    </row>
    <row r="6" spans="1:28" ht="15.75" thickBot="1">
      <c r="A6" s="191"/>
      <c r="B6" s="17" t="s">
        <v>14</v>
      </c>
      <c r="C6" s="18"/>
      <c r="D6" s="19"/>
      <c r="E6" s="18">
        <v>1</v>
      </c>
      <c r="F6" s="19">
        <v>10434900</v>
      </c>
      <c r="G6" s="18"/>
      <c r="H6" s="20"/>
      <c r="I6" s="18"/>
      <c r="J6" s="21"/>
      <c r="K6" s="18"/>
      <c r="L6" s="21"/>
      <c r="M6" s="18"/>
      <c r="N6" s="22"/>
      <c r="O6" s="18"/>
      <c r="P6" s="22"/>
      <c r="Q6" s="18"/>
      <c r="R6" s="22"/>
      <c r="S6" s="18"/>
      <c r="T6" s="22"/>
      <c r="U6" s="132">
        <f t="shared" si="0"/>
        <v>1</v>
      </c>
      <c r="V6" s="16">
        <f t="shared" si="0"/>
        <v>10434900</v>
      </c>
      <c r="W6" s="126">
        <f t="shared" ref="W6:X7" si="2">+I6+O6+S6</f>
        <v>0</v>
      </c>
      <c r="X6" s="16">
        <f t="shared" si="2"/>
        <v>0</v>
      </c>
      <c r="Y6" s="139">
        <f t="shared" si="1"/>
        <v>1</v>
      </c>
      <c r="Z6" s="16">
        <f t="shared" si="1"/>
        <v>10434900</v>
      </c>
      <c r="AA6" s="130"/>
      <c r="AB6" s="93"/>
    </row>
    <row r="7" spans="1:28" ht="15.75" thickBot="1">
      <c r="A7" s="191"/>
      <c r="B7" s="24" t="s">
        <v>15</v>
      </c>
      <c r="C7" s="25"/>
      <c r="D7" s="26"/>
      <c r="E7" s="25"/>
      <c r="F7" s="26"/>
      <c r="G7" s="27"/>
      <c r="H7" s="28"/>
      <c r="I7" s="25"/>
      <c r="J7" s="29"/>
      <c r="K7" s="25"/>
      <c r="L7" s="29"/>
      <c r="M7" s="25"/>
      <c r="N7" s="26"/>
      <c r="O7" s="25"/>
      <c r="P7" s="26"/>
      <c r="Q7" s="25"/>
      <c r="R7" s="26"/>
      <c r="S7" s="25"/>
      <c r="T7" s="26"/>
      <c r="U7" s="133">
        <f t="shared" si="0"/>
        <v>0</v>
      </c>
      <c r="V7" s="16">
        <f t="shared" si="0"/>
        <v>0</v>
      </c>
      <c r="W7" s="127">
        <f t="shared" si="2"/>
        <v>0</v>
      </c>
      <c r="X7" s="16">
        <f t="shared" si="2"/>
        <v>0</v>
      </c>
      <c r="Y7" s="139">
        <f t="shared" si="1"/>
        <v>0</v>
      </c>
      <c r="Z7" s="16">
        <f t="shared" si="1"/>
        <v>0</v>
      </c>
      <c r="AA7" s="130"/>
      <c r="AB7" s="93"/>
    </row>
    <row r="8" spans="1:28" ht="15.75" thickBot="1">
      <c r="A8" s="192"/>
      <c r="B8" s="31" t="s">
        <v>16</v>
      </c>
      <c r="C8" s="32">
        <f>SUM(C5:C7)</f>
        <v>70</v>
      </c>
      <c r="D8" s="33">
        <f>SUM(D5:D7)</f>
        <v>619858416</v>
      </c>
      <c r="E8" s="32">
        <f t="shared" ref="E8:X8" si="3">SUM(E5:E7)</f>
        <v>163</v>
      </c>
      <c r="F8" s="34">
        <f t="shared" si="3"/>
        <v>1982583144</v>
      </c>
      <c r="G8" s="32">
        <f t="shared" si="3"/>
        <v>6</v>
      </c>
      <c r="H8" s="34">
        <f t="shared" si="3"/>
        <v>74535000</v>
      </c>
      <c r="I8" s="44">
        <f t="shared" ref="I8" si="4">SUM(I5:I7)</f>
        <v>0</v>
      </c>
      <c r="J8" s="34">
        <f t="shared" si="3"/>
        <v>0</v>
      </c>
      <c r="K8" s="32">
        <f t="shared" si="3"/>
        <v>0</v>
      </c>
      <c r="L8" s="34">
        <f t="shared" si="3"/>
        <v>0</v>
      </c>
      <c r="M8" s="32">
        <f t="shared" si="3"/>
        <v>0</v>
      </c>
      <c r="N8" s="33"/>
      <c r="O8" s="32">
        <f t="shared" ref="O8" si="5">SUM(O5:O7)</f>
        <v>0</v>
      </c>
      <c r="P8" s="33">
        <f t="shared" si="3"/>
        <v>0</v>
      </c>
      <c r="Q8" s="32">
        <f t="shared" si="3"/>
        <v>0</v>
      </c>
      <c r="R8" s="33">
        <f t="shared" si="3"/>
        <v>0</v>
      </c>
      <c r="S8" s="32">
        <f t="shared" si="3"/>
        <v>0</v>
      </c>
      <c r="T8" s="33">
        <f t="shared" si="3"/>
        <v>0</v>
      </c>
      <c r="U8" s="134">
        <f t="shared" si="3"/>
        <v>169</v>
      </c>
      <c r="V8" s="33">
        <f t="shared" si="3"/>
        <v>2057118144</v>
      </c>
      <c r="W8" s="128">
        <f t="shared" si="3"/>
        <v>0</v>
      </c>
      <c r="X8" s="123">
        <f t="shared" si="3"/>
        <v>0</v>
      </c>
      <c r="Y8" s="35">
        <f>SUM(Y5:Y7)</f>
        <v>239</v>
      </c>
      <c r="Z8" s="141">
        <f>SUM(Z5:Z7)</f>
        <v>2676976560</v>
      </c>
      <c r="AA8" s="130"/>
      <c r="AB8" s="93"/>
    </row>
    <row r="9" spans="1:28" ht="15.75" thickBot="1">
      <c r="A9" s="193" t="s">
        <v>17</v>
      </c>
      <c r="B9" s="9" t="s">
        <v>13</v>
      </c>
      <c r="C9" s="10"/>
      <c r="D9" s="11"/>
      <c r="E9" s="10">
        <v>124</v>
      </c>
      <c r="F9" s="11">
        <v>1540390000</v>
      </c>
      <c r="G9" s="12">
        <v>45</v>
      </c>
      <c r="H9" s="102">
        <v>555534200</v>
      </c>
      <c r="I9" s="37"/>
      <c r="J9" s="38"/>
      <c r="K9" s="10"/>
      <c r="L9" s="15"/>
      <c r="M9" s="10">
        <v>33</v>
      </c>
      <c r="N9" s="11">
        <v>409942500</v>
      </c>
      <c r="O9" s="37"/>
      <c r="P9" s="48"/>
      <c r="Q9" s="10">
        <v>4</v>
      </c>
      <c r="R9" s="11">
        <v>51500000</v>
      </c>
      <c r="S9" s="37"/>
      <c r="T9" s="48"/>
      <c r="U9" s="132">
        <f t="shared" ref="U9:V11" si="6">E9+G9+K9+M9+Q9</f>
        <v>206</v>
      </c>
      <c r="V9" s="16">
        <f t="shared" si="6"/>
        <v>2557366700</v>
      </c>
      <c r="W9" s="126">
        <f t="shared" ref="W9:X11" si="7">+I9+O9+S9</f>
        <v>0</v>
      </c>
      <c r="X9" s="16">
        <f>+J9+P9+T9</f>
        <v>0</v>
      </c>
      <c r="Y9" s="139">
        <f t="shared" ref="Y9:Z11" si="8">+U9+W9+C9</f>
        <v>206</v>
      </c>
      <c r="Z9" s="16">
        <f t="shared" si="8"/>
        <v>2557366700</v>
      </c>
      <c r="AA9" s="130"/>
      <c r="AB9" s="93"/>
    </row>
    <row r="10" spans="1:28" ht="15.75" thickBot="1">
      <c r="A10" s="191"/>
      <c r="B10" s="17" t="s">
        <v>14</v>
      </c>
      <c r="C10" s="18"/>
      <c r="D10" s="22"/>
      <c r="E10" s="18">
        <v>348</v>
      </c>
      <c r="F10" s="22">
        <v>3977187600</v>
      </c>
      <c r="G10" s="18">
        <v>218</v>
      </c>
      <c r="H10" s="22">
        <v>2491456600</v>
      </c>
      <c r="I10" s="39">
        <v>449</v>
      </c>
      <c r="J10" s="40">
        <v>1766266200</v>
      </c>
      <c r="K10" s="18"/>
      <c r="L10" s="21"/>
      <c r="M10" s="18">
        <v>97</v>
      </c>
      <c r="N10" s="22">
        <v>1108583900</v>
      </c>
      <c r="O10" s="39">
        <v>1</v>
      </c>
      <c r="P10" s="49">
        <v>3975200</v>
      </c>
      <c r="Q10" s="18">
        <v>12</v>
      </c>
      <c r="R10" s="22">
        <v>142140000</v>
      </c>
      <c r="S10" s="39"/>
      <c r="T10" s="49"/>
      <c r="U10" s="132">
        <f t="shared" si="6"/>
        <v>675</v>
      </c>
      <c r="V10" s="16">
        <f t="shared" si="6"/>
        <v>7719368100</v>
      </c>
      <c r="W10" s="126">
        <f t="shared" si="7"/>
        <v>450</v>
      </c>
      <c r="X10" s="16">
        <f t="shared" si="7"/>
        <v>1770241400</v>
      </c>
      <c r="Y10" s="139">
        <f t="shared" si="8"/>
        <v>1125</v>
      </c>
      <c r="Z10" s="16">
        <f t="shared" si="8"/>
        <v>9489609500</v>
      </c>
      <c r="AA10" s="130"/>
      <c r="AB10" s="93"/>
    </row>
    <row r="11" spans="1:28" ht="15.75" thickBot="1">
      <c r="A11" s="191"/>
      <c r="B11" s="24" t="s">
        <v>15</v>
      </c>
      <c r="C11" s="25"/>
      <c r="D11" s="26"/>
      <c r="E11" s="25">
        <v>152</v>
      </c>
      <c r="F11" s="26">
        <v>1359518400</v>
      </c>
      <c r="G11" s="27">
        <v>120</v>
      </c>
      <c r="H11" s="26">
        <v>1079266800</v>
      </c>
      <c r="I11" s="41"/>
      <c r="J11" s="42"/>
      <c r="K11" s="25"/>
      <c r="L11" s="29"/>
      <c r="M11" s="25">
        <v>79</v>
      </c>
      <c r="N11" s="26">
        <v>706591800</v>
      </c>
      <c r="O11" s="41"/>
      <c r="P11" s="50"/>
      <c r="Q11" s="25">
        <v>14</v>
      </c>
      <c r="R11" s="26">
        <v>129780000</v>
      </c>
      <c r="S11" s="41"/>
      <c r="T11" s="50"/>
      <c r="U11" s="132">
        <f t="shared" si="6"/>
        <v>365</v>
      </c>
      <c r="V11" s="16">
        <f t="shared" si="6"/>
        <v>3275157000</v>
      </c>
      <c r="W11" s="126">
        <f t="shared" si="7"/>
        <v>0</v>
      </c>
      <c r="X11" s="16">
        <f t="shared" si="7"/>
        <v>0</v>
      </c>
      <c r="Y11" s="139">
        <f t="shared" si="8"/>
        <v>365</v>
      </c>
      <c r="Z11" s="16">
        <f t="shared" si="8"/>
        <v>3275157000</v>
      </c>
      <c r="AA11" s="130"/>
      <c r="AB11" s="93"/>
    </row>
    <row r="12" spans="1:28" ht="15.75" thickBot="1">
      <c r="A12" s="194"/>
      <c r="B12" s="43" t="s">
        <v>16</v>
      </c>
      <c r="C12" s="32">
        <f t="shared" ref="C12:D12" si="9">SUM(C9:C11)</f>
        <v>0</v>
      </c>
      <c r="D12" s="33">
        <f t="shared" si="9"/>
        <v>0</v>
      </c>
      <c r="E12" s="32">
        <f t="shared" ref="E12:X12" si="10">SUM(E9:E11)</f>
        <v>624</v>
      </c>
      <c r="F12" s="34">
        <f t="shared" ref="F12:H12" si="11">SUM(F9:F11)</f>
        <v>6877096000</v>
      </c>
      <c r="G12" s="32">
        <f t="shared" si="10"/>
        <v>383</v>
      </c>
      <c r="H12" s="33">
        <f t="shared" si="11"/>
        <v>4126257600</v>
      </c>
      <c r="I12" s="44">
        <f t="shared" si="10"/>
        <v>449</v>
      </c>
      <c r="J12" s="34">
        <f t="shared" si="10"/>
        <v>1766266200</v>
      </c>
      <c r="K12" s="32">
        <f t="shared" si="10"/>
        <v>0</v>
      </c>
      <c r="L12" s="34">
        <f t="shared" si="10"/>
        <v>0</v>
      </c>
      <c r="M12" s="32">
        <f t="shared" si="10"/>
        <v>209</v>
      </c>
      <c r="N12" s="33">
        <f t="shared" si="10"/>
        <v>2225118200</v>
      </c>
      <c r="O12" s="32">
        <f t="shared" si="10"/>
        <v>1</v>
      </c>
      <c r="P12" s="33">
        <f t="shared" si="10"/>
        <v>3975200</v>
      </c>
      <c r="Q12" s="32">
        <f t="shared" si="10"/>
        <v>30</v>
      </c>
      <c r="R12" s="33">
        <f t="shared" si="10"/>
        <v>323420000</v>
      </c>
      <c r="S12" s="32">
        <f t="shared" si="10"/>
        <v>0</v>
      </c>
      <c r="T12" s="33">
        <f t="shared" si="10"/>
        <v>0</v>
      </c>
      <c r="U12" s="134">
        <f t="shared" si="10"/>
        <v>1246</v>
      </c>
      <c r="V12" s="33">
        <f t="shared" si="10"/>
        <v>13551891800</v>
      </c>
      <c r="W12" s="128">
        <f t="shared" si="10"/>
        <v>450</v>
      </c>
      <c r="X12" s="33">
        <f t="shared" si="10"/>
        <v>1770241400</v>
      </c>
      <c r="Y12" s="140">
        <f>SUM(Y9:Y11)</f>
        <v>1696</v>
      </c>
      <c r="Z12" s="142">
        <f>SUM(Z9:Z11)</f>
        <v>15322133200</v>
      </c>
      <c r="AA12" s="130"/>
      <c r="AB12" s="93"/>
    </row>
    <row r="13" spans="1:28" ht="15.75" thickBot="1">
      <c r="A13" s="195" t="s">
        <v>18</v>
      </c>
      <c r="B13" s="196"/>
      <c r="C13" s="35">
        <f t="shared" ref="C13:D13" si="12">+C8+C12</f>
        <v>70</v>
      </c>
      <c r="D13" s="45">
        <f t="shared" si="12"/>
        <v>619858416</v>
      </c>
      <c r="E13" s="35">
        <f t="shared" ref="E13:X13" si="13">+E8+E12</f>
        <v>787</v>
      </c>
      <c r="F13" s="47">
        <f>+F8+F12</f>
        <v>8859679144</v>
      </c>
      <c r="G13" s="35">
        <f t="shared" si="13"/>
        <v>389</v>
      </c>
      <c r="H13" s="45">
        <f t="shared" ref="H13" si="14">+H8+H12</f>
        <v>4200792600</v>
      </c>
      <c r="I13" s="46">
        <f t="shared" si="13"/>
        <v>449</v>
      </c>
      <c r="J13" s="47">
        <f t="shared" si="13"/>
        <v>1766266200</v>
      </c>
      <c r="K13" s="35">
        <f t="shared" si="13"/>
        <v>0</v>
      </c>
      <c r="L13" s="47">
        <f t="shared" si="13"/>
        <v>0</v>
      </c>
      <c r="M13" s="35">
        <f t="shared" si="13"/>
        <v>209</v>
      </c>
      <c r="N13" s="45">
        <f t="shared" si="13"/>
        <v>2225118200</v>
      </c>
      <c r="O13" s="35">
        <f t="shared" si="13"/>
        <v>1</v>
      </c>
      <c r="P13" s="45">
        <f t="shared" si="13"/>
        <v>3975200</v>
      </c>
      <c r="Q13" s="35">
        <f t="shared" si="13"/>
        <v>30</v>
      </c>
      <c r="R13" s="45">
        <f t="shared" si="13"/>
        <v>323420000</v>
      </c>
      <c r="S13" s="35">
        <f t="shared" si="13"/>
        <v>0</v>
      </c>
      <c r="T13" s="45">
        <f t="shared" si="13"/>
        <v>0</v>
      </c>
      <c r="U13" s="135">
        <f t="shared" si="13"/>
        <v>1415</v>
      </c>
      <c r="V13" s="47">
        <f t="shared" si="13"/>
        <v>15609009944</v>
      </c>
      <c r="W13" s="129">
        <f t="shared" si="13"/>
        <v>450</v>
      </c>
      <c r="X13" s="47">
        <f t="shared" si="13"/>
        <v>1770241400</v>
      </c>
      <c r="Y13" s="35">
        <f>+Y8+Y12</f>
        <v>1935</v>
      </c>
      <c r="Z13" s="141">
        <f>+Z8+Z12</f>
        <v>17999109760</v>
      </c>
      <c r="AA13" s="130"/>
      <c r="AB13" s="93"/>
    </row>
    <row r="14" spans="1:28">
      <c r="A14" s="87" t="s">
        <v>66</v>
      </c>
      <c r="E14" s="103"/>
      <c r="W14" s="130"/>
    </row>
    <row r="15" spans="1:28">
      <c r="A15" s="87"/>
      <c r="E15" s="103"/>
    </row>
    <row r="16" spans="1:28">
      <c r="A16" s="87"/>
      <c r="E16" s="103"/>
    </row>
    <row r="17" spans="1:8" ht="15.75" thickBot="1">
      <c r="A17" s="87"/>
      <c r="E17" s="103"/>
    </row>
    <row r="18" spans="1:8" ht="15.75" thickBot="1">
      <c r="A18" s="87"/>
      <c r="C18" s="209">
        <v>2009</v>
      </c>
      <c r="D18" s="208"/>
      <c r="E18" s="209">
        <v>2010</v>
      </c>
      <c r="F18" s="208"/>
      <c r="G18" s="207" t="s">
        <v>61</v>
      </c>
      <c r="H18" s="208"/>
    </row>
    <row r="19" spans="1:8" ht="15.75" thickBot="1">
      <c r="C19" s="143" t="s">
        <v>54</v>
      </c>
      <c r="D19" s="144" t="s">
        <v>55</v>
      </c>
      <c r="E19" s="143" t="s">
        <v>54</v>
      </c>
      <c r="F19" s="145" t="s">
        <v>55</v>
      </c>
      <c r="G19" s="143" t="s">
        <v>54</v>
      </c>
      <c r="H19" s="145" t="s">
        <v>55</v>
      </c>
    </row>
    <row r="20" spans="1:8" ht="15" customHeight="1" thickBot="1">
      <c r="A20" s="210" t="s">
        <v>34</v>
      </c>
      <c r="B20" s="211"/>
      <c r="C20" s="150">
        <v>36</v>
      </c>
      <c r="D20" s="151">
        <v>215416916</v>
      </c>
      <c r="E20" s="150">
        <v>34</v>
      </c>
      <c r="F20" s="151">
        <f>392019000+12422500</f>
        <v>404441500</v>
      </c>
      <c r="G20" s="150">
        <f>+E20+C20</f>
        <v>70</v>
      </c>
      <c r="H20" s="151">
        <f>+F20+D20</f>
        <v>619858416</v>
      </c>
    </row>
    <row r="21" spans="1:8" ht="15" customHeight="1">
      <c r="A21" s="216" t="s">
        <v>56</v>
      </c>
      <c r="B21" s="217"/>
      <c r="C21" s="152">
        <f>+C23+C22</f>
        <v>122</v>
      </c>
      <c r="D21" s="153">
        <f>+D22+D23</f>
        <v>1359555604</v>
      </c>
      <c r="E21" s="152">
        <f>+E23+E22</f>
        <v>1743</v>
      </c>
      <c r="F21" s="153">
        <f>+F22+F23</f>
        <v>16019695740</v>
      </c>
      <c r="G21" s="152">
        <f>+G22+G23</f>
        <v>1865</v>
      </c>
      <c r="H21" s="153">
        <f>+H22+H23</f>
        <v>17379251344</v>
      </c>
    </row>
    <row r="22" spans="1:8" ht="15" customHeight="1">
      <c r="A22" s="212" t="s">
        <v>58</v>
      </c>
      <c r="B22" s="213"/>
      <c r="C22" s="146">
        <f>153-123</f>
        <v>30</v>
      </c>
      <c r="D22" s="147">
        <v>354823804</v>
      </c>
      <c r="E22" s="146">
        <v>139</v>
      </c>
      <c r="F22" s="147">
        <v>1702294340</v>
      </c>
      <c r="G22" s="146">
        <f>+E22+C22</f>
        <v>169</v>
      </c>
      <c r="H22" s="147">
        <f>+F22+D22</f>
        <v>2057118144</v>
      </c>
    </row>
    <row r="23" spans="1:8" ht="15" customHeight="1" thickBot="1">
      <c r="A23" s="214" t="s">
        <v>57</v>
      </c>
      <c r="B23" s="215"/>
      <c r="C23" s="148">
        <v>92</v>
      </c>
      <c r="D23" s="149">
        <v>1004731800</v>
      </c>
      <c r="E23" s="148">
        <v>1604</v>
      </c>
      <c r="F23" s="149">
        <v>14317401400</v>
      </c>
      <c r="G23" s="148">
        <f>+E23+C23</f>
        <v>1696</v>
      </c>
      <c r="H23" s="149">
        <f>+F23+D23</f>
        <v>15322133200</v>
      </c>
    </row>
    <row r="24" spans="1:8" ht="15.75" thickBot="1">
      <c r="A24" s="195" t="s">
        <v>18</v>
      </c>
      <c r="B24" s="196"/>
      <c r="C24" s="35">
        <f>+C20+C21</f>
        <v>158</v>
      </c>
      <c r="D24" s="154">
        <f t="shared" ref="D24:F24" si="15">+D20+D21</f>
        <v>1574972520</v>
      </c>
      <c r="E24" s="35">
        <f t="shared" si="15"/>
        <v>1777</v>
      </c>
      <c r="F24" s="154">
        <f t="shared" si="15"/>
        <v>16424137240</v>
      </c>
      <c r="G24" s="35">
        <f>+G21+G20</f>
        <v>1935</v>
      </c>
      <c r="H24" s="154">
        <f>+H20+H21</f>
        <v>17999109760</v>
      </c>
    </row>
  </sheetData>
  <mergeCells count="29">
    <mergeCell ref="Y1:Z3"/>
    <mergeCell ref="Q1:T1"/>
    <mergeCell ref="U1:X3"/>
    <mergeCell ref="A5:A8"/>
    <mergeCell ref="A9:A12"/>
    <mergeCell ref="Q2:T2"/>
    <mergeCell ref="Q3:T3"/>
    <mergeCell ref="C1:P1"/>
    <mergeCell ref="A13:B13"/>
    <mergeCell ref="M2:P2"/>
    <mergeCell ref="C2:D2"/>
    <mergeCell ref="C3:D3"/>
    <mergeCell ref="A2:A4"/>
    <mergeCell ref="E2:F2"/>
    <mergeCell ref="G2:J2"/>
    <mergeCell ref="K2:L2"/>
    <mergeCell ref="E3:F3"/>
    <mergeCell ref="G3:J3"/>
    <mergeCell ref="K3:L3"/>
    <mergeCell ref="M3:P3"/>
    <mergeCell ref="B2:B4"/>
    <mergeCell ref="A24:B24"/>
    <mergeCell ref="G18:H18"/>
    <mergeCell ref="C18:D18"/>
    <mergeCell ref="E18:F18"/>
    <mergeCell ref="A20:B20"/>
    <mergeCell ref="A22:B22"/>
    <mergeCell ref="A23:B23"/>
    <mergeCell ref="A21:B21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134" scale="4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L15"/>
  <sheetViews>
    <sheetView workbookViewId="0">
      <selection activeCell="A14" sqref="A14"/>
    </sheetView>
  </sheetViews>
  <sheetFormatPr baseColWidth="10" defaultRowHeight="15"/>
  <cols>
    <col min="4" max="4" width="15.140625" bestFit="1" customWidth="1"/>
    <col min="8" max="8" width="15.140625" bestFit="1" customWidth="1"/>
    <col min="10" max="10" width="12.5703125" bestFit="1" customWidth="1"/>
    <col min="12" max="12" width="15.140625" bestFit="1" customWidth="1"/>
  </cols>
  <sheetData>
    <row r="1" spans="1:12" ht="19.5" thickBot="1">
      <c r="A1" s="164" t="s">
        <v>43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</row>
    <row r="2" spans="1:12" ht="15.75" customHeight="1" thickBot="1">
      <c r="A2" s="201" t="s">
        <v>36</v>
      </c>
      <c r="B2" s="204" t="s">
        <v>37</v>
      </c>
      <c r="C2" s="171" t="s">
        <v>0</v>
      </c>
      <c r="D2" s="190"/>
      <c r="E2" s="190"/>
      <c r="F2" s="190"/>
      <c r="G2" s="171" t="s">
        <v>1</v>
      </c>
      <c r="H2" s="190"/>
      <c r="I2" s="190"/>
      <c r="J2" s="190"/>
      <c r="K2" s="184" t="s">
        <v>42</v>
      </c>
      <c r="L2" s="185"/>
    </row>
    <row r="3" spans="1:12" ht="15.75" customHeight="1" thickBot="1">
      <c r="A3" s="202"/>
      <c r="B3" s="205"/>
      <c r="C3" s="167" t="s">
        <v>63</v>
      </c>
      <c r="D3" s="168"/>
      <c r="E3" s="168"/>
      <c r="F3" s="168"/>
      <c r="G3" s="167" t="s">
        <v>64</v>
      </c>
      <c r="H3" s="168"/>
      <c r="I3" s="168"/>
      <c r="J3" s="168"/>
      <c r="K3" s="188"/>
      <c r="L3" s="189"/>
    </row>
    <row r="4" spans="1:12" ht="15.75" thickBot="1">
      <c r="A4" s="203"/>
      <c r="B4" s="206"/>
      <c r="C4" s="105" t="s">
        <v>9</v>
      </c>
      <c r="D4" s="106" t="s">
        <v>8</v>
      </c>
      <c r="E4" s="105" t="s">
        <v>10</v>
      </c>
      <c r="F4" s="6" t="s">
        <v>8</v>
      </c>
      <c r="G4" s="155" t="s">
        <v>9</v>
      </c>
      <c r="H4" s="156" t="s">
        <v>8</v>
      </c>
      <c r="I4" s="155" t="s">
        <v>10</v>
      </c>
      <c r="J4" s="6" t="s">
        <v>8</v>
      </c>
      <c r="K4" s="109" t="s">
        <v>11</v>
      </c>
      <c r="L4" s="110" t="s">
        <v>8</v>
      </c>
    </row>
    <row r="5" spans="1:12">
      <c r="A5" s="191" t="s">
        <v>12</v>
      </c>
      <c r="B5" s="95" t="s">
        <v>13</v>
      </c>
      <c r="C5" s="10">
        <v>32</v>
      </c>
      <c r="D5" s="11">
        <v>412000000</v>
      </c>
      <c r="E5" s="10"/>
      <c r="F5" s="15"/>
      <c r="G5" s="10">
        <v>47</v>
      </c>
      <c r="H5" s="11">
        <v>605125000</v>
      </c>
      <c r="I5" s="10"/>
      <c r="J5" s="15"/>
      <c r="K5" s="82">
        <f t="shared" ref="K5:K6" si="0">+C5+E5+G5+I5</f>
        <v>79</v>
      </c>
      <c r="L5" s="16">
        <f>+D5+F5+H5+J5</f>
        <v>1017125000</v>
      </c>
    </row>
    <row r="6" spans="1:12">
      <c r="A6" s="191"/>
      <c r="B6" s="17" t="s">
        <v>14</v>
      </c>
      <c r="C6" s="18"/>
      <c r="D6" s="22"/>
      <c r="E6" s="18"/>
      <c r="F6" s="21"/>
      <c r="G6" s="18">
        <v>310</v>
      </c>
      <c r="H6" s="22">
        <v>3991250000</v>
      </c>
      <c r="I6" s="18"/>
      <c r="J6" s="21"/>
      <c r="K6" s="83">
        <f t="shared" si="0"/>
        <v>310</v>
      </c>
      <c r="L6" s="23">
        <f>+D6+F6+H6+J6</f>
        <v>3991250000</v>
      </c>
    </row>
    <row r="7" spans="1:12" ht="15.75" thickBot="1">
      <c r="A7" s="191"/>
      <c r="B7" s="24" t="s">
        <v>15</v>
      </c>
      <c r="C7" s="25"/>
      <c r="D7" s="26"/>
      <c r="E7" s="25"/>
      <c r="F7" s="29"/>
      <c r="G7" s="25"/>
      <c r="H7" s="26"/>
      <c r="I7" s="25"/>
      <c r="J7" s="29"/>
      <c r="K7" s="111">
        <f t="shared" ref="K7:L11" si="1">+C7+E7+G7+I7</f>
        <v>0</v>
      </c>
      <c r="L7" s="30">
        <f>+D7+F7+H7+J7</f>
        <v>0</v>
      </c>
    </row>
    <row r="8" spans="1:12" ht="15.75" thickBot="1">
      <c r="A8" s="192"/>
      <c r="B8" s="31" t="s">
        <v>16</v>
      </c>
      <c r="C8" s="32">
        <f t="shared" ref="C8:F8" si="2">SUM(C5:C7)</f>
        <v>32</v>
      </c>
      <c r="D8" s="33">
        <f t="shared" si="2"/>
        <v>412000000</v>
      </c>
      <c r="E8" s="32">
        <f t="shared" si="2"/>
        <v>0</v>
      </c>
      <c r="F8" s="34">
        <f t="shared" si="2"/>
        <v>0</v>
      </c>
      <c r="G8" s="32">
        <f t="shared" ref="G8:J8" si="3">SUM(G5:G7)</f>
        <v>357</v>
      </c>
      <c r="H8" s="33">
        <f t="shared" si="3"/>
        <v>4596375000</v>
      </c>
      <c r="I8" s="32">
        <f t="shared" si="3"/>
        <v>0</v>
      </c>
      <c r="J8" s="34">
        <f t="shared" si="3"/>
        <v>0</v>
      </c>
      <c r="K8" s="113">
        <f>SUM(K5:K7)</f>
        <v>389</v>
      </c>
      <c r="L8" s="114">
        <f>SUM(L5:L7)</f>
        <v>5008375000</v>
      </c>
    </row>
    <row r="9" spans="1:12">
      <c r="A9" s="193" t="s">
        <v>17</v>
      </c>
      <c r="B9" s="9" t="s">
        <v>13</v>
      </c>
      <c r="C9" s="10">
        <v>261</v>
      </c>
      <c r="D9" s="11">
        <v>3360375000</v>
      </c>
      <c r="E9" s="37"/>
      <c r="F9" s="38"/>
      <c r="G9" s="10">
        <v>280</v>
      </c>
      <c r="H9" s="11">
        <v>3605000000</v>
      </c>
      <c r="I9" s="37"/>
      <c r="J9" s="38"/>
      <c r="K9" s="82">
        <f t="shared" si="1"/>
        <v>541</v>
      </c>
      <c r="L9" s="16">
        <f t="shared" si="1"/>
        <v>6965375000</v>
      </c>
    </row>
    <row r="10" spans="1:12">
      <c r="A10" s="191"/>
      <c r="B10" s="17" t="s">
        <v>14</v>
      </c>
      <c r="C10" s="18">
        <v>1145</v>
      </c>
      <c r="D10" s="22">
        <v>13562525000</v>
      </c>
      <c r="E10" s="39">
        <v>265</v>
      </c>
      <c r="F10" s="40">
        <v>1073288</v>
      </c>
      <c r="G10" s="18">
        <v>1003</v>
      </c>
      <c r="H10" s="22">
        <v>11880535000</v>
      </c>
      <c r="I10" s="39">
        <v>34</v>
      </c>
      <c r="J10" s="40">
        <v>138434000</v>
      </c>
      <c r="K10" s="83">
        <f t="shared" si="1"/>
        <v>2447</v>
      </c>
      <c r="L10" s="23">
        <f t="shared" si="1"/>
        <v>25582567288</v>
      </c>
    </row>
    <row r="11" spans="1:12" ht="15.75" thickBot="1">
      <c r="A11" s="191"/>
      <c r="B11" s="24" t="s">
        <v>15</v>
      </c>
      <c r="C11" s="25">
        <v>540</v>
      </c>
      <c r="D11" s="26">
        <v>5005800000</v>
      </c>
      <c r="E11" s="41"/>
      <c r="F11" s="42"/>
      <c r="G11" s="25">
        <v>395</v>
      </c>
      <c r="H11" s="26">
        <v>3661650000</v>
      </c>
      <c r="I11" s="41"/>
      <c r="J11" s="42"/>
      <c r="K11" s="111">
        <f t="shared" si="1"/>
        <v>935</v>
      </c>
      <c r="L11" s="112">
        <f t="shared" si="1"/>
        <v>8667450000</v>
      </c>
    </row>
    <row r="12" spans="1:12" ht="15.75" thickBot="1">
      <c r="A12" s="194"/>
      <c r="B12" s="43" t="s">
        <v>16</v>
      </c>
      <c r="C12" s="32">
        <f t="shared" ref="C12:L12" si="4">SUM(C9:C11)</f>
        <v>1946</v>
      </c>
      <c r="D12" s="33">
        <f t="shared" si="4"/>
        <v>21928700000</v>
      </c>
      <c r="E12" s="32">
        <f t="shared" si="4"/>
        <v>265</v>
      </c>
      <c r="F12" s="34">
        <f t="shared" si="4"/>
        <v>1073288</v>
      </c>
      <c r="G12" s="32">
        <f t="shared" ref="G12:J12" si="5">SUM(G9:G11)</f>
        <v>1678</v>
      </c>
      <c r="H12" s="33">
        <f t="shared" si="5"/>
        <v>19147185000</v>
      </c>
      <c r="I12" s="32">
        <f t="shared" si="5"/>
        <v>34</v>
      </c>
      <c r="J12" s="34">
        <f t="shared" si="5"/>
        <v>138434000</v>
      </c>
      <c r="K12" s="82">
        <f>SUM(K9:K11)</f>
        <v>3923</v>
      </c>
      <c r="L12" s="36">
        <f t="shared" si="4"/>
        <v>41215392288</v>
      </c>
    </row>
    <row r="13" spans="1:12" ht="15.75" thickBot="1">
      <c r="A13" s="195" t="s">
        <v>18</v>
      </c>
      <c r="B13" s="196"/>
      <c r="C13" s="35">
        <f t="shared" ref="C13:L13" si="6">+C8+C12</f>
        <v>1978</v>
      </c>
      <c r="D13" s="45">
        <f t="shared" si="6"/>
        <v>22340700000</v>
      </c>
      <c r="E13" s="35">
        <f t="shared" si="6"/>
        <v>265</v>
      </c>
      <c r="F13" s="47">
        <f t="shared" si="6"/>
        <v>1073288</v>
      </c>
      <c r="G13" s="35">
        <f t="shared" ref="G13:J13" si="7">+G8+G12</f>
        <v>2035</v>
      </c>
      <c r="H13" s="45">
        <f t="shared" si="7"/>
        <v>23743560000</v>
      </c>
      <c r="I13" s="35">
        <f t="shared" si="7"/>
        <v>34</v>
      </c>
      <c r="J13" s="47">
        <f t="shared" si="7"/>
        <v>138434000</v>
      </c>
      <c r="K13" s="82">
        <f>+K8+K12</f>
        <v>4312</v>
      </c>
      <c r="L13" s="36">
        <f t="shared" si="6"/>
        <v>46223767288</v>
      </c>
    </row>
    <row r="14" spans="1:12">
      <c r="A14" s="87" t="s">
        <v>66</v>
      </c>
    </row>
    <row r="15" spans="1:12">
      <c r="J15" s="93"/>
    </row>
  </sheetData>
  <mergeCells count="11">
    <mergeCell ref="A5:A8"/>
    <mergeCell ref="A9:A12"/>
    <mergeCell ref="A13:B13"/>
    <mergeCell ref="C3:F3"/>
    <mergeCell ref="A1:L1"/>
    <mergeCell ref="A2:A4"/>
    <mergeCell ref="B2:B4"/>
    <mergeCell ref="C2:F2"/>
    <mergeCell ref="K2:L3"/>
    <mergeCell ref="G2:J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ASIGNADOS</vt:lpstr>
      <vt:lpstr>DESEMBOLSO</vt:lpstr>
      <vt:lpstr>SOLO 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hmatamorosr</dc:creator>
  <cp:lastModifiedBy>hmatamorosr</cp:lastModifiedBy>
  <cp:lastPrinted>2010-08-03T19:44:48Z</cp:lastPrinted>
  <dcterms:created xsi:type="dcterms:W3CDTF">2009-12-01T20:27:50Z</dcterms:created>
  <dcterms:modified xsi:type="dcterms:W3CDTF">2010-08-03T21:12:39Z</dcterms:modified>
</cp:coreProperties>
</file>