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\ICARUS-SMI-ITB\"/>
    </mc:Choice>
  </mc:AlternateContent>
  <xr:revisionPtr revIDLastSave="0" documentId="13_ncr:1_{6652653E-88F4-4320-9FC1-435F6D4A1946}" xr6:coauthVersionLast="45" xr6:coauthVersionMax="45" xr10:uidLastSave="{00000000-0000-0000-0000-000000000000}"/>
  <bookViews>
    <workbookView xWindow="-110" yWindow="-110" windowWidth="19420" windowHeight="10420" xr2:uid="{8B5C241A-D2BC-4F46-9679-4CCA9BE30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D18" i="1" l="1"/>
  <c r="B11" i="1"/>
  <c r="C3" i="1" l="1"/>
  <c r="D3" i="1"/>
  <c r="E3" i="1"/>
  <c r="F3" i="1"/>
  <c r="G3" i="1"/>
  <c r="G13" i="1" l="1"/>
  <c r="F13" i="1"/>
  <c r="E13" i="1"/>
  <c r="D13" i="1"/>
  <c r="D11" i="1"/>
  <c r="E11" i="1"/>
  <c r="F11" i="1"/>
  <c r="G11" i="1"/>
  <c r="C11" i="1"/>
  <c r="D8" i="1"/>
  <c r="E8" i="1"/>
  <c r="F8" i="1"/>
  <c r="G8" i="1"/>
  <c r="B14" i="1" l="1"/>
  <c r="B4" i="1" s="1"/>
  <c r="C14" i="1" l="1"/>
  <c r="C4" i="1" s="1"/>
  <c r="D14" i="1" l="1"/>
  <c r="D4" i="1" s="1"/>
  <c r="E14" i="1" l="1"/>
  <c r="F14" i="1" l="1"/>
  <c r="E4" i="1"/>
  <c r="G14" i="1" l="1"/>
  <c r="D19" i="1" s="1"/>
  <c r="F4" i="1"/>
  <c r="G4" i="1" l="1"/>
</calcChain>
</file>

<file path=xl/sharedStrings.xml><?xml version="1.0" encoding="utf-8"?>
<sst xmlns="http://schemas.openxmlformats.org/spreadsheetml/2006/main" count="32" uniqueCount="25">
  <si>
    <t>Internal Rate of Return</t>
  </si>
  <si>
    <t>NPV</t>
  </si>
  <si>
    <t>Segway</t>
  </si>
  <si>
    <t>Station</t>
  </si>
  <si>
    <t>Application</t>
  </si>
  <si>
    <t>Total Revenue</t>
  </si>
  <si>
    <t>Financial Analysis</t>
  </si>
  <si>
    <t>Cost</t>
  </si>
  <si>
    <t>Revenue</t>
  </si>
  <si>
    <t>Cash Flow (year)</t>
  </si>
  <si>
    <t>Total Cost (year)</t>
  </si>
  <si>
    <t>-</t>
  </si>
  <si>
    <t>Time (year)</t>
  </si>
  <si>
    <t>Payback Period</t>
  </si>
  <si>
    <t>IRR</t>
  </si>
  <si>
    <t>Conclusion</t>
  </si>
  <si>
    <t>Workforce</t>
  </si>
  <si>
    <t>Marketing Campaign</t>
  </si>
  <si>
    <t>Annual Rate</t>
  </si>
  <si>
    <t>Rp 10.000,00 per user</t>
  </si>
  <si>
    <t>Business Model : Monthly Subscription 10,000/month on 1000 users and growing by 20% each year until saturation in 2000 users (year 6)</t>
  </si>
  <si>
    <t>Revenue Source</t>
  </si>
  <si>
    <t>Sales Amount</t>
  </si>
  <si>
    <t>~ 5 Years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</si>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</sst>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0" fontId="0" fillId="0" borderId="0" xfId="0" applyNumberFormat="1"/>
    <xf numFmtId="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3" borderId="12" xfId="0" applyFill="1" applyBorder="1"/>
    <xf numFmtId="0" fontId="0" fillId="3" borderId="11" xfId="0" applyNumberFormat="1" applyFill="1" applyBorder="1" applyAlignment="1">
      <alignment horizontal="left"/>
    </xf>
    <xf numFmtId="0" fontId="0" fillId="3" borderId="6" xfId="0" applyFill="1" applyBorder="1" applyAlignment="1">
      <alignment vertical="center"/>
    </xf>
    <xf numFmtId="4" fontId="0" fillId="3" borderId="7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vertical="center"/>
    </xf>
    <xf numFmtId="10" fontId="0" fillId="3" borderId="16" xfId="0" applyNumberFormat="1" applyFill="1" applyBorder="1" applyAlignment="1">
      <alignment horizontal="center" vertical="center"/>
    </xf>
    <xf numFmtId="3" fontId="0" fillId="3" borderId="11" xfId="0" applyNumberFormat="1" applyFill="1" applyBorder="1"/>
    <xf numFmtId="3" fontId="0" fillId="3" borderId="17" xfId="0" applyNumberFormat="1" applyFill="1" applyBorder="1"/>
    <xf numFmtId="3" fontId="0" fillId="3" borderId="5" xfId="0" applyNumberFormat="1" applyFill="1" applyBorder="1"/>
    <xf numFmtId="3" fontId="0" fillId="3" borderId="1" xfId="0" applyNumberFormat="1" applyFill="1" applyBorder="1"/>
    <xf numFmtId="3" fontId="0" fillId="3" borderId="2" xfId="0" applyNumberFormat="1" applyFill="1" applyBorder="1"/>
    <xf numFmtId="3" fontId="0" fillId="3" borderId="12" xfId="0" applyNumberFormat="1" applyFill="1" applyBorder="1"/>
    <xf numFmtId="3" fontId="0" fillId="3" borderId="18" xfId="0" applyNumberFormat="1" applyFill="1" applyBorder="1"/>
    <xf numFmtId="3" fontId="0" fillId="3" borderId="4" xfId="0" applyNumberFormat="1" applyFill="1" applyBorder="1"/>
    <xf numFmtId="3" fontId="0" fillId="3" borderId="3" xfId="0" applyNumberFormat="1" applyFill="1" applyBorder="1"/>
    <xf numFmtId="0" fontId="0" fillId="2" borderId="22" xfId="0" applyFill="1" applyBorder="1" applyAlignment="1">
      <alignment vertical="center"/>
    </xf>
    <xf numFmtId="4" fontId="0" fillId="2" borderId="23" xfId="0" applyNumberFormat="1" applyFill="1" applyBorder="1" applyAlignment="1">
      <alignment vertical="center"/>
    </xf>
    <xf numFmtId="3" fontId="0" fillId="3" borderId="26" xfId="0" applyNumberFormat="1" applyFill="1" applyBorder="1"/>
    <xf numFmtId="3" fontId="0" fillId="3" borderId="27" xfId="0" applyNumberFormat="1" applyFill="1" applyBorder="1"/>
    <xf numFmtId="3" fontId="0" fillId="3" borderId="28" xfId="0" applyNumberFormat="1" applyFill="1" applyBorder="1"/>
    <xf numFmtId="3" fontId="0" fillId="3" borderId="29" xfId="0" applyNumberFormat="1" applyFill="1" applyBorder="1"/>
    <xf numFmtId="3" fontId="0" fillId="3" borderId="30" xfId="0" applyNumberFormat="1" applyFill="1" applyBorder="1"/>
    <xf numFmtId="3" fontId="0" fillId="3" borderId="8" xfId="0" applyNumberFormat="1" applyFill="1" applyBorder="1"/>
    <xf numFmtId="3" fontId="0" fillId="3" borderId="9" xfId="0" applyNumberFormat="1" applyFill="1" applyBorder="1"/>
    <xf numFmtId="3" fontId="0" fillId="3" borderId="20" xfId="0" applyNumberFormat="1" applyFill="1" applyBorder="1"/>
    <xf numFmtId="3" fontId="0" fillId="3" borderId="10" xfId="0" applyNumberFormat="1" applyFill="1" applyBorder="1"/>
    <xf numFmtId="4" fontId="0" fillId="0" borderId="27" xfId="0" applyNumberFormat="1" applyBorder="1"/>
    <xf numFmtId="3" fontId="0" fillId="0" borderId="29" xfId="0" applyNumberFormat="1" applyBorder="1"/>
    <xf numFmtId="3" fontId="0" fillId="0" borderId="1" xfId="0" applyNumberFormat="1" applyBorder="1"/>
    <xf numFmtId="3" fontId="0" fillId="0" borderId="2" xfId="0" applyNumberFormat="1" applyBorder="1"/>
    <xf numFmtId="0" fontId="0" fillId="3" borderId="9" xfId="0" applyFill="1" applyBorder="1"/>
    <xf numFmtId="4" fontId="0" fillId="3" borderId="1" xfId="0" applyNumberFormat="1" applyFill="1" applyBorder="1" applyAlignment="1"/>
    <xf numFmtId="0" fontId="0" fillId="3" borderId="31" xfId="0" applyNumberFormat="1" applyFill="1" applyBorder="1" applyAlignment="1">
      <alignment horizontal="center"/>
    </xf>
    <xf numFmtId="0" fontId="0" fillId="3" borderId="32" xfId="0" applyNumberFormat="1" applyFill="1" applyBorder="1" applyAlignment="1">
      <alignment horizontal="center"/>
    </xf>
    <xf numFmtId="0" fontId="0" fillId="3" borderId="33" xfId="0" applyNumberFormat="1" applyFill="1" applyBorder="1" applyAlignment="1">
      <alignment horizontal="center"/>
    </xf>
    <xf numFmtId="3" fontId="0" fillId="3" borderId="31" xfId="0" applyNumberFormat="1" applyFill="1" applyBorder="1"/>
    <xf numFmtId="3" fontId="0" fillId="3" borderId="32" xfId="0" applyNumberFormat="1" applyFill="1" applyBorder="1"/>
    <xf numFmtId="3" fontId="0" fillId="3" borderId="33" xfId="0" applyNumberFormat="1" applyFill="1" applyBorder="1"/>
    <xf numFmtId="4" fontId="0" fillId="3" borderId="29" xfId="0" applyNumberFormat="1" applyFill="1" applyBorder="1" applyAlignment="1"/>
    <xf numFmtId="4" fontId="0" fillId="3" borderId="2" xfId="0" applyNumberFormat="1" applyFill="1" applyBorder="1" applyAlignment="1"/>
    <xf numFmtId="9" fontId="0" fillId="0" borderId="35" xfId="1" applyFont="1" applyBorder="1" applyAlignment="1">
      <alignment vertical="center"/>
    </xf>
    <xf numFmtId="0" fontId="0" fillId="2" borderId="21" xfId="0" applyNumberFormat="1" applyFill="1" applyBorder="1" applyAlignment="1">
      <alignment vertical="center"/>
    </xf>
    <xf numFmtId="4" fontId="0" fillId="0" borderId="34" xfId="0" applyNumberFormat="1" applyBorder="1"/>
    <xf numFmtId="0" fontId="0" fillId="0" borderId="0" xfId="0" applyFill="1" applyBorder="1" applyAlignment="1"/>
    <xf numFmtId="0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 applyAlignment="1"/>
    <xf numFmtId="3" fontId="0" fillId="0" borderId="0" xfId="0" applyNumberFormat="1" applyFill="1" applyBorder="1"/>
    <xf numFmtId="3" fontId="0" fillId="0" borderId="0" xfId="0" applyNumberFormat="1" applyFill="1" applyBorder="1" applyAlignment="1"/>
    <xf numFmtId="4" fontId="0" fillId="0" borderId="0" xfId="0" applyNumberFormat="1" applyFill="1" applyAlignment="1">
      <alignment vertical="center"/>
    </xf>
    <xf numFmtId="3" fontId="0" fillId="3" borderId="37" xfId="0" applyNumberFormat="1" applyFill="1" applyBorder="1"/>
    <xf numFmtId="9" fontId="0" fillId="0" borderId="7" xfId="1" applyFont="1" applyBorder="1" applyAlignment="1">
      <alignment horizontal="center" vertical="center"/>
    </xf>
    <xf numFmtId="3" fontId="0" fillId="3" borderId="38" xfId="0" applyNumberFormat="1" applyFill="1" applyBorder="1"/>
    <xf numFmtId="9" fontId="0" fillId="0" borderId="0" xfId="1" applyFont="1" applyFill="1" applyBorder="1"/>
    <xf numFmtId="0" fontId="0" fillId="3" borderId="22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4" fontId="0" fillId="3" borderId="23" xfId="0" applyNumberFormat="1" applyFill="1" applyBorder="1" applyAlignment="1">
      <alignment horizontal="center" vertical="center" wrapText="1"/>
    </xf>
    <xf numFmtId="4" fontId="0" fillId="3" borderId="19" xfId="0" applyNumberFormat="1" applyFill="1" applyBorder="1" applyAlignment="1">
      <alignment horizontal="center" vertical="center" wrapText="1"/>
    </xf>
    <xf numFmtId="4" fontId="0" fillId="3" borderId="25" xfId="0" applyNumberFormat="1" applyFill="1" applyBorder="1" applyAlignment="1">
      <alignment horizontal="center" vertical="center" wrapText="1"/>
    </xf>
    <xf numFmtId="4" fontId="0" fillId="2" borderId="13" xfId="0" applyNumberFormat="1" applyFill="1" applyBorder="1" applyAlignment="1">
      <alignment horizontal="left" vertical="center"/>
    </xf>
    <xf numFmtId="4" fontId="0" fillId="2" borderId="14" xfId="0" applyNumberFormat="1" applyFill="1" applyBorder="1" applyAlignment="1">
      <alignment horizontal="left" vertical="center"/>
    </xf>
    <xf numFmtId="0" fontId="0" fillId="2" borderId="34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3" fontId="0" fillId="2" borderId="34" xfId="0" applyNumberFormat="1" applyFill="1" applyBorder="1" applyAlignment="1">
      <alignment horizontal="center"/>
    </xf>
    <xf numFmtId="3" fontId="0" fillId="2" borderId="36" xfId="0" applyNumberFormat="1" applyFill="1" applyBorder="1" applyAlignment="1">
      <alignment horizontal="center"/>
    </xf>
    <xf numFmtId="3" fontId="0" fillId="2" borderId="35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IRR-Years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Sheet1!$B$3:$G$3</c:f>
              <c:numCache>
                <c:formatCode>#,##0.00</c:formatCode>
                <c:ptCount val="6"/>
                <c:pt idx="0">
                  <c:v>0</c:v>
                </c:pt>
                <c:pt idx="1">
                  <c:v>-0.78914074855034266</c:v>
                </c:pt>
                <c:pt idx="2">
                  <c:v>-0.54815874689359145</c:v>
                </c:pt>
                <c:pt idx="3">
                  <c:v>-0.2727507450001615</c:v>
                </c:pt>
                <c:pt idx="4">
                  <c:v>4.2001257163758646E-2</c:v>
                </c:pt>
                <c:pt idx="5">
                  <c:v>0.40171783106538156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8-4D1A-A943-25521212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94440"/>
        <c:axId val="583190504"/>
      </c:scatterChart>
      <c:valAx>
        <c:axId val="58319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90504"/>
        <c:crosses val="autoZero"/>
        <c:crossBetween val="midCat"/>
      </c:valAx>
      <c:valAx>
        <c:axId val="5831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9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16</xdr:row>
      <xdr:rowOff>167640</xdr:rowOff>
    </xdr:from>
    <xdr:to>
      <xdr:col>9</xdr:col>
      <xdr:colOff>121920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77BDA-D002-41BB-B0A2-47ED03F9A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ACE8-0AA6-4BC8-9039-67D322020041}">
  <dimension ref="A1:J25"/>
  <sheetViews>
    <sheetView tabSelected="1" zoomScaleNormal="100" workbookViewId="0">
      <selection activeCell="I15" sqref="I15"/>
    </sheetView>
  </sheetViews>
  <sheetFormatPr defaultRowHeight="14.5" x14ac:dyDescent="0.35"/>
  <cols>
    <col min="1" max="1" width="34.36328125" bestFit="1" customWidth="1"/>
    <col min="2" max="2" width="14.90625" style="1" bestFit="1" customWidth="1"/>
    <col min="3" max="5" width="14.1796875" style="1" bestFit="1" customWidth="1"/>
    <col min="6" max="9" width="13.54296875" style="1" bestFit="1" customWidth="1"/>
  </cols>
  <sheetData>
    <row r="1" spans="1:10" ht="15" thickBot="1" x14ac:dyDescent="0.4">
      <c r="A1" s="67" t="s">
        <v>6</v>
      </c>
      <c r="B1" s="68"/>
      <c r="C1" s="68"/>
      <c r="D1" s="68"/>
      <c r="E1" s="68"/>
      <c r="F1" s="68"/>
      <c r="G1" s="69"/>
      <c r="H1" s="49"/>
      <c r="I1" s="49"/>
    </row>
    <row r="2" spans="1:10" x14ac:dyDescent="0.35">
      <c r="A2" s="7" t="s">
        <v>12</v>
      </c>
      <c r="B2" s="38">
        <v>1</v>
      </c>
      <c r="C2" s="39">
        <v>2</v>
      </c>
      <c r="D2" s="39">
        <v>3</v>
      </c>
      <c r="E2" s="39">
        <v>4</v>
      </c>
      <c r="F2" s="39">
        <v>5</v>
      </c>
      <c r="G2" s="40">
        <v>6</v>
      </c>
      <c r="H2" s="50"/>
      <c r="I2" s="50"/>
    </row>
    <row r="3" spans="1:10" x14ac:dyDescent="0.35">
      <c r="A3" s="36" t="s">
        <v>0</v>
      </c>
      <c r="B3" s="44">
        <v>0</v>
      </c>
      <c r="C3" s="37">
        <f>((C13/1.05)-B11)/B11</f>
        <v>-0.78914074855034266</v>
      </c>
      <c r="D3" s="37">
        <f>((D13/(1.05)^2)+(C13/(1.05))-B11)/B11</f>
        <v>-0.54815874689359145</v>
      </c>
      <c r="E3" s="37">
        <f>((D13/(1.05)^2)+(C13/(1.05))+E13/(1.05)^3 - B11)/B11</f>
        <v>-0.2727507450001615</v>
      </c>
      <c r="F3" s="37">
        <f>((D13/(1.05)^2)+(C13/(1.05))+E13/(1.05)^3+(F13/(1.05)^4)-B11)/B11</f>
        <v>4.2001257163758646E-2</v>
      </c>
      <c r="G3" s="45">
        <f>((D13/(1.05)^2)+(C13/(1.05))+E13/(1.05)^3+(F13/(1.05)^4)+(G13/(1.05)^5)-B11)/B11</f>
        <v>0.40171783106538156</v>
      </c>
      <c r="H3" s="51"/>
      <c r="I3" s="51"/>
    </row>
    <row r="4" spans="1:10" ht="15" thickBot="1" x14ac:dyDescent="0.4">
      <c r="A4" s="6" t="s">
        <v>1</v>
      </c>
      <c r="B4" s="41">
        <f>B14</f>
        <v>-542000000</v>
      </c>
      <c r="C4" s="42">
        <f>C14/(1.05)</f>
        <v>-427619047.61904758</v>
      </c>
      <c r="D4" s="42">
        <f>D14/(1.05)^2</f>
        <v>-302222222.22222221</v>
      </c>
      <c r="E4" s="42">
        <f>(100/105)^3 * E14</f>
        <v>-164060036.71309793</v>
      </c>
      <c r="F4" s="42">
        <f>F14/(1.05)^4</f>
        <v>-27915940.374638144</v>
      </c>
      <c r="G4" s="43">
        <f>(100/105)^5 * G14</f>
        <v>126877018.95717071</v>
      </c>
      <c r="H4" s="52"/>
      <c r="I4" s="52"/>
    </row>
    <row r="5" spans="1:10" ht="15" thickBot="1" x14ac:dyDescent="0.4">
      <c r="A5" s="67" t="s">
        <v>7</v>
      </c>
      <c r="B5" s="68"/>
      <c r="C5" s="68"/>
      <c r="D5" s="68"/>
      <c r="E5" s="68"/>
      <c r="F5" s="68"/>
      <c r="G5" s="69"/>
      <c r="H5" s="49"/>
      <c r="I5" s="49"/>
    </row>
    <row r="6" spans="1:10" x14ac:dyDescent="0.35">
      <c r="A6" s="28" t="s">
        <v>2</v>
      </c>
      <c r="B6" s="23">
        <v>255000000</v>
      </c>
      <c r="C6" s="24" t="s">
        <v>11</v>
      </c>
      <c r="D6" s="32" t="s">
        <v>11</v>
      </c>
      <c r="E6" s="24" t="s">
        <v>11</v>
      </c>
      <c r="F6" s="24">
        <v>20400000</v>
      </c>
      <c r="G6" s="25">
        <v>20400000</v>
      </c>
      <c r="H6" s="52"/>
      <c r="I6" s="58">
        <f>B6/B11</f>
        <v>0.47047970479704798</v>
      </c>
    </row>
    <row r="7" spans="1:10" x14ac:dyDescent="0.35">
      <c r="A7" s="29" t="s">
        <v>3</v>
      </c>
      <c r="B7" s="26">
        <v>235000000</v>
      </c>
      <c r="C7" s="15" t="s">
        <v>11</v>
      </c>
      <c r="D7" s="15" t="s">
        <v>11</v>
      </c>
      <c r="E7" s="15" t="s">
        <v>11</v>
      </c>
      <c r="F7" s="15" t="s">
        <v>11</v>
      </c>
      <c r="G7" s="16" t="s">
        <v>11</v>
      </c>
      <c r="H7" s="52"/>
      <c r="I7" s="58">
        <f>B7/B11</f>
        <v>0.43357933579335795</v>
      </c>
    </row>
    <row r="8" spans="1:10" x14ac:dyDescent="0.35">
      <c r="A8" s="29" t="s">
        <v>4</v>
      </c>
      <c r="B8" s="26">
        <v>12000000</v>
      </c>
      <c r="C8" s="15">
        <v>12000000</v>
      </c>
      <c r="D8" s="15">
        <f>12000000*1.1</f>
        <v>13200000.000000002</v>
      </c>
      <c r="E8" s="15">
        <f>12000000*1.1^2</f>
        <v>14520000.000000002</v>
      </c>
      <c r="F8" s="15">
        <f>12000000*1.1^3</f>
        <v>15972000.000000006</v>
      </c>
      <c r="G8" s="16">
        <f>12000000*1.1^4</f>
        <v>17569200.000000004</v>
      </c>
      <c r="H8" s="52"/>
      <c r="I8" s="58">
        <f>SUM(B8:B10)/B11</f>
        <v>9.5940959409594101E-2</v>
      </c>
    </row>
    <row r="9" spans="1:10" x14ac:dyDescent="0.35">
      <c r="A9" s="57" t="s">
        <v>16</v>
      </c>
      <c r="B9" s="33">
        <v>30000000</v>
      </c>
      <c r="C9" s="34">
        <v>5000000</v>
      </c>
      <c r="D9" s="34">
        <v>5000000</v>
      </c>
      <c r="E9" s="34">
        <v>5000000</v>
      </c>
      <c r="F9" s="34">
        <v>5000000</v>
      </c>
      <c r="G9" s="35">
        <v>5000000</v>
      </c>
      <c r="H9" s="52"/>
      <c r="I9" s="52"/>
    </row>
    <row r="10" spans="1:10" x14ac:dyDescent="0.35">
      <c r="A10" s="30" t="s">
        <v>17</v>
      </c>
      <c r="B10" s="33">
        <v>10000000</v>
      </c>
      <c r="C10" s="34">
        <v>10000000</v>
      </c>
      <c r="D10" s="34">
        <v>10000000</v>
      </c>
      <c r="E10" s="34">
        <v>10000000</v>
      </c>
      <c r="F10" s="34">
        <v>10000000</v>
      </c>
      <c r="G10" s="35">
        <v>10000000</v>
      </c>
      <c r="H10" s="52"/>
      <c r="I10" s="52"/>
      <c r="J10" s="2"/>
    </row>
    <row r="11" spans="1:10" ht="15" thickBot="1" x14ac:dyDescent="0.4">
      <c r="A11" s="31" t="s">
        <v>10</v>
      </c>
      <c r="B11" s="27">
        <f>SUM(B6:B10)</f>
        <v>542000000</v>
      </c>
      <c r="C11" s="19">
        <f>SUM(C6:C10)</f>
        <v>27000000</v>
      </c>
      <c r="D11" s="19">
        <f t="shared" ref="D11:G11" si="0">SUM(D6:D10)</f>
        <v>28200000</v>
      </c>
      <c r="E11" s="19">
        <f t="shared" si="0"/>
        <v>29520000</v>
      </c>
      <c r="F11" s="19">
        <f t="shared" si="0"/>
        <v>51372000.000000007</v>
      </c>
      <c r="G11" s="20">
        <f t="shared" si="0"/>
        <v>52969200</v>
      </c>
      <c r="H11" s="52"/>
      <c r="I11" s="52"/>
    </row>
    <row r="12" spans="1:10" ht="15" thickBot="1" x14ac:dyDescent="0.4">
      <c r="A12" s="70" t="s">
        <v>8</v>
      </c>
      <c r="B12" s="71"/>
      <c r="C12" s="71"/>
      <c r="D12" s="71"/>
      <c r="E12" s="71"/>
      <c r="F12" s="71"/>
      <c r="G12" s="72"/>
      <c r="H12" s="53"/>
      <c r="I12" s="53"/>
    </row>
    <row r="13" spans="1:10" x14ac:dyDescent="0.35">
      <c r="A13" s="12" t="s">
        <v>5</v>
      </c>
      <c r="B13" s="13">
        <v>0</v>
      </c>
      <c r="C13" s="14">
        <v>120000000</v>
      </c>
      <c r="D13" s="14">
        <f>C13*1.2</f>
        <v>144000000</v>
      </c>
      <c r="E13" s="14">
        <f t="shared" ref="E13" si="1">D13*1.2</f>
        <v>172800000</v>
      </c>
      <c r="F13" s="14">
        <f>E13*1.2</f>
        <v>207360000</v>
      </c>
      <c r="G13" s="55">
        <f>F13*1.2</f>
        <v>248832000</v>
      </c>
      <c r="H13" s="52"/>
      <c r="I13" s="52"/>
    </row>
    <row r="14" spans="1:10" ht="15" thickBot="1" x14ac:dyDescent="0.4">
      <c r="A14" s="17" t="s">
        <v>9</v>
      </c>
      <c r="B14" s="18">
        <f>B13-B11</f>
        <v>-542000000</v>
      </c>
      <c r="C14" s="19">
        <f t="shared" ref="C14:G14" si="2">B14+C13-C11</f>
        <v>-449000000</v>
      </c>
      <c r="D14" s="19">
        <f t="shared" si="2"/>
        <v>-333200000</v>
      </c>
      <c r="E14" s="19">
        <f t="shared" si="2"/>
        <v>-189920000</v>
      </c>
      <c r="F14" s="19">
        <f t="shared" si="2"/>
        <v>-33932000.000000007</v>
      </c>
      <c r="G14" s="20">
        <f t="shared" si="2"/>
        <v>161930800</v>
      </c>
      <c r="H14" s="52"/>
      <c r="I14" s="52"/>
    </row>
    <row r="15" spans="1:10" ht="15" thickBot="1" x14ac:dyDescent="0.4">
      <c r="H15" s="4"/>
      <c r="I15" s="54"/>
    </row>
    <row r="16" spans="1:10" ht="33" customHeight="1" thickBot="1" x14ac:dyDescent="0.4">
      <c r="A16" s="21" t="s">
        <v>21</v>
      </c>
      <c r="B16" s="22" t="s">
        <v>22</v>
      </c>
      <c r="C16" s="65" t="s">
        <v>15</v>
      </c>
      <c r="D16" s="66"/>
      <c r="E16" s="47" t="s">
        <v>18</v>
      </c>
      <c r="F16" s="46">
        <v>0.05</v>
      </c>
      <c r="I16" s="4"/>
    </row>
    <row r="17" spans="1:9" ht="28.75" customHeight="1" thickBot="1" x14ac:dyDescent="0.4">
      <c r="A17" s="59" t="s">
        <v>20</v>
      </c>
      <c r="B17" s="62" t="s">
        <v>19</v>
      </c>
      <c r="C17" s="8" t="s">
        <v>13</v>
      </c>
      <c r="D17" s="9" t="s">
        <v>23</v>
      </c>
      <c r="F17" s="4"/>
      <c r="G17" s="5"/>
      <c r="H17" s="4"/>
      <c r="I17" s="4"/>
    </row>
    <row r="18" spans="1:9" ht="15" thickBot="1" x14ac:dyDescent="0.4">
      <c r="A18" s="60"/>
      <c r="B18" s="63"/>
      <c r="C18" s="10" t="s">
        <v>14</v>
      </c>
      <c r="D18" s="11">
        <f>G3</f>
        <v>0.40171783106538156</v>
      </c>
    </row>
    <row r="19" spans="1:9" ht="18" customHeight="1" thickBot="1" x14ac:dyDescent="0.4">
      <c r="A19" s="61"/>
      <c r="B19" s="64"/>
      <c r="C19" s="48" t="s">
        <v>24</v>
      </c>
      <c r="D19" s="56">
        <f>G14/B11</f>
        <v>0.29876531365313652</v>
      </c>
    </row>
    <row r="21" spans="1:9" x14ac:dyDescent="0.35">
      <c r="F21" s="3"/>
      <c r="G21" s="3"/>
    </row>
    <row r="22" spans="1:9" x14ac:dyDescent="0.35">
      <c r="G22" s="3"/>
    </row>
    <row r="24" spans="1:9" ht="15" customHeight="1" x14ac:dyDescent="0.35">
      <c r="C24" s="4"/>
      <c r="G24" s="3"/>
    </row>
    <row r="25" spans="1:9" x14ac:dyDescent="0.35">
      <c r="C25" s="4"/>
    </row>
  </sheetData>
  <mergeCells count="6">
    <mergeCell ref="A17:A19"/>
    <mergeCell ref="B17:B19"/>
    <mergeCell ref="C16:D16"/>
    <mergeCell ref="A1:G1"/>
    <mergeCell ref="A5:G5"/>
    <mergeCell ref="A12:G1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Bernardus Rendy</cp:lastModifiedBy>
  <dcterms:created xsi:type="dcterms:W3CDTF">2019-01-09T21:46:23Z</dcterms:created>
  <dcterms:modified xsi:type="dcterms:W3CDTF">2019-11-08T03:23:38Z</dcterms:modified>
</cp:coreProperties>
</file>