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erne\Local_GitHub_Folder\H2_Demand_Uncertainty-EEM_2025-\Model EEM25\"/>
    </mc:Choice>
  </mc:AlternateContent>
  <xr:revisionPtr revIDLastSave="0" documentId="13_ncr:1_{3A2CC0B0-6635-4013-B363-24978FD6275B}" xr6:coauthVersionLast="47" xr6:coauthVersionMax="47" xr10:uidLastSave="{00000000-0000-0000-0000-000000000000}"/>
  <bookViews>
    <workbookView xWindow="1040" yWindow="1010" windowWidth="21600" windowHeight="11180" activeTab="1" xr2:uid="{00000000-000D-0000-FFFF-FFFF00000000}"/>
  </bookViews>
  <sheets>
    <sheet name="Results" sheetId="2" r:id="rId1"/>
    <sheet name="No Regr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3" l="1"/>
  <c r="L73" i="3"/>
  <c r="L75" i="3" s="1"/>
  <c r="G49" i="3"/>
  <c r="G2" i="3"/>
  <c r="H2" i="3" s="1"/>
  <c r="L74" i="3" l="1"/>
  <c r="B25" i="2" l="1"/>
  <c r="D25" i="2"/>
  <c r="E25" i="2"/>
  <c r="F25" i="2"/>
  <c r="G25" i="2"/>
  <c r="C25" i="2"/>
  <c r="H25" i="2" l="1"/>
  <c r="Q26" i="3" l="1"/>
  <c r="Q27" i="3"/>
  <c r="Q28" i="3"/>
  <c r="Q29" i="3"/>
  <c r="Q30" i="3"/>
  <c r="Q31" i="3"/>
  <c r="Q32" i="3"/>
  <c r="Q33" i="3"/>
  <c r="R33" i="3" s="1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Q45" i="3"/>
  <c r="Q46" i="3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R57" i="3" s="1"/>
  <c r="Q58" i="3"/>
  <c r="R58" i="3" s="1"/>
  <c r="Q59" i="3"/>
  <c r="R59" i="3" s="1"/>
  <c r="Q60" i="3"/>
  <c r="R60" i="3" s="1"/>
  <c r="Q61" i="3"/>
  <c r="R61" i="3" s="1"/>
  <c r="Q62" i="3"/>
  <c r="R62" i="3" s="1"/>
  <c r="Q63" i="3"/>
  <c r="R63" i="3" s="1"/>
  <c r="Q4" i="3"/>
  <c r="S4" i="3" s="1"/>
  <c r="Q5" i="3"/>
  <c r="S5" i="3" s="1"/>
  <c r="Q6" i="3"/>
  <c r="S6" i="3" s="1"/>
  <c r="Q7" i="3"/>
  <c r="S7" i="3" s="1"/>
  <c r="Q8" i="3"/>
  <c r="S8" i="3" s="1"/>
  <c r="Q9" i="3"/>
  <c r="S9" i="3" s="1"/>
  <c r="Q10" i="3"/>
  <c r="R10" i="3" s="1"/>
  <c r="Q11" i="3"/>
  <c r="R11" i="3" s="1"/>
  <c r="Q12" i="3"/>
  <c r="R12" i="3" s="1"/>
  <c r="Q13" i="3"/>
  <c r="S13" i="3" s="1"/>
  <c r="Q14" i="3"/>
  <c r="S14" i="3" s="1"/>
  <c r="Q15" i="3"/>
  <c r="S15" i="3" s="1"/>
  <c r="Q16" i="3"/>
  <c r="S16" i="3" s="1"/>
  <c r="Q17" i="3"/>
  <c r="Q18" i="3"/>
  <c r="S18" i="3" s="1"/>
  <c r="Q19" i="3"/>
  <c r="Q20" i="3"/>
  <c r="S20" i="3" s="1"/>
  <c r="Q21" i="3"/>
  <c r="S21" i="3" s="1"/>
  <c r="Q22" i="3"/>
  <c r="S22" i="3" s="1"/>
  <c r="Q2" i="3"/>
  <c r="R26" i="3"/>
  <c r="R27" i="3"/>
  <c r="R28" i="3"/>
  <c r="R29" i="3"/>
  <c r="R30" i="3"/>
  <c r="R31" i="3"/>
  <c r="R32" i="3"/>
  <c r="R44" i="3"/>
  <c r="R45" i="3"/>
  <c r="R46" i="3"/>
  <c r="Q25" i="3"/>
  <c r="R25" i="3" s="1"/>
  <c r="Q3" i="3"/>
  <c r="S3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H49" i="3"/>
  <c r="G50" i="3"/>
  <c r="H50" i="3" s="1"/>
  <c r="H51" i="3"/>
  <c r="G52" i="3"/>
  <c r="H52" i="3" s="1"/>
  <c r="G53" i="3"/>
  <c r="H53" i="3" s="1"/>
  <c r="R4" i="3"/>
  <c r="R9" i="3"/>
  <c r="S2" i="3" l="1"/>
  <c r="R2" i="3"/>
  <c r="S19" i="3"/>
  <c r="R19" i="3"/>
  <c r="R5" i="3"/>
  <c r="S17" i="3"/>
  <c r="R17" i="3"/>
  <c r="R3" i="3"/>
  <c r="H54" i="3"/>
  <c r="R15" i="3"/>
  <c r="R13" i="3"/>
  <c r="R21" i="3"/>
  <c r="R22" i="3"/>
  <c r="R20" i="3"/>
  <c r="R18" i="3"/>
  <c r="R16" i="3"/>
  <c r="R8" i="3"/>
  <c r="R7" i="3"/>
  <c r="R6" i="3"/>
  <c r="R14" i="3"/>
  <c r="S12" i="3"/>
  <c r="S11" i="3"/>
  <c r="S10" i="3"/>
  <c r="S23" i="3" s="1"/>
  <c r="R64" i="3"/>
</calcChain>
</file>

<file path=xl/sharedStrings.xml><?xml version="1.0" encoding="utf-8"?>
<sst xmlns="http://schemas.openxmlformats.org/spreadsheetml/2006/main" count="378" uniqueCount="197">
  <si>
    <t>Technology</t>
  </si>
  <si>
    <t>Solar PV</t>
  </si>
  <si>
    <t>Electrolyzer</t>
  </si>
  <si>
    <t>H2 fired OCGT</t>
  </si>
  <si>
    <t>Battery inverter</t>
  </si>
  <si>
    <t>H2 Storage</t>
  </si>
  <si>
    <t>Tech</t>
  </si>
  <si>
    <t>Annualized Costs EUR/MW</t>
  </si>
  <si>
    <t>Terminal</t>
  </si>
  <si>
    <t>Annualized Costs EUR/MWh</t>
  </si>
  <si>
    <t>Onshore Wind</t>
  </si>
  <si>
    <t>Offshore Wind</t>
  </si>
  <si>
    <t>Battery Storage</t>
  </si>
  <si>
    <t>DE</t>
  </si>
  <si>
    <t>H2 Pipeline</t>
  </si>
  <si>
    <t>Battery Inverter</t>
  </si>
  <si>
    <t>Wind Offshore</t>
  </si>
  <si>
    <t>Q10</t>
  </si>
  <si>
    <t>Q25</t>
  </si>
  <si>
    <t>Q50</t>
  </si>
  <si>
    <t>Q75</t>
  </si>
  <si>
    <t>Q90</t>
  </si>
  <si>
    <t>ELEC EL share in Mrd. EUR</t>
  </si>
  <si>
    <t>ELEC H2 share in Mrd. EUR</t>
  </si>
  <si>
    <t>H2 Stor EL share in Mrd. EUR</t>
  </si>
  <si>
    <t>H2 Stor H2 share in Mrd. EUR</t>
  </si>
  <si>
    <t>Wind Onshore</t>
  </si>
  <si>
    <t>HV Line</t>
  </si>
  <si>
    <t>H2 OCGT</t>
  </si>
  <si>
    <t>Terminals</t>
  </si>
  <si>
    <t>s1</t>
  </si>
  <si>
    <t>S2</t>
  </si>
  <si>
    <t>S3</t>
  </si>
  <si>
    <t>S4</t>
  </si>
  <si>
    <t>s5</t>
  </si>
  <si>
    <t>No Regret</t>
  </si>
  <si>
    <t>P_H2_2</t>
  </si>
  <si>
    <t>P_H2_3</t>
  </si>
  <si>
    <t>P_H2_4</t>
  </si>
  <si>
    <t>P_H2_5</t>
  </si>
  <si>
    <t>P_H2_7</t>
  </si>
  <si>
    <t>P_H2_8</t>
  </si>
  <si>
    <t>P_H2_9</t>
  </si>
  <si>
    <t>P_H2_10</t>
  </si>
  <si>
    <t>P_H2_11</t>
  </si>
  <si>
    <t>P_H2_12</t>
  </si>
  <si>
    <t>P_H2_13</t>
  </si>
  <si>
    <t>P_H2_14</t>
  </si>
  <si>
    <t>P_H2_15</t>
  </si>
  <si>
    <t>P_H2_16</t>
  </si>
  <si>
    <t>P_H2_17</t>
  </si>
  <si>
    <t>P_H2_18</t>
  </si>
  <si>
    <t>P_H2_19</t>
  </si>
  <si>
    <t>P_H2_20</t>
  </si>
  <si>
    <t>P_H2_21</t>
  </si>
  <si>
    <t>P_H2_22</t>
  </si>
  <si>
    <t>P_H2_23</t>
  </si>
  <si>
    <t>P_H2_24</t>
  </si>
  <si>
    <t>P_H2_25</t>
  </si>
  <si>
    <t>P_H2_26</t>
  </si>
  <si>
    <t>P_H2_27</t>
  </si>
  <si>
    <t>P_H2_28</t>
  </si>
  <si>
    <t>P_H2_29</t>
  </si>
  <si>
    <t>P_H2_30</t>
  </si>
  <si>
    <t>P_H2_31</t>
  </si>
  <si>
    <t>P_H2_32</t>
  </si>
  <si>
    <t>P_H2_33</t>
  </si>
  <si>
    <t>P_H2_34</t>
  </si>
  <si>
    <t>P_H2_35</t>
  </si>
  <si>
    <t>P_H2_36</t>
  </si>
  <si>
    <t>P_H2_37</t>
  </si>
  <si>
    <t>P_H2_40</t>
  </si>
  <si>
    <t>P_H2_41</t>
  </si>
  <si>
    <t>P_H2_42</t>
  </si>
  <si>
    <t>P_H2_43</t>
  </si>
  <si>
    <t>P_H2_44</t>
  </si>
  <si>
    <t>P_H2_45</t>
  </si>
  <si>
    <t>P_H2_46</t>
  </si>
  <si>
    <t>P_H2_47</t>
  </si>
  <si>
    <t>P_H2_48</t>
  </si>
  <si>
    <t>P_H2_100</t>
  </si>
  <si>
    <t>P_H2_101</t>
  </si>
  <si>
    <t>P_H2_102</t>
  </si>
  <si>
    <t>P_H2_103</t>
  </si>
  <si>
    <t>P_H2_104</t>
  </si>
  <si>
    <t>P_H2_105</t>
  </si>
  <si>
    <t>P_H2_106</t>
  </si>
  <si>
    <t>P_H2_107</t>
  </si>
  <si>
    <t>P_H2_108</t>
  </si>
  <si>
    <t>No Regret Terminal</t>
  </si>
  <si>
    <t>BE</t>
  </si>
  <si>
    <t>DK</t>
  </si>
  <si>
    <t>EE</t>
  </si>
  <si>
    <t>ES</t>
  </si>
  <si>
    <t>FI</t>
  </si>
  <si>
    <t>FR</t>
  </si>
  <si>
    <t>GR</t>
  </si>
  <si>
    <t>HR</t>
  </si>
  <si>
    <t>IE</t>
  </si>
  <si>
    <t>IT</t>
  </si>
  <si>
    <t>LT</t>
  </si>
  <si>
    <t>LV</t>
  </si>
  <si>
    <t>NL</t>
  </si>
  <si>
    <t>NO</t>
  </si>
  <si>
    <t>PL</t>
  </si>
  <si>
    <t>PT</t>
  </si>
  <si>
    <t>RO</t>
  </si>
  <si>
    <t>SE</t>
  </si>
  <si>
    <t>SI</t>
  </si>
  <si>
    <t>UK</t>
  </si>
  <si>
    <t>No Regret Electrolyzer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</si>
  <si>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</si>
  <si>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</si>
  <si>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</si>
  <si>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</si>
  <si>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</si>
  <si>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</si>
  <si>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</si>
  <si>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</si>
  <si>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</si>
  <si>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</si>
  <si>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</si>
  <si>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</si>
  <si>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</si>
  <si>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</si>
  <si>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</si>
  <si>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</si>
  <si>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</si>
  <si>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</si>
  <si>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</si>
  <si>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</si>
  <si>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</si>
  <si>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</si>
  <si>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</si>
  <si>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</si>
  <si>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</si>
  <si>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</si>
  <si>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</si>
  <si>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</si>
  <si>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</si>
  <si>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</si>
  <si>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</si>
  <si>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</si>
  <si>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</si>
  <si>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</si>
  <si>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</si>
  <si>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</si>
  <si>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</si>
  <si>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</si>
  <si>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</si>
  <si>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in GWh</t>
  </si>
  <si>
    <t>No Regret Terminal in GWh/d</t>
  </si>
  <si>
    <t>AL</t>
  </si>
  <si>
    <t>AT</t>
  </si>
  <si>
    <t>BG</t>
  </si>
  <si>
    <t>BIH</t>
  </si>
  <si>
    <t>CY</t>
  </si>
  <si>
    <t>CH</t>
  </si>
  <si>
    <t>CZ</t>
  </si>
  <si>
    <t>HU</t>
  </si>
  <si>
    <t>LU</t>
  </si>
  <si>
    <t>ME</t>
  </si>
  <si>
    <t>MK</t>
  </si>
  <si>
    <t>SB</t>
  </si>
  <si>
    <t>SK</t>
  </si>
  <si>
    <t>UA</t>
  </si>
  <si>
    <t>TR</t>
  </si>
  <si>
    <t>MA</t>
  </si>
  <si>
    <t>DZ</t>
  </si>
  <si>
    <t>TN</t>
  </si>
  <si>
    <t>Ref</t>
  </si>
  <si>
    <t>Costs</t>
  </si>
  <si>
    <t>P_H2_1</t>
  </si>
  <si>
    <t>P_H2_6</t>
  </si>
  <si>
    <t>P_H2_38</t>
  </si>
  <si>
    <t>P_H2_39</t>
  </si>
  <si>
    <t>P_H2_49</t>
  </si>
  <si>
    <t>P_H2_50</t>
  </si>
  <si>
    <t>P_H2_51</t>
  </si>
  <si>
    <t>P_H2_52</t>
  </si>
  <si>
    <t>h40</t>
  </si>
  <si>
    <t>h41</t>
  </si>
  <si>
    <t>h42</t>
  </si>
  <si>
    <t>h43</t>
  </si>
  <si>
    <t>OCGT</t>
  </si>
  <si>
    <t>Import Terminal</t>
  </si>
  <si>
    <t>Total Electricity in TWh</t>
  </si>
  <si>
    <t>H2 from Electrolyzer in TWh</t>
  </si>
  <si>
    <t>H2 from Mena in TWh</t>
  </si>
  <si>
    <t>Generation in TWh</t>
  </si>
  <si>
    <t>Installed Capacities in GW</t>
  </si>
  <si>
    <t>Investments: CAPEX &amp; FOM in Billion EUR</t>
  </si>
  <si>
    <t>ROR</t>
  </si>
  <si>
    <t>Reservoir</t>
  </si>
  <si>
    <t>Biomass</t>
  </si>
  <si>
    <t>Nuclear</t>
  </si>
  <si>
    <t>in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</si>
</sst>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3459408827406"/>
          <c:y val="0.20741061157322088"/>
          <c:w val="0.86900792669154736"/>
          <c:h val="0.70570742261589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Results!$A$10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Results!$B$10:$G$10</c:f>
              <c:numCache>
                <c:formatCode>General</c:formatCode>
                <c:ptCount val="6"/>
                <c:pt idx="0">
                  <c:v>53.559399999999997</c:v>
                </c:pt>
                <c:pt idx="1">
                  <c:v>59.85478964148534</c:v>
                </c:pt>
                <c:pt idx="2">
                  <c:v>66.943575042749728</c:v>
                </c:pt>
                <c:pt idx="3">
                  <c:v>75.601410264732735</c:v>
                </c:pt>
                <c:pt idx="4">
                  <c:v>82.475531775781789</c:v>
                </c:pt>
                <c:pt idx="5">
                  <c:v>87.552522802650458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6-49A1-8CF3-9DF07CB303E0}"/>
            </c:ext>
          </c:extLst>
        </c:ser>
        <c:ser>
          <c:idx val="1"/>
          <c:order val="1"/>
          <c:tx>
            <c:strRef>
              <c:f>Results!$A$11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Results!$B$11:$G$11</c:f>
              <c:numCache>
                <c:formatCode>General</c:formatCode>
                <c:ptCount val="6"/>
                <c:pt idx="0">
                  <c:v>122.6</c:v>
                </c:pt>
                <c:pt idx="1">
                  <c:v>124.3884830399879</c:v>
                </c:pt>
                <c:pt idx="2">
                  <c:v>126.9115164081981</c:v>
                </c:pt>
                <c:pt idx="3">
                  <c:v>136.8578405687484</c:v>
                </c:pt>
                <c:pt idx="4">
                  <c:v>142.1386407096434</c:v>
                </c:pt>
                <c:pt idx="5">
                  <c:v>145.22129196989999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6-49A1-8CF3-9DF07CB303E0}"/>
            </c:ext>
          </c:extLst>
        </c:ser>
        <c:ser>
          <c:idx val="2"/>
          <c:order val="2"/>
          <c:tx>
            <c:strRef>
              <c:f>Results!$A$12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Results!$B$12:$G$12</c:f>
              <c:numCache>
                <c:formatCode>General</c:formatCode>
                <c:ptCount val="6"/>
                <c:pt idx="0">
                  <c:v>61.455800000000004</c:v>
                </c:pt>
                <c:pt idx="1">
                  <c:v>62.196712647245477</c:v>
                </c:pt>
                <c:pt idx="2">
                  <c:v>61.406549979652681</c:v>
                </c:pt>
                <c:pt idx="3">
                  <c:v>58.454612841187142</c:v>
                </c:pt>
                <c:pt idx="4">
                  <c:v>63.308568105184193</c:v>
                </c:pt>
                <c:pt idx="5">
                  <c:v>67.267347669710176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6-49A1-8CF3-9DF07CB303E0}"/>
            </c:ext>
          </c:extLst>
        </c:ser>
        <c:ser>
          <c:idx val="3"/>
          <c:order val="3"/>
          <c:tx>
            <c:strRef>
              <c:f>Results!$A$13</c:f>
              <c:strCache>
                <c:ptCount val="1"/>
                <c:pt idx="0">
                  <c:v>Battery Storage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Results!$B$13:$G$13</c:f>
              <c:numCache>
                <c:formatCode>General</c:formatCode>
                <c:ptCount val="6"/>
                <c:pt idx="0">
                  <c:v>23.825199999999999</c:v>
                </c:pt>
                <c:pt idx="1">
                  <c:v>24.67490862956657</c:v>
                </c:pt>
                <c:pt idx="2">
                  <c:v>26.3730200842705</c:v>
                </c:pt>
                <c:pt idx="3">
                  <c:v>27.780148327212949</c:v>
                </c:pt>
                <c:pt idx="4">
                  <c:v>29.507983771686391</c:v>
                </c:pt>
                <c:pt idx="5">
                  <c:v>30.621779728006221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3A6-49A1-8CF3-9DF07CB303E0}"/>
            </c:ext>
          </c:extLst>
        </c:ser>
        <c:ser>
          <c:idx val="4"/>
          <c:order val="4"/>
          <c:tx>
            <c:strRef>
              <c:f>Results!$A$14</c:f>
              <c:strCache>
                <c:ptCount val="1"/>
                <c:pt idx="0">
                  <c:v>Battery Inverter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Results!$B$14:$G$14</c:f>
              <c:numCache>
                <c:formatCode>General</c:formatCode>
                <c:ptCount val="6"/>
                <c:pt idx="0">
                  <c:v>5.6860200000000001</c:v>
                </c:pt>
                <c:pt idx="1">
                  <c:v>5.8888039554745886</c:v>
                </c:pt>
                <c:pt idx="2">
                  <c:v>6.2940676831511686</c:v>
                </c:pt>
                <c:pt idx="3">
                  <c:v>6.629886651614159</c:v>
                </c:pt>
                <c:pt idx="4">
                  <c:v>7.0422441744960178</c:v>
                </c:pt>
                <c:pt idx="5">
                  <c:v>7.308057763986219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3A6-49A1-8CF3-9DF07CB303E0}"/>
            </c:ext>
          </c:extLst>
        </c:ser>
        <c:ser>
          <c:idx val="8"/>
          <c:order val="8"/>
          <c:tx>
            <c:strRef>
              <c:f>Results!$A$18</c:f>
              <c:strCache>
                <c:ptCount val="1"/>
                <c:pt idx="0">
                  <c:v>H2 OCGT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Results!$B$18:$G$18</c:f>
              <c:numCache>
                <c:formatCode>General</c:formatCode>
                <c:ptCount val="6"/>
                <c:pt idx="0">
                  <c:v>11.8703</c:v>
                </c:pt>
                <c:pt idx="1">
                  <c:v>10.11055161974971</c:v>
                </c:pt>
                <c:pt idx="2">
                  <c:v>8.3619941646424039</c:v>
                </c:pt>
                <c:pt idx="3">
                  <c:v>6.331628175286852</c:v>
                </c:pt>
                <c:pt idx="4">
                  <c:v>4.8428982634969397</c:v>
                </c:pt>
                <c:pt idx="5">
                  <c:v>4.1148503194150203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A6-49A1-8CF3-9DF07CB3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20258528"/>
        <c:axId val="7566016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Results!$A$15</c15:sqref>
                        </c15:formulaRef>
                      </c:ext>
                    </c:extLst>
                    <c:strCache>
                      <c:ptCount val="1"/>
                      <c:pt idx="0">
                        <c:v>HV Line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0.36642599999999997</c:v>
                      </c:pt>
                      <c:pt idx="1">
                        <c:v>0.38126786479102492</c:v>
                      </c:pt>
                      <c:pt idx="2">
                        <c:v>0.31794351925316572</c:v>
                      </c:pt>
                      <c:pt idx="3">
                        <c:v>0.32700134674017201</c:v>
                      </c:pt>
                      <c:pt idx="4">
                        <c:v>0.35344558252822061</c:v>
                      </c:pt>
                      <c:pt idx="5">
                        <c:v>0.363507336994777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3A6-49A1-8CF3-9DF07CB303E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Results!$A$16</c15:sqref>
                        </c15:formulaRef>
                      </c:ext>
                    </c:extLst>
                    <c:strCache>
                      <c:ptCount val="1"/>
                      <c:pt idx="0">
                        <c:v>Electrolyzer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Results!$B$16:$G$16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1.3153999999999999</c:v>
                      </c:pt>
                      <c:pt idx="1">
                        <c:v>9.5786772126072997</c:v>
                      </c:pt>
                      <c:pt idx="2">
                        <c:v>16.697768917956321</c:v>
                      </c:pt>
                      <c:pt idx="3">
                        <c:v>27.273756975178291</c:v>
                      </c:pt>
                      <c:pt idx="4">
                        <c:v>37.893691109657077</c:v>
                      </c:pt>
                      <c:pt idx="5">
                        <c:v>44.878443930104908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A6-49A1-8CF3-9DF07CB303E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Results!$A$17</c15:sqref>
                        </c15:formulaRef>
                      </c:ext>
                    </c:extLst>
                    <c:strCache>
                      <c:ptCount val="1"/>
                      <c:pt idx="0">
                        <c:v>H2 Storage</c:v>
                      </c:pt>
                    </c:strCache>
                  </c:strRef>
                </c:tx>
                <c:spPr>
                  <a:solidFill>
                    <a:srgbClr val="00B05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E+00">
                        <c:v>2.0873599999999999E-6</c:v>
                      </c:pt>
                      <c:pt idx="1">
                        <c:v>2.8343051034109071E-2</c:v>
                      </c:pt>
                      <c:pt idx="2">
                        <c:v>3.8655414245573817E-2</c:v>
                      </c:pt>
                      <c:pt idx="3">
                        <c:v>3.5647708239413933E-2</c:v>
                      </c:pt>
                      <c:pt idx="4">
                        <c:v>5.0369853650381449E-2</c:v>
                      </c:pt>
                      <c:pt idx="5">
                        <c:v>6.0018648486965052E-2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A6-49A1-8CF3-9DF07CB303E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Results!$A$19</c15:sqref>
                        </c15:formulaRef>
                      </c:ext>
                    </c:extLst>
                    <c:strCache>
                      <c:ptCount val="1"/>
                      <c:pt idx="0">
                        <c:v>Terminals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30.7562</c:v>
                      </c:pt>
                      <c:pt idx="1">
                        <c:v>31.292267836472579</c:v>
                      </c:pt>
                      <c:pt idx="2">
                        <c:v>29.488531584706958</c:v>
                      </c:pt>
                      <c:pt idx="3">
                        <c:v>28.680873752228162</c:v>
                      </c:pt>
                      <c:pt idx="4">
                        <c:v>30.148437952296341</c:v>
                      </c:pt>
                      <c:pt idx="5">
                        <c:v>31.140939429635289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A6-49A1-8CF3-9DF07CB303E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Results!$A$20</c15:sqref>
                        </c15:formulaRef>
                      </c:ext>
                    </c:extLst>
                    <c:strCache>
                      <c:ptCount val="1"/>
                      <c:pt idx="0">
                        <c:v>H2 Pipeline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Results!$B$20:$G$20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0.94086700000000001</c:v>
                      </c:pt>
                      <c:pt idx="1">
                        <c:v>0.93292747820909394</c:v>
                      </c:pt>
                      <c:pt idx="2">
                        <c:v>1.04764385004426</c:v>
                      </c:pt>
                      <c:pt idx="3">
                        <c:v>1.3078107041930409</c:v>
                      </c:pt>
                      <c:pt idx="4">
                        <c:v>1.508476790591823</c:v>
                      </c:pt>
                      <c:pt idx="5">
                        <c:v>1.710752923561814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0E-4D12-9E95-67AA5B67473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Results!$A$21</c15:sqref>
                        </c15:formulaRef>
                      </c:ext>
                    </c:extLst>
                    <c:strCache>
                      <c:ptCount val="1"/>
                      <c:pt idx="0">
                        <c:v>ELEC EL share in Mrd. EUR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Results!$B$21:$G$21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23.898499999999999</c:v>
                      </c:pt>
                      <c:pt idx="1">
                        <c:v>8.6471731957413365</c:v>
                      </c:pt>
                      <c:pt idx="2">
                        <c:v>5.8611835510621999</c:v>
                      </c:pt>
                      <c:pt idx="3">
                        <c:v>3.5067252351139162</c:v>
                      </c:pt>
                      <c:pt idx="4">
                        <c:v>2.0986832830664008</c:v>
                      </c:pt>
                      <c:pt idx="5">
                        <c:v>1.62611547116378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0E-4D12-9E95-67AA5B67473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Results!$A$22</c15:sqref>
                        </c15:formulaRef>
                      </c:ext>
                    </c:extLst>
                    <c:strCache>
                      <c:ptCount val="1"/>
                      <c:pt idx="0">
                        <c:v>ELEC H2 share in Mrd. EUR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Results!$B$22:$G$22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-22.583100000000002</c:v>
                      </c:pt>
                      <c:pt idx="1">
                        <c:v>0.93150401686596362</c:v>
                      </c:pt>
                      <c:pt idx="2">
                        <c:v>10.836585366894131</c:v>
                      </c:pt>
                      <c:pt idx="3">
                        <c:v>23.767031740064368</c:v>
                      </c:pt>
                      <c:pt idx="4">
                        <c:v>35.795007826590677</c:v>
                      </c:pt>
                      <c:pt idx="5">
                        <c:v>43.252328458941129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0E-4D12-9E95-67AA5B67473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Results!$A$23</c15:sqref>
                        </c15:formulaRef>
                      </c:ext>
                    </c:extLst>
                    <c:strCache>
                      <c:ptCount val="1"/>
                      <c:pt idx="0">
                        <c:v>H2 Stor EL share in Mrd. EUR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Results!$B$23:$G$23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E+00">
                        <c:v>1.1678099999999999E-8</c:v>
                      </c:pt>
                      <c:pt idx="1">
                        <c:v>2.06399796919074E-3</c:v>
                      </c:pt>
                      <c:pt idx="2">
                        <c:v>5.395759510030909E-3</c:v>
                      </c:pt>
                      <c:pt idx="3">
                        <c:v>4.6761773556988221E-3</c:v>
                      </c:pt>
                      <c:pt idx="4">
                        <c:v>1.519370137607165E-2</c:v>
                      </c:pt>
                      <c:pt idx="5">
                        <c:v>2.734136635601336E-2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0E-4D12-9E95-67AA5B67473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Results!$A$24</c15:sqref>
                        </c15:formulaRef>
                      </c:ext>
                    </c:extLst>
                    <c:strCache>
                      <c:ptCount val="1"/>
                      <c:pt idx="0">
                        <c:v>H2 Stor H2 share in Mrd. EUR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Results!$B$24:$G$24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1.3153999999999999</c:v>
                      </c:pt>
                      <c:pt idx="1">
                        <c:v>9.57661321463811</c:v>
                      </c:pt>
                      <c:pt idx="2">
                        <c:v>16.692373158446291</c:v>
                      </c:pt>
                      <c:pt idx="3">
                        <c:v>27.269080797822589</c:v>
                      </c:pt>
                      <c:pt idx="4">
                        <c:v>37.878497408281007</c:v>
                      </c:pt>
                      <c:pt idx="5">
                        <c:v>44.851102563748888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0E-4D12-9E95-67AA5B674733}"/>
                  </c:ext>
                </c:extLst>
              </c15:ser>
            </c15:filteredBarSeries>
          </c:ext>
        </c:extLst>
      </c:barChart>
      <c:catAx>
        <c:axId val="12202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6601648"/>
        <c:crosses val="autoZero"/>
        <c:auto val="1"/>
        <c:lblAlgn val="ctr"/>
        <c:lblOffset val="100"/>
        <c:noMultiLvlLbl val="0"/>
      </c:catAx>
      <c:valAx>
        <c:axId val="7566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Inestments in bill.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0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5255375600919"/>
          <c:y val="3.5830726638622225E-2"/>
          <c:w val="0.6719691134118172"/>
          <c:h val="0.189812280946623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013310837469"/>
          <c:y val="0.13138747548253218"/>
          <c:w val="0.70844967240062284"/>
          <c:h val="0.76199550868415822"/>
        </c:manualLayout>
      </c:layout>
      <c:barChart>
        <c:barDir val="col"/>
        <c:grouping val="stacked"/>
        <c:varyColors val="0"/>
        <c:ser>
          <c:idx val="10"/>
          <c:order val="10"/>
          <c:tx>
            <c:strRef>
              <c:f>Results!$A$20</c:f>
              <c:strCache>
                <c:ptCount val="1"/>
                <c:pt idx="0">
                  <c:v>H2 Pipeline</c:v>
                </c:pt>
              </c:strCache>
            </c:strRef>
          </c:tx>
          <c:spPr>
            <a:solidFill>
              <a:srgbClr val="FF99FF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Results!$B$20:$G$20</c:f>
              <c:numCache>
                <c:formatCode>General</c:formatCode>
                <c:ptCount val="6"/>
                <c:pt idx="0">
                  <c:v>0.94086700000000001</c:v>
                </c:pt>
                <c:pt idx="1">
                  <c:v>0.93292747820909394</c:v>
                </c:pt>
                <c:pt idx="2">
                  <c:v>1.04764385004426</c:v>
                </c:pt>
                <c:pt idx="3">
                  <c:v>1.3078107041930409</c:v>
                </c:pt>
                <c:pt idx="4">
                  <c:v>1.508476790591823</c:v>
                </c:pt>
                <c:pt idx="5">
                  <c:v>1.710752923561814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D-4E36-9F84-0750A902466E}"/>
            </c:ext>
          </c:extLst>
        </c:ser>
        <c:ser>
          <c:idx val="6"/>
          <c:order val="6"/>
          <c:tx>
            <c:strRef>
              <c:f>Results!$A$16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Results!$B$16:$G$16</c:f>
              <c:numCache>
                <c:formatCode>General</c:formatCode>
                <c:ptCount val="6"/>
                <c:pt idx="0">
                  <c:v>1.3153999999999999</c:v>
                </c:pt>
                <c:pt idx="1">
                  <c:v>9.5786772126072997</c:v>
                </c:pt>
                <c:pt idx="2">
                  <c:v>16.697768917956321</c:v>
                </c:pt>
                <c:pt idx="3">
                  <c:v>27.273756975178291</c:v>
                </c:pt>
                <c:pt idx="4">
                  <c:v>37.893691109657077</c:v>
                </c:pt>
                <c:pt idx="5">
                  <c:v>44.878443930104908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6F-40F9-A9A6-BD0194642A41}"/>
            </c:ext>
          </c:extLst>
        </c:ser>
        <c:ser>
          <c:idx val="7"/>
          <c:order val="7"/>
          <c:tx>
            <c:strRef>
              <c:f>Results!$A$17</c:f>
              <c:strCache>
                <c:ptCount val="1"/>
                <c:pt idx="0">
                  <c:v>H2 Storage</c:v>
                </c:pt>
              </c:strCache>
            </c:strRef>
          </c:tx>
          <c:spPr>
            <a:solidFill>
              <a:srgbClr val="7030A0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Results!$B$17:$G$17</c:f>
              <c:numCache>
                <c:formatCode>General</c:formatCode>
                <c:ptCount val="6"/>
                <c:pt idx="0" formatCode="0.00E+00">
                  <c:v>2.0873599999999999E-6</c:v>
                </c:pt>
                <c:pt idx="1">
                  <c:v>2.8343051034109071E-2</c:v>
                </c:pt>
                <c:pt idx="2">
                  <c:v>3.8655414245573817E-2</c:v>
                </c:pt>
                <c:pt idx="3">
                  <c:v>3.5647708239413933E-2</c:v>
                </c:pt>
                <c:pt idx="4">
                  <c:v>5.0369853650381449E-2</c:v>
                </c:pt>
                <c:pt idx="5">
                  <c:v>6.0018648486965052E-2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6F-40F9-A9A6-BD019464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20258528"/>
        <c:axId val="756601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Results!$A$10</c15:sqref>
                        </c15:formulaRef>
                      </c:ext>
                    </c:extLst>
                    <c:strCache>
                      <c:ptCount val="1"/>
                      <c:pt idx="0">
                        <c:v>Solar PV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53.559399999999997</c:v>
                      </c:pt>
                      <c:pt idx="1">
                        <c:v>59.85478964148534</c:v>
                      </c:pt>
                      <c:pt idx="2">
                        <c:v>66.943575042749728</c:v>
                      </c:pt>
                      <c:pt idx="3">
                        <c:v>75.601410264732735</c:v>
                      </c:pt>
                      <c:pt idx="4">
                        <c:v>82.475531775781789</c:v>
                      </c:pt>
                      <c:pt idx="5">
                        <c:v>87.552522802650458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6F-40F9-A9A6-BD0194642A4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Results!$A$11</c15:sqref>
                        </c15:formulaRef>
                      </c:ext>
                    </c:extLst>
                    <c:strCache>
                      <c:ptCount val="1"/>
                      <c:pt idx="0">
                        <c:v>Wind Onshore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122.6</c:v>
                      </c:pt>
                      <c:pt idx="1">
                        <c:v>124.3884830399879</c:v>
                      </c:pt>
                      <c:pt idx="2">
                        <c:v>126.9115164081981</c:v>
                      </c:pt>
                      <c:pt idx="3">
                        <c:v>136.8578405687484</c:v>
                      </c:pt>
                      <c:pt idx="4">
                        <c:v>142.1386407096434</c:v>
                      </c:pt>
                      <c:pt idx="5">
                        <c:v>145.22129196989999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6F-40F9-A9A6-BD0194642A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Results!$A$12</c15:sqref>
                        </c15:formulaRef>
                      </c:ext>
                    </c:extLst>
                    <c:strCache>
                      <c:ptCount val="1"/>
                      <c:pt idx="0">
                        <c:v>Wind Offshore</c:v>
                      </c:pt>
                    </c:strCache>
                  </c:strRef>
                </c:tx>
                <c:spPr>
                  <a:solidFill>
                    <a:schemeClr val="accent1">
                      <a:lumMod val="40000"/>
                      <a:lumOff val="60000"/>
                    </a:schemeClr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Results!$B$12:$G$12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61.455800000000004</c:v>
                      </c:pt>
                      <c:pt idx="1">
                        <c:v>62.196712647245477</c:v>
                      </c:pt>
                      <c:pt idx="2">
                        <c:v>61.406549979652681</c:v>
                      </c:pt>
                      <c:pt idx="3">
                        <c:v>58.454612841187142</c:v>
                      </c:pt>
                      <c:pt idx="4">
                        <c:v>63.308568105184193</c:v>
                      </c:pt>
                      <c:pt idx="5">
                        <c:v>67.267347669710176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6F-40F9-A9A6-BD0194642A4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Results!$A$13</c15:sqref>
                        </c15:formulaRef>
                      </c:ext>
                    </c:extLst>
                    <c:strCache>
                      <c:ptCount val="1"/>
                      <c:pt idx="0">
                        <c:v>Battery Storage</c:v>
                      </c:pt>
                    </c:strCache>
                  </c:strRef>
                </c:tx>
                <c:spPr>
                  <a:solidFill>
                    <a:srgbClr val="FF00FF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23.825199999999999</c:v>
                      </c:pt>
                      <c:pt idx="1">
                        <c:v>24.67490862956657</c:v>
                      </c:pt>
                      <c:pt idx="2">
                        <c:v>26.3730200842705</c:v>
                      </c:pt>
                      <c:pt idx="3">
                        <c:v>27.780148327212949</c:v>
                      </c:pt>
                      <c:pt idx="4">
                        <c:v>29.507983771686391</c:v>
                      </c:pt>
                      <c:pt idx="5">
                        <c:v>30.621779728006221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6F-40F9-A9A6-BD0194642A4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Results!$A$14</c15:sqref>
                        </c15:formulaRef>
                      </c:ext>
                    </c:extLst>
                    <c:strCache>
                      <c:ptCount val="1"/>
                      <c:pt idx="0">
                        <c:v>Battery Inverter</c:v>
                      </c:pt>
                    </c:strCache>
                  </c:strRef>
                </c:tx>
                <c:spPr>
                  <a:solidFill>
                    <a:srgbClr val="FF66FF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Results!$B$14:$G$14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5.6860200000000001</c:v>
                      </c:pt>
                      <c:pt idx="1">
                        <c:v>5.8888039554745886</c:v>
                      </c:pt>
                      <c:pt idx="2">
                        <c:v>6.2940676831511686</c:v>
                      </c:pt>
                      <c:pt idx="3">
                        <c:v>6.629886651614159</c:v>
                      </c:pt>
                      <c:pt idx="4">
                        <c:v>7.0422441744960178</c:v>
                      </c:pt>
                      <c:pt idx="5">
                        <c:v>7.308057763986219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6F-40F9-A9A6-BD0194642A4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Results!$A$15</c15:sqref>
                        </c15:formulaRef>
                      </c:ext>
                    </c:extLst>
                    <c:strCache>
                      <c:ptCount val="1"/>
                      <c:pt idx="0">
                        <c:v>HV Line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0.36642599999999997</c:v>
                      </c:pt>
                      <c:pt idx="1">
                        <c:v>0.38126786479102492</c:v>
                      </c:pt>
                      <c:pt idx="2">
                        <c:v>0.31794351925316572</c:v>
                      </c:pt>
                      <c:pt idx="3">
                        <c:v>0.32700134674017201</c:v>
                      </c:pt>
                      <c:pt idx="4">
                        <c:v>0.35344558252822061</c:v>
                      </c:pt>
                      <c:pt idx="5">
                        <c:v>0.363507336994777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6F-40F9-A9A6-BD0194642A4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Results!$A$18</c15:sqref>
                        </c15:formulaRef>
                      </c:ext>
                    </c:extLst>
                    <c:strCache>
                      <c:ptCount val="1"/>
                      <c:pt idx="0">
                        <c:v>H2 OCGT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Results!$B$18:$G$18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11.8703</c:v>
                      </c:pt>
                      <c:pt idx="1">
                        <c:v>10.11055161974971</c:v>
                      </c:pt>
                      <c:pt idx="2">
                        <c:v>8.3619941646424039</c:v>
                      </c:pt>
                      <c:pt idx="3">
                        <c:v>6.331628175286852</c:v>
                      </c:pt>
                      <c:pt idx="4">
                        <c:v>4.8428982634969397</c:v>
                      </c:pt>
                      <c:pt idx="5">
                        <c:v>4.1148503194150203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6F-40F9-A9A6-BD0194642A4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Results!$A$21</c15:sqref>
                        </c15:formulaRef>
                      </c:ext>
                    </c:extLst>
                    <c:strCache>
                      <c:ptCount val="1"/>
                      <c:pt idx="0">
                        <c:v>ELEC EL share in Mrd. EUR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Results!$B$21:$G$21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23.898499999999999</c:v>
                      </c:pt>
                      <c:pt idx="1">
                        <c:v>8.6471731957413365</c:v>
                      </c:pt>
                      <c:pt idx="2">
                        <c:v>5.8611835510621999</c:v>
                      </c:pt>
                      <c:pt idx="3">
                        <c:v>3.5067252351139162</c:v>
                      </c:pt>
                      <c:pt idx="4">
                        <c:v>2.0986832830664008</c:v>
                      </c:pt>
                      <c:pt idx="5">
                        <c:v>1.62611547116378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FD-4E36-9F84-0750A902466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Results!$A$22</c15:sqref>
                        </c15:formulaRef>
                      </c:ext>
                    </c:extLst>
                    <c:strCache>
                      <c:ptCount val="1"/>
                      <c:pt idx="0">
                        <c:v>ELEC H2 share in Mrd. EUR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Results!$B$22:$G$22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-22.583100000000002</c:v>
                      </c:pt>
                      <c:pt idx="1">
                        <c:v>0.93150401686596362</c:v>
                      </c:pt>
                      <c:pt idx="2">
                        <c:v>10.836585366894131</c:v>
                      </c:pt>
                      <c:pt idx="3">
                        <c:v>23.767031740064368</c:v>
                      </c:pt>
                      <c:pt idx="4">
                        <c:v>35.795007826590677</c:v>
                      </c:pt>
                      <c:pt idx="5">
                        <c:v>43.252328458941129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FD-4E36-9F84-0750A902466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Results!$A$23</c15:sqref>
                        </c15:formulaRef>
                      </c:ext>
                    </c:extLst>
                    <c:strCache>
                      <c:ptCount val="1"/>
                      <c:pt idx="0">
                        <c:v>H2 Stor EL share in Mrd. EUR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Results!$B$23:$G$23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 formatCode="0.00E+00">
                        <c:v>1.1678099999999999E-8</c:v>
                      </c:pt>
                      <c:pt idx="1">
                        <c:v>2.06399796919074E-3</c:v>
                      </c:pt>
                      <c:pt idx="2">
                        <c:v>5.395759510030909E-3</c:v>
                      </c:pt>
                      <c:pt idx="3">
                        <c:v>4.6761773556988221E-3</c:v>
                      </c:pt>
                      <c:pt idx="4">
                        <c:v>1.519370137607165E-2</c:v>
                      </c:pt>
                      <c:pt idx="5">
                        <c:v>2.734136635601336E-2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FD-4E36-9F84-0750A902466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Results!$A$24</c15:sqref>
                        </c15:formulaRef>
                      </c:ext>
                    </c:extLst>
                    <c:strCache>
                      <c:ptCount val="1"/>
                      <c:pt idx="0">
                        <c:v>H2 Stor H2 share in Mrd. EUR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Results!$B$24:$G$24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1.3153999999999999</c:v>
                      </c:pt>
                      <c:pt idx="1">
                        <c:v>9.57661321463811</c:v>
                      </c:pt>
                      <c:pt idx="2">
                        <c:v>16.692373158446291</c:v>
                      </c:pt>
                      <c:pt idx="3">
                        <c:v>27.269080797822589</c:v>
                      </c:pt>
                      <c:pt idx="4">
                        <c:v>37.878497408281007</c:v>
                      </c:pt>
                      <c:pt idx="5">
                        <c:v>44.851102563748888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FD-4E36-9F84-0750A902466E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9"/>
          <c:order val="9"/>
          <c:tx>
            <c:strRef>
              <c:f>Results!$A$19</c:f>
              <c:strCache>
                <c:ptCount val="1"/>
                <c:pt idx="0">
                  <c:v>Terminals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xVal>
          <c:yVal>
            <c:numRef>
              <c:f>Results!$B$19:$G$19</c:f>
              <c:numCache>
                <c:formatCode>General</c:formatCode>
                <c:ptCount val="6"/>
                <c:pt idx="0">
                  <c:v>30.7562</c:v>
                </c:pt>
                <c:pt idx="1">
                  <c:v>31.292267836472579</c:v>
                </c:pt>
                <c:pt idx="2">
                  <c:v>29.488531584706958</c:v>
                </c:pt>
                <c:pt idx="3">
                  <c:v>28.680873752228162</c:v>
                </c:pt>
                <c:pt idx="4">
                  <c:v>30.148437952296341</c:v>
                </c:pt>
                <c:pt idx="5">
                  <c:v>31.140939429635289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6F-40F9-A9A6-BD0194642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51040"/>
        <c:axId val="1251624112"/>
      </c:scatterChart>
      <c:catAx>
        <c:axId val="12202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6601648"/>
        <c:crosses val="autoZero"/>
        <c:auto val="1"/>
        <c:lblAlgn val="ctr"/>
        <c:lblOffset val="100"/>
        <c:noMultiLvlLbl val="0"/>
      </c:catAx>
      <c:valAx>
        <c:axId val="75660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 b="0" i="0" baseline="0">
                    <a:effectLst/>
                  </a:rPr>
                  <a:t>Inestments in bill. EUR</a:t>
                </a:r>
                <a:endParaRPr lang="de-DE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de-DE" sz="1000"/>
              </a:p>
            </c:rich>
          </c:tx>
          <c:layout>
            <c:manualLayout>
              <c:xMode val="edge"/>
              <c:yMode val="edge"/>
              <c:x val="2.8834597884756463E-2"/>
              <c:y val="0.2639218377519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0258528"/>
        <c:crosses val="autoZero"/>
        <c:crossBetween val="between"/>
      </c:valAx>
      <c:valAx>
        <c:axId val="1251624112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000" b="0" i="0" baseline="0">
                    <a:effectLst/>
                  </a:rPr>
                  <a:t>Inestments in mill. EUR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07751040"/>
        <c:crosses val="max"/>
        <c:crossBetween val="midCat"/>
      </c:valAx>
      <c:valAx>
        <c:axId val="80775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2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86841590786274"/>
          <c:y val="3.149330363742079E-2"/>
          <c:w val="0.27447837292856164"/>
          <c:h val="0.211445828765075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3459408827406"/>
          <c:y val="0.10463302440059788"/>
          <c:w val="0.86900792669154736"/>
          <c:h val="0.8084849300138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Results!$A$28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Results!$B$28:$G$28</c:f>
              <c:numCache>
                <c:formatCode>General</c:formatCode>
                <c:ptCount val="6"/>
                <c:pt idx="0">
                  <c:v>1510.69</c:v>
                </c:pt>
                <c:pt idx="1">
                  <c:v>1688.2550000000001</c:v>
                </c:pt>
                <c:pt idx="2">
                  <c:v>1888.2</c:v>
                </c:pt>
                <c:pt idx="3">
                  <c:v>2132.4009999999998</c:v>
                </c:pt>
                <c:pt idx="4">
                  <c:v>2326.2919999999999</c:v>
                </c:pt>
                <c:pt idx="5">
                  <c:v>2469.4920000000002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1-4D06-85D1-DBDEE4281E1C}"/>
            </c:ext>
          </c:extLst>
        </c:ser>
        <c:ser>
          <c:idx val="1"/>
          <c:order val="1"/>
          <c:tx>
            <c:strRef>
              <c:f>Results!$A$29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Results!$B$29:$G$29</c:f>
              <c:numCache>
                <c:formatCode>General</c:formatCode>
                <c:ptCount val="6"/>
                <c:pt idx="0">
                  <c:v>1356.63</c:v>
                </c:pt>
                <c:pt idx="1">
                  <c:v>1376.422</c:v>
                </c:pt>
                <c:pt idx="2">
                  <c:v>1404.34</c:v>
                </c:pt>
                <c:pt idx="3">
                  <c:v>1514.402</c:v>
                </c:pt>
                <c:pt idx="4">
                  <c:v>1572.836</c:v>
                </c:pt>
                <c:pt idx="5">
                  <c:v>1606.9469999999999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1-4D06-85D1-DBDEE4281E1C}"/>
            </c:ext>
          </c:extLst>
        </c:ser>
        <c:ser>
          <c:idx val="2"/>
          <c:order val="2"/>
          <c:tx>
            <c:strRef>
              <c:f>Results!$A$30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Results!$B$30:$G$30</c:f>
              <c:numCache>
                <c:formatCode>General</c:formatCode>
                <c:ptCount val="6"/>
                <c:pt idx="0">
                  <c:v>408.15899999999999</c:v>
                </c:pt>
                <c:pt idx="1">
                  <c:v>413.08</c:v>
                </c:pt>
                <c:pt idx="2">
                  <c:v>407.83199999999999</c:v>
                </c:pt>
                <c:pt idx="3">
                  <c:v>388.22699999999998</c:v>
                </c:pt>
                <c:pt idx="4">
                  <c:v>420.46499999999997</c:v>
                </c:pt>
                <c:pt idx="5">
                  <c:v>446.75700000000001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1-4D06-85D1-DBDEE4281E1C}"/>
            </c:ext>
          </c:extLst>
        </c:ser>
        <c:ser>
          <c:idx val="4"/>
          <c:order val="4"/>
          <c:tx>
            <c:strRef>
              <c:f>Results!$A$32</c:f>
              <c:strCache>
                <c:ptCount val="1"/>
                <c:pt idx="0">
                  <c:v>Battery Inverter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Results!$B$32:$G$32</c:f>
              <c:numCache>
                <c:formatCode>General</c:formatCode>
                <c:ptCount val="6"/>
                <c:pt idx="0">
                  <c:v>662.78899999999999</c:v>
                </c:pt>
                <c:pt idx="1">
                  <c:v>686.42600000000004</c:v>
                </c:pt>
                <c:pt idx="2">
                  <c:v>733.66600000000005</c:v>
                </c:pt>
                <c:pt idx="3">
                  <c:v>772.81100000000004</c:v>
                </c:pt>
                <c:pt idx="4">
                  <c:v>820.87699999999995</c:v>
                </c:pt>
                <c:pt idx="5">
                  <c:v>851.86099999999999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6F1-4D06-85D1-DBDEE4281E1C}"/>
            </c:ext>
          </c:extLst>
        </c:ser>
        <c:ser>
          <c:idx val="5"/>
          <c:order val="5"/>
          <c:tx>
            <c:strRef>
              <c:f>Results!$A$33</c:f>
              <c:strCache>
                <c:ptCount val="1"/>
                <c:pt idx="0">
                  <c:v>Electrolyzer</c:v>
                </c:pt>
              </c:strCache>
            </c:strRef>
          </c:tx>
          <c:spPr>
            <a:solidFill>
              <a:srgbClr val="FF00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Results!$B$33:$G$33</c:f>
              <c:numCache>
                <c:formatCode>General</c:formatCode>
                <c:ptCount val="6"/>
                <c:pt idx="0">
                  <c:v>11.22</c:v>
                </c:pt>
                <c:pt idx="1">
                  <c:v>81.706000000000003</c:v>
                </c:pt>
                <c:pt idx="2">
                  <c:v>142.43199999999999</c:v>
                </c:pt>
                <c:pt idx="3">
                  <c:v>232.64599999999999</c:v>
                </c:pt>
                <c:pt idx="4">
                  <c:v>323.23399999999998</c:v>
                </c:pt>
                <c:pt idx="5">
                  <c:v>382.81400000000002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6F1-4D06-85D1-DBDEE4281E1C}"/>
            </c:ext>
          </c:extLst>
        </c:ser>
        <c:ser>
          <c:idx val="6"/>
          <c:order val="6"/>
          <c:tx>
            <c:strRef>
              <c:f>Results!$A$34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Results!$B$34:$G$34</c:f>
              <c:numCache>
                <c:formatCode>General</c:formatCode>
                <c:ptCount val="6"/>
                <c:pt idx="0">
                  <c:v>293.50900000000001</c:v>
                </c:pt>
                <c:pt idx="1">
                  <c:v>249.99700000000001</c:v>
                </c:pt>
                <c:pt idx="2">
                  <c:v>206.761</c:v>
                </c:pt>
                <c:pt idx="3">
                  <c:v>156.55799999999999</c:v>
                </c:pt>
                <c:pt idx="4">
                  <c:v>119.747</c:v>
                </c:pt>
                <c:pt idx="5">
                  <c:v>101.745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6F1-4D06-85D1-DBDEE428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20258528"/>
        <c:axId val="75660164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Results!$A$31</c15:sqref>
                        </c15:formulaRef>
                      </c:ext>
                    </c:extLst>
                    <c:strCache>
                      <c:ptCount val="1"/>
                      <c:pt idx="0">
                        <c:v>Battery Storage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Results!$B$31:$G$31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3976.73</c:v>
                      </c:pt>
                      <c:pt idx="1">
                        <c:v>4118.5590000000002</c:v>
                      </c:pt>
                      <c:pt idx="2">
                        <c:v>4401.9949999999999</c:v>
                      </c:pt>
                      <c:pt idx="3">
                        <c:v>4636.8630000000003</c:v>
                      </c:pt>
                      <c:pt idx="4">
                        <c:v>4925.2610000000004</c:v>
                      </c:pt>
                      <c:pt idx="5">
                        <c:v>5111.1679999999997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6F1-4D06-85D1-DBDEE4281E1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Results!$A$35</c15:sqref>
                        </c15:formulaRef>
                      </c:ext>
                    </c:extLst>
                    <c:strCache>
                      <c:ptCount val="1"/>
                      <c:pt idx="0">
                        <c:v>H2 Storage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Results!$B$35:$G$35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1E-3</c:v>
                      </c:pt>
                      <c:pt idx="1">
                        <c:v>14.467000000000001</c:v>
                      </c:pt>
                      <c:pt idx="2">
                        <c:v>19.731000000000002</c:v>
                      </c:pt>
                      <c:pt idx="3">
                        <c:v>18.196000000000002</c:v>
                      </c:pt>
                      <c:pt idx="4">
                        <c:v>25.71</c:v>
                      </c:pt>
                      <c:pt idx="5">
                        <c:v>30.635999999999999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F1-4D06-85D1-DBDEE4281E1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Results!$A$36</c15:sqref>
                        </c15:formulaRef>
                      </c:ext>
                    </c:extLst>
                    <c:strCache>
                      <c:ptCount val="1"/>
                      <c:pt idx="0">
                        <c:v>Import Terminal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Results!$B$36:$G$36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2634.06</c:v>
                      </c:pt>
                      <c:pt idx="1">
                        <c:v>2679.9670000000001</c:v>
                      </c:pt>
                      <c:pt idx="2">
                        <c:v>2525.489</c:v>
                      </c:pt>
                      <c:pt idx="3">
                        <c:v>2456.319</c:v>
                      </c:pt>
                      <c:pt idx="4">
                        <c:v>2582.0059999999999</c:v>
                      </c:pt>
                      <c:pt idx="5">
                        <c:v>2667.0070000000001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F1-4D06-85D1-DBDEE4281E1C}"/>
                  </c:ext>
                </c:extLst>
              </c15:ser>
            </c15:filteredBarSeries>
          </c:ext>
        </c:extLst>
      </c:barChart>
      <c:catAx>
        <c:axId val="12202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6601648"/>
        <c:crosses val="autoZero"/>
        <c:auto val="1"/>
        <c:lblAlgn val="ctr"/>
        <c:lblOffset val="100"/>
        <c:noMultiLvlLbl val="0"/>
      </c:catAx>
      <c:valAx>
        <c:axId val="7566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Capacity in 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0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22251716407489"/>
          <c:y val="3.066269127050043E-2"/>
          <c:w val="0.56999935280403735"/>
          <c:h val="0.1846443201873161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3459408827406"/>
          <c:y val="4.5173441157693117E-2"/>
          <c:w val="0.86900792669154736"/>
          <c:h val="0.86395275590551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Results!$A$39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Results!$B$39:$G$39</c:f>
              <c:numCache>
                <c:formatCode>General</c:formatCode>
                <c:ptCount val="6"/>
                <c:pt idx="0">
                  <c:v>1967.16</c:v>
                </c:pt>
                <c:pt idx="1">
                  <c:v>2219.5079999999998</c:v>
                </c:pt>
                <c:pt idx="2">
                  <c:v>2501.8620000000001</c:v>
                </c:pt>
                <c:pt idx="3">
                  <c:v>2825.79</c:v>
                </c:pt>
                <c:pt idx="4">
                  <c:v>3085.7420000000002</c:v>
                </c:pt>
                <c:pt idx="5">
                  <c:v>3267.99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0-4BB3-B8D6-9FAFA5275C8F}"/>
            </c:ext>
          </c:extLst>
        </c:ser>
        <c:ser>
          <c:idx val="1"/>
          <c:order val="1"/>
          <c:tx>
            <c:strRef>
              <c:f>Results!$A$40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Results!$B$40:$G$40</c:f>
              <c:numCache>
                <c:formatCode>General</c:formatCode>
                <c:ptCount val="6"/>
                <c:pt idx="0">
                  <c:v>2956.92</c:v>
                </c:pt>
                <c:pt idx="1">
                  <c:v>3097.152</c:v>
                </c:pt>
                <c:pt idx="2">
                  <c:v>3224.71</c:v>
                </c:pt>
                <c:pt idx="3">
                  <c:v>3540.942</c:v>
                </c:pt>
                <c:pt idx="4">
                  <c:v>3727.422</c:v>
                </c:pt>
                <c:pt idx="5">
                  <c:v>3840.7460000000001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0-4BB3-B8D6-9FAFA5275C8F}"/>
            </c:ext>
          </c:extLst>
        </c:ser>
        <c:ser>
          <c:idx val="2"/>
          <c:order val="2"/>
          <c:tx>
            <c:strRef>
              <c:f>Results!$A$41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Results!$B$41:$G$41</c:f>
              <c:numCache>
                <c:formatCode>General</c:formatCode>
                <c:ptCount val="6"/>
                <c:pt idx="0">
                  <c:v>1570.18</c:v>
                </c:pt>
                <c:pt idx="1">
                  <c:v>1608.038</c:v>
                </c:pt>
                <c:pt idx="2">
                  <c:v>1596.396</c:v>
                </c:pt>
                <c:pt idx="3">
                  <c:v>1547.4179999999999</c:v>
                </c:pt>
                <c:pt idx="4">
                  <c:v>1693.75</c:v>
                </c:pt>
                <c:pt idx="5">
                  <c:v>1807.058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0-4BB3-B8D6-9FAFA5275C8F}"/>
            </c:ext>
          </c:extLst>
        </c:ser>
        <c:ser>
          <c:idx val="3"/>
          <c:order val="3"/>
          <c:tx>
            <c:strRef>
              <c:f>Results!$A$42</c:f>
              <c:strCache>
                <c:ptCount val="1"/>
                <c:pt idx="0">
                  <c:v>ROR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Results!$B$42:$G$42</c:f>
              <c:numCache>
                <c:formatCode>General</c:formatCode>
                <c:ptCount val="6"/>
                <c:pt idx="0">
                  <c:v>98.465999999999994</c:v>
                </c:pt>
                <c:pt idx="1">
                  <c:v>103.32</c:v>
                </c:pt>
                <c:pt idx="2">
                  <c:v>104.01</c:v>
                </c:pt>
                <c:pt idx="3">
                  <c:v>104.724</c:v>
                </c:pt>
                <c:pt idx="4">
                  <c:v>105.872</c:v>
                </c:pt>
                <c:pt idx="5">
                  <c:v>105.374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F0-4BB3-B8D6-9FAFA5275C8F}"/>
            </c:ext>
          </c:extLst>
        </c:ser>
        <c:ser>
          <c:idx val="4"/>
          <c:order val="4"/>
          <c:tx>
            <c:strRef>
              <c:f>Results!$A$43</c:f>
              <c:strCache>
                <c:ptCount val="1"/>
                <c:pt idx="0">
                  <c:v>Reservoir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Results!$B$43:$G$43</c:f>
              <c:numCache>
                <c:formatCode>General</c:formatCode>
                <c:ptCount val="6"/>
                <c:pt idx="0">
                  <c:v>451.20800000000003</c:v>
                </c:pt>
                <c:pt idx="1">
                  <c:v>455.596</c:v>
                </c:pt>
                <c:pt idx="2">
                  <c:v>456.90199999999999</c:v>
                </c:pt>
                <c:pt idx="3">
                  <c:v>457.66</c:v>
                </c:pt>
                <c:pt idx="4">
                  <c:v>457.71600000000001</c:v>
                </c:pt>
                <c:pt idx="5">
                  <c:v>458.02800000000002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F0-4BB3-B8D6-9FAFA5275C8F}"/>
            </c:ext>
          </c:extLst>
        </c:ser>
        <c:ser>
          <c:idx val="5"/>
          <c:order val="5"/>
          <c:tx>
            <c:strRef>
              <c:f>Results!$A$44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Results!$B$44:$G$44</c:f>
              <c:numCache>
                <c:formatCode>General</c:formatCode>
                <c:ptCount val="6"/>
                <c:pt idx="0">
                  <c:v>28.712</c:v>
                </c:pt>
                <c:pt idx="1">
                  <c:v>33.229999999999997</c:v>
                </c:pt>
                <c:pt idx="2">
                  <c:v>37.369999999999997</c:v>
                </c:pt>
                <c:pt idx="3">
                  <c:v>47.012</c:v>
                </c:pt>
                <c:pt idx="4">
                  <c:v>55.914000000000001</c:v>
                </c:pt>
                <c:pt idx="5">
                  <c:v>58.24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5F0-4BB3-B8D6-9FAFA5275C8F}"/>
            </c:ext>
          </c:extLst>
        </c:ser>
        <c:ser>
          <c:idx val="6"/>
          <c:order val="6"/>
          <c:tx>
            <c:strRef>
              <c:f>Results!$A$45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Results!$B$45:$G$45</c:f>
              <c:numCache>
                <c:formatCode>General</c:formatCode>
                <c:ptCount val="6"/>
                <c:pt idx="0">
                  <c:v>204.18799999999999</c:v>
                </c:pt>
                <c:pt idx="1">
                  <c:v>230.71799999999999</c:v>
                </c:pt>
                <c:pt idx="2">
                  <c:v>262.20600000000002</c:v>
                </c:pt>
                <c:pt idx="3">
                  <c:v>314.95600000000002</c:v>
                </c:pt>
                <c:pt idx="4">
                  <c:v>365.98599999999999</c:v>
                </c:pt>
                <c:pt idx="5">
                  <c:v>385.84399999999999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F0-4BB3-B8D6-9FAFA5275C8F}"/>
            </c:ext>
          </c:extLst>
        </c:ser>
        <c:ser>
          <c:idx val="7"/>
          <c:order val="7"/>
          <c:tx>
            <c:strRef>
              <c:f>Results!$A$46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Results!$B$9:$G$9</c:f>
              <c:strCache>
                <c:ptCount val="6"/>
                <c:pt idx="0">
                  <c:v>Ref</c:v>
                </c:pt>
                <c:pt idx="1">
                  <c:v>Q10</c:v>
                </c:pt>
                <c:pt idx="2">
                  <c:v>Q25</c:v>
                </c:pt>
                <c:pt idx="3">
                  <c:v>Q50</c:v>
                </c:pt>
                <c:pt idx="4">
                  <c:v>Q75</c:v>
                </c:pt>
                <c:pt idx="5">
                  <c:v>Q90</c:v>
                </c:pt>
              </c:strCache>
            </c:strRef>
          </c:cat>
          <c:val>
            <c:numRef>
              <c:f>Results!$B$46:$G$46</c:f>
              <c:numCache>
                <c:formatCode>General</c:formatCode>
                <c:ptCount val="6"/>
                <c:pt idx="0">
                  <c:v>203.512</c:v>
                </c:pt>
                <c:pt idx="1">
                  <c:v>129.446</c:v>
                </c:pt>
                <c:pt idx="2">
                  <c:v>95.085999999999999</c:v>
                </c:pt>
                <c:pt idx="3">
                  <c:v>60.314</c:v>
                </c:pt>
                <c:pt idx="4">
                  <c:v>37.456000000000003</c:v>
                </c:pt>
                <c:pt idx="5">
                  <c:v>29.425999999999998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F0-4BB3-B8D6-9FAFA527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20258528"/>
        <c:axId val="756601648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Results!$A$47</c15:sqref>
                        </c15:formulaRef>
                      </c:ext>
                    </c:extLst>
                    <c:strCache>
                      <c:ptCount val="1"/>
                      <c:pt idx="0">
                        <c:v>Total Electricity in TWh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Results!$B$9:$G$9</c15:sqref>
                        </c15:formulaRef>
                      </c:ext>
                    </c:extLst>
                    <c:strCache>
                      <c:ptCount val="6"/>
                      <c:pt idx="0">
                        <c:v>Ref</c:v>
                      </c:pt>
                      <c:pt idx="1">
                        <c:v>Q10</c:v>
                      </c:pt>
                      <c:pt idx="2">
                        <c:v>Q25</c:v>
                      </c:pt>
                      <c:pt idx="3">
                        <c:v>Q50</c:v>
                      </c:pt>
                      <c:pt idx="4">
                        <c:v>Q75</c:v>
                      </c:pt>
                      <c:pt idx="5">
                        <c:v>Q90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Results!$B$47:$G$47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7683.86</c:v>
                      </c:pt>
                      <c:pt idx="1">
                        <c:v>8006.4539999999997</c:v>
                      </c:pt>
                      <c:pt idx="2">
                        <c:v>8373.6280000000006</c:v>
                      </c:pt>
                      <c:pt idx="3">
                        <c:v>8959.130000000001</c:v>
                      </c:pt>
                      <c:pt idx="4">
                        <c:v>9567.3140000000003</c:v>
                      </c:pt>
                      <c:pt idx="5">
                        <c:v>9982.1319999999996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5F0-4BB3-B8D6-9FAFA5275C8F}"/>
                  </c:ext>
                </c:extLst>
              </c15:ser>
            </c15:filteredBarSeries>
          </c:ext>
        </c:extLst>
      </c:barChart>
      <c:catAx>
        <c:axId val="12202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56601648"/>
        <c:crosses val="autoZero"/>
        <c:auto val="1"/>
        <c:lblAlgn val="ctr"/>
        <c:lblOffset val="100"/>
        <c:noMultiLvlLbl val="0"/>
      </c:catAx>
      <c:valAx>
        <c:axId val="7566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Generation in 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20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47118153066236"/>
          <c:y val="3.6356671632262159E-3"/>
          <c:w val="0.85978731239211537"/>
          <c:h val="0.1468065545860821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220661</xdr:colOff>
      <xdr:row>8</xdr:row>
      <xdr:rowOff>19049</xdr:rowOff>
    </xdr:from>
    <xdr:to>
      <xdr:col>13</xdr:col>
      <xdr:colOff>485774</xdr:colOff>
      <xdr:row>21</xdr:row>
      <xdr:rowOff>22223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A074815-A05C-4F00-BC4F-3C5FE1A80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482598</xdr:colOff>
      <xdr:row>7</xdr:row>
      <xdr:rowOff>174625</xdr:rowOff>
    </xdr:from>
    <xdr:to>
      <xdr:col>16</xdr:col>
      <xdr:colOff>873124</xdr:colOff>
      <xdr:row>21</xdr:row>
      <xdr:rowOff>28575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77A4E9C-3A1B-48BD-90DB-FB7BF5C00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155575</xdr:colOff>
      <xdr:row>24</xdr:row>
      <xdr:rowOff>136525</xdr:rowOff>
    </xdr:from>
    <xdr:to>
      <xdr:col>13</xdr:col>
      <xdr:colOff>427038</xdr:colOff>
      <xdr:row>36</xdr:row>
      <xdr:rowOff>158750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707D31-D589-4D56-AAF1-A154E54F4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755650</xdr:colOff>
      <xdr:row>37</xdr:row>
      <xdr:rowOff>31750</xdr:rowOff>
    </xdr:from>
    <xdr:to>
      <xdr:col>13</xdr:col>
      <xdr:colOff>271463</xdr:colOff>
      <xdr:row>49</xdr:row>
      <xdr:rowOff>98425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4129A18-2177-4451-8B79-F72372065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DF3F-7DB9-406E-8D7D-70CEFB8727DF}">
  <dimension ref="A1:H50"/>
  <sheetViews>
    <sheetView topLeftCell="A4" workbookViewId="0">
      <selection activeCell="O37" sqref="O37"/>
    </sheetView>
  </sheetViews>
  <sheetFormatPr baseColWidth="10" defaultRowHeight="14.5" x14ac:dyDescent="0.35"/>
  <cols>
    <col min="1" max="1" width="11.81640625" bestFit="1" customWidth="1"/>
    <col min="2" max="2" width="11.81640625" customWidth="1"/>
    <col min="3" max="5" width="11.81640625" bestFit="1" customWidth="1"/>
    <col min="6" max="6" width="11.81640625" customWidth="1"/>
    <col min="9" max="9" width="11.81640625" bestFit="1" customWidth="1"/>
    <col min="15" max="15" width="22" customWidth="1"/>
    <col min="16" max="16" width="21.81640625" customWidth="1"/>
    <col min="17" max="17" width="15.54296875" bestFit="1" customWidth="1"/>
    <col min="18" max="18" width="14.453125" customWidth="1"/>
    <col min="19" max="21" width="15.54296875" bestFit="1" customWidth="1"/>
  </cols>
  <sheetData>
    <row r="1" spans="1:8" x14ac:dyDescent="0.35">
      <c r="A1" t="s">
        <v>6</v>
      </c>
      <c r="B1" t="s">
        <v>7</v>
      </c>
      <c r="E1" t="s">
        <v>6</v>
      </c>
      <c r="F1" t="s">
        <v>9</v>
      </c>
    </row>
    <row r="2" spans="1:8" x14ac:dyDescent="0.35">
      <c r="A2" t="s">
        <v>1</v>
      </c>
      <c r="B2">
        <v>35453.650495978633</v>
      </c>
      <c r="E2" t="s">
        <v>5</v>
      </c>
      <c r="F2">
        <v>1959.1203361615999</v>
      </c>
    </row>
    <row r="3" spans="1:8" x14ac:dyDescent="0.35">
      <c r="A3" t="s">
        <v>10</v>
      </c>
      <c r="B3">
        <v>90370.904997726306</v>
      </c>
      <c r="E3" t="s">
        <v>8</v>
      </c>
      <c r="F3">
        <v>70.058181818181808</v>
      </c>
    </row>
    <row r="4" spans="1:8" x14ac:dyDescent="0.35">
      <c r="A4" t="s">
        <v>11</v>
      </c>
      <c r="B4">
        <v>150568.10734042857</v>
      </c>
      <c r="E4" t="s">
        <v>12</v>
      </c>
      <c r="F4">
        <v>5991.1513193175269</v>
      </c>
    </row>
    <row r="5" spans="1:8" x14ac:dyDescent="0.35">
      <c r="A5" t="s">
        <v>2</v>
      </c>
      <c r="B5">
        <v>23169.904502199628</v>
      </c>
    </row>
    <row r="6" spans="1:8" x14ac:dyDescent="0.35">
      <c r="A6" t="s">
        <v>3</v>
      </c>
      <c r="B6">
        <v>40442.769168013489</v>
      </c>
    </row>
    <row r="7" spans="1:8" ht="15" thickBot="1" x14ac:dyDescent="0.4">
      <c r="A7" t="s">
        <v>4</v>
      </c>
      <c r="B7">
        <v>8578.9291745791343</v>
      </c>
    </row>
    <row r="8" spans="1:8" ht="15" thickBot="1" x14ac:dyDescent="0.4">
      <c r="A8" s="7" t="s">
        <v>191</v>
      </c>
      <c r="B8" s="8"/>
      <c r="C8" s="8"/>
      <c r="D8" s="8"/>
      <c r="E8" s="8"/>
      <c r="F8" s="8"/>
      <c r="G8" s="9"/>
    </row>
    <row r="9" spans="1:8" x14ac:dyDescent="0.35">
      <c r="A9" t="s">
        <v>0</v>
      </c>
      <c r="B9" t="s">
        <v>170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35</v>
      </c>
    </row>
    <row r="10" spans="1:8" x14ac:dyDescent="0.35">
      <c r="A10" t="s">
        <v>1</v>
      </c>
      <c r="B10">
        <v>53.559399999999997</v>
      </c>
      <c r="C10">
        <v>59.85478964148534</v>
      </c>
      <c r="D10">
        <v>66.943575042749728</v>
      </c>
      <c r="E10">
        <v>75.601410264732735</v>
      </c>
      <c r="F10">
        <v>82.475531775781789</v>
      </c>
      <c r="G10">
        <v>87.552522802650458</v>
      </c>
    </row>
    <row r="11" spans="1:8" x14ac:dyDescent="0.35">
      <c r="A11" t="s">
        <v>26</v>
      </c>
      <c r="B11">
        <v>122.6</v>
      </c>
      <c r="C11">
        <v>124.3884830399879</v>
      </c>
      <c r="D11">
        <v>126.9115164081981</v>
      </c>
      <c r="E11">
        <v>136.8578405687484</v>
      </c>
      <c r="F11">
        <v>142.1386407096434</v>
      </c>
      <c r="G11">
        <v>145.22129196989999</v>
      </c>
    </row>
    <row r="12" spans="1:8" x14ac:dyDescent="0.35">
      <c r="A12" t="s">
        <v>16</v>
      </c>
      <c r="B12">
        <v>61.455800000000004</v>
      </c>
      <c r="C12">
        <v>62.196712647245477</v>
      </c>
      <c r="D12">
        <v>61.406549979652681</v>
      </c>
      <c r="E12">
        <v>58.454612841187142</v>
      </c>
      <c r="F12">
        <v>63.308568105184193</v>
      </c>
      <c r="G12">
        <v>67.267347669710176</v>
      </c>
    </row>
    <row r="13" spans="1:8" x14ac:dyDescent="0.35">
      <c r="A13" t="s">
        <v>12</v>
      </c>
      <c r="B13">
        <v>23.825199999999999</v>
      </c>
      <c r="C13">
        <v>24.67490862956657</v>
      </c>
      <c r="D13">
        <v>26.3730200842705</v>
      </c>
      <c r="E13">
        <v>27.780148327212949</v>
      </c>
      <c r="F13">
        <v>29.507983771686391</v>
      </c>
      <c r="G13">
        <v>30.621779728006221</v>
      </c>
    </row>
    <row r="14" spans="1:8" x14ac:dyDescent="0.35">
      <c r="A14" t="s">
        <v>15</v>
      </c>
      <c r="B14">
        <v>5.6860200000000001</v>
      </c>
      <c r="C14">
        <v>5.8888039554745886</v>
      </c>
      <c r="D14">
        <v>6.2940676831511686</v>
      </c>
      <c r="E14">
        <v>6.629886651614159</v>
      </c>
      <c r="F14">
        <v>7.0422441744960178</v>
      </c>
      <c r="G14">
        <v>7.308057763986219</v>
      </c>
    </row>
    <row r="15" spans="1:8" x14ac:dyDescent="0.35">
      <c r="A15" t="s">
        <v>27</v>
      </c>
      <c r="B15">
        <v>0.36642599999999997</v>
      </c>
      <c r="C15">
        <v>0.38126786479102492</v>
      </c>
      <c r="D15">
        <v>0.31794351925316572</v>
      </c>
      <c r="E15">
        <v>0.32700134674017201</v>
      </c>
      <c r="F15">
        <v>0.35344558252822061</v>
      </c>
      <c r="G15">
        <v>0.363507336994777</v>
      </c>
    </row>
    <row r="16" spans="1:8" x14ac:dyDescent="0.35">
      <c r="A16" t="s">
        <v>2</v>
      </c>
      <c r="B16">
        <v>1.3153999999999999</v>
      </c>
      <c r="C16">
        <v>9.5786772126072997</v>
      </c>
      <c r="D16">
        <v>16.697768917956321</v>
      </c>
      <c r="E16">
        <v>27.273756975178291</v>
      </c>
      <c r="F16">
        <v>37.893691109657077</v>
      </c>
      <c r="G16">
        <v>44.878443930104908</v>
      </c>
      <c r="H16" s="4">
        <v>4.0239977960022806</v>
      </c>
    </row>
    <row r="17" spans="1:8" x14ac:dyDescent="0.35">
      <c r="A17" t="s">
        <v>5</v>
      </c>
      <c r="B17" s="6">
        <v>2.0873599999999999E-6</v>
      </c>
      <c r="C17">
        <v>2.8343051034109071E-2</v>
      </c>
      <c r="D17">
        <v>3.8655414245573817E-2</v>
      </c>
      <c r="E17">
        <v>3.5647708239413933E-2</v>
      </c>
      <c r="F17">
        <v>5.0369853650381449E-2</v>
      </c>
      <c r="G17">
        <v>6.0018648486965052E-2</v>
      </c>
    </row>
    <row r="18" spans="1:8" x14ac:dyDescent="0.35">
      <c r="A18" t="s">
        <v>28</v>
      </c>
      <c r="B18">
        <v>11.8703</v>
      </c>
      <c r="C18">
        <v>10.11055161974971</v>
      </c>
      <c r="D18">
        <v>8.3619941646424039</v>
      </c>
      <c r="E18">
        <v>6.331628175286852</v>
      </c>
      <c r="F18">
        <v>4.8428982634969397</v>
      </c>
      <c r="G18">
        <v>4.1148503194150203</v>
      </c>
    </row>
    <row r="19" spans="1:8" x14ac:dyDescent="0.35">
      <c r="A19" t="s">
        <v>29</v>
      </c>
      <c r="B19">
        <v>30.7562</v>
      </c>
      <c r="C19">
        <v>31.292267836472579</v>
      </c>
      <c r="D19">
        <v>29.488531584706958</v>
      </c>
      <c r="E19">
        <v>28.680873752228162</v>
      </c>
      <c r="F19">
        <v>30.148437952296341</v>
      </c>
      <c r="G19">
        <v>31.140939429635289</v>
      </c>
      <c r="H19" s="1">
        <v>11.828507243520928</v>
      </c>
    </row>
    <row r="20" spans="1:8" x14ac:dyDescent="0.35">
      <c r="A20" t="s">
        <v>14</v>
      </c>
      <c r="B20">
        <v>0.94086700000000001</v>
      </c>
      <c r="C20">
        <v>0.93292747820909394</v>
      </c>
      <c r="D20">
        <v>1.04764385004426</v>
      </c>
      <c r="E20">
        <v>1.3078107041930409</v>
      </c>
      <c r="F20">
        <v>1.508476790591823</v>
      </c>
      <c r="G20">
        <v>1.710752923561814</v>
      </c>
      <c r="H20" s="1">
        <v>1.4829430545627136</v>
      </c>
    </row>
    <row r="21" spans="1:8" x14ac:dyDescent="0.35">
      <c r="A21" t="s">
        <v>22</v>
      </c>
      <c r="B21">
        <v>23.898499999999999</v>
      </c>
      <c r="C21">
        <v>8.6471731957413365</v>
      </c>
      <c r="D21">
        <v>5.8611835510621999</v>
      </c>
      <c r="E21">
        <v>3.5067252351139162</v>
      </c>
      <c r="F21">
        <v>2.0986832830664008</v>
      </c>
      <c r="G21">
        <v>1.62611547116378</v>
      </c>
      <c r="H21" s="1"/>
    </row>
    <row r="22" spans="1:8" x14ac:dyDescent="0.35">
      <c r="A22" t="s">
        <v>23</v>
      </c>
      <c r="B22">
        <v>-22.583100000000002</v>
      </c>
      <c r="C22">
        <v>0.93150401686596362</v>
      </c>
      <c r="D22">
        <v>10.836585366894131</v>
      </c>
      <c r="E22">
        <v>23.767031740064368</v>
      </c>
      <c r="F22">
        <v>35.795007826590677</v>
      </c>
      <c r="G22">
        <v>43.252328458941129</v>
      </c>
      <c r="H22" s="1"/>
    </row>
    <row r="23" spans="1:8" x14ac:dyDescent="0.35">
      <c r="A23" t="s">
        <v>24</v>
      </c>
      <c r="B23" s="6">
        <v>1.1678099999999999E-8</v>
      </c>
      <c r="C23">
        <v>2.06399796919074E-3</v>
      </c>
      <c r="D23">
        <v>5.395759510030909E-3</v>
      </c>
      <c r="E23">
        <v>4.6761773556988221E-3</v>
      </c>
      <c r="F23">
        <v>1.519370137607165E-2</v>
      </c>
      <c r="G23">
        <v>2.734136635601336E-2</v>
      </c>
      <c r="H23" s="1"/>
    </row>
    <row r="24" spans="1:8" x14ac:dyDescent="0.35">
      <c r="A24" t="s">
        <v>25</v>
      </c>
      <c r="B24">
        <v>1.3153999999999999</v>
      </c>
      <c r="C24">
        <v>9.57661321463811</v>
      </c>
      <c r="D24">
        <v>16.692373158446291</v>
      </c>
      <c r="E24">
        <v>27.269080797822589</v>
      </c>
      <c r="F24">
        <v>37.878497408281007</v>
      </c>
      <c r="G24">
        <v>44.851102563748888</v>
      </c>
      <c r="H24" s="1"/>
    </row>
    <row r="25" spans="1:8" ht="15" thickBot="1" x14ac:dyDescent="0.4">
      <c r="B25" s="4">
        <f>B19/1000</f>
        <v>3.0756200000000001E-2</v>
      </c>
      <c r="C25" s="4">
        <f>C19/1000</f>
        <v>3.1292267836472577E-2</v>
      </c>
      <c r="D25" s="4">
        <f t="shared" ref="D25:G25" si="0">D19/1000</f>
        <v>2.9488531584706958E-2</v>
      </c>
      <c r="E25" s="4">
        <f t="shared" si="0"/>
        <v>2.8680873752228161E-2</v>
      </c>
      <c r="F25" s="4">
        <f t="shared" si="0"/>
        <v>3.0148437952296339E-2</v>
      </c>
      <c r="G25" s="4">
        <f t="shared" si="0"/>
        <v>3.1140939429635289E-2</v>
      </c>
      <c r="H25" s="1">
        <f t="shared" ref="H25" si="1">H19/1000</f>
        <v>1.1828507243520928E-2</v>
      </c>
    </row>
    <row r="26" spans="1:8" ht="15" thickBot="1" x14ac:dyDescent="0.4">
      <c r="A26" s="7" t="s">
        <v>190</v>
      </c>
      <c r="B26" s="8"/>
      <c r="C26" s="8"/>
      <c r="D26" s="8"/>
      <c r="E26" s="8"/>
      <c r="F26" s="8"/>
      <c r="G26" s="9"/>
    </row>
    <row r="27" spans="1:8" x14ac:dyDescent="0.35">
      <c r="A27" t="s">
        <v>0</v>
      </c>
      <c r="B27" t="s">
        <v>170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</row>
    <row r="28" spans="1:8" x14ac:dyDescent="0.35">
      <c r="A28" t="s">
        <v>1</v>
      </c>
      <c r="B28">
        <v>1510.69</v>
      </c>
      <c r="C28">
        <v>1688.2550000000001</v>
      </c>
      <c r="D28">
        <v>1888.2</v>
      </c>
      <c r="E28">
        <v>2132.4009999999998</v>
      </c>
      <c r="F28">
        <v>2326.2919999999999</v>
      </c>
      <c r="G28">
        <v>2469.4920000000002</v>
      </c>
    </row>
    <row r="29" spans="1:8" x14ac:dyDescent="0.35">
      <c r="A29" t="s">
        <v>26</v>
      </c>
      <c r="B29">
        <v>1356.63</v>
      </c>
      <c r="C29">
        <v>1376.422</v>
      </c>
      <c r="D29">
        <v>1404.34</v>
      </c>
      <c r="E29">
        <v>1514.402</v>
      </c>
      <c r="F29">
        <v>1572.836</v>
      </c>
      <c r="G29">
        <v>1606.9469999999999</v>
      </c>
    </row>
    <row r="30" spans="1:8" x14ac:dyDescent="0.35">
      <c r="A30" t="s">
        <v>16</v>
      </c>
      <c r="B30">
        <v>408.15899999999999</v>
      </c>
      <c r="C30">
        <v>413.08</v>
      </c>
      <c r="D30">
        <v>407.83199999999999</v>
      </c>
      <c r="E30">
        <v>388.22699999999998</v>
      </c>
      <c r="F30">
        <v>420.46499999999997</v>
      </c>
      <c r="G30">
        <v>446.75700000000001</v>
      </c>
    </row>
    <row r="31" spans="1:8" x14ac:dyDescent="0.35">
      <c r="A31" t="s">
        <v>12</v>
      </c>
      <c r="B31">
        <v>3976.73</v>
      </c>
      <c r="C31">
        <v>4118.5590000000002</v>
      </c>
      <c r="D31">
        <v>4401.9949999999999</v>
      </c>
      <c r="E31">
        <v>4636.8630000000003</v>
      </c>
      <c r="F31">
        <v>4925.2610000000004</v>
      </c>
      <c r="G31">
        <v>5111.1679999999997</v>
      </c>
    </row>
    <row r="32" spans="1:8" x14ac:dyDescent="0.35">
      <c r="A32" t="s">
        <v>15</v>
      </c>
      <c r="B32">
        <v>662.78899999999999</v>
      </c>
      <c r="C32">
        <v>686.42600000000004</v>
      </c>
      <c r="D32">
        <v>733.66600000000005</v>
      </c>
      <c r="E32">
        <v>772.81100000000004</v>
      </c>
      <c r="F32">
        <v>820.87699999999995</v>
      </c>
      <c r="G32">
        <v>851.86099999999999</v>
      </c>
    </row>
    <row r="33" spans="1:7" x14ac:dyDescent="0.35">
      <c r="A33" t="s">
        <v>2</v>
      </c>
      <c r="B33">
        <v>11.22</v>
      </c>
      <c r="C33">
        <v>81.706000000000003</v>
      </c>
      <c r="D33">
        <v>142.43199999999999</v>
      </c>
      <c r="E33">
        <v>232.64599999999999</v>
      </c>
      <c r="F33">
        <v>323.23399999999998</v>
      </c>
      <c r="G33">
        <v>382.81400000000002</v>
      </c>
    </row>
    <row r="34" spans="1:7" x14ac:dyDescent="0.35">
      <c r="A34" t="s">
        <v>184</v>
      </c>
      <c r="B34">
        <v>293.50900000000001</v>
      </c>
      <c r="C34">
        <v>249.99700000000001</v>
      </c>
      <c r="D34">
        <v>206.761</v>
      </c>
      <c r="E34">
        <v>156.55799999999999</v>
      </c>
      <c r="F34">
        <v>119.747</v>
      </c>
      <c r="G34">
        <v>101.745</v>
      </c>
    </row>
    <row r="35" spans="1:7" x14ac:dyDescent="0.35">
      <c r="A35" t="s">
        <v>5</v>
      </c>
      <c r="B35">
        <v>1E-3</v>
      </c>
      <c r="C35">
        <v>14.467000000000001</v>
      </c>
      <c r="D35">
        <v>19.731000000000002</v>
      </c>
      <c r="E35">
        <v>18.196000000000002</v>
      </c>
      <c r="F35">
        <v>25.71</v>
      </c>
      <c r="G35">
        <v>30.635999999999999</v>
      </c>
    </row>
    <row r="36" spans="1:7" ht="15" thickBot="1" x14ac:dyDescent="0.4">
      <c r="A36" t="s">
        <v>185</v>
      </c>
      <c r="B36">
        <v>2634.06</v>
      </c>
      <c r="C36">
        <v>2679.9670000000001</v>
      </c>
      <c r="D36">
        <v>2525.489</v>
      </c>
      <c r="E36">
        <v>2456.319</v>
      </c>
      <c r="F36">
        <v>2582.0059999999999</v>
      </c>
      <c r="G36">
        <v>2667.0070000000001</v>
      </c>
    </row>
    <row r="37" spans="1:7" ht="15" thickBot="1" x14ac:dyDescent="0.4">
      <c r="A37" s="7" t="s">
        <v>189</v>
      </c>
      <c r="B37" s="8"/>
      <c r="C37" s="8"/>
      <c r="D37" s="8"/>
      <c r="E37" s="8"/>
      <c r="F37" s="8"/>
      <c r="G37" s="9"/>
    </row>
    <row r="38" spans="1:7" x14ac:dyDescent="0.35">
      <c r="A38" t="s">
        <v>0</v>
      </c>
      <c r="B38" t="s">
        <v>170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</row>
    <row r="39" spans="1:7" x14ac:dyDescent="0.35">
      <c r="A39" t="s">
        <v>1</v>
      </c>
      <c r="B39">
        <v>1967.16</v>
      </c>
      <c r="C39">
        <v>2219.5079999999998</v>
      </c>
      <c r="D39">
        <v>2501.8620000000001</v>
      </c>
      <c r="E39">
        <v>2825.79</v>
      </c>
      <c r="F39">
        <v>3085.7420000000002</v>
      </c>
      <c r="G39">
        <v>3267.99</v>
      </c>
    </row>
    <row r="40" spans="1:7" x14ac:dyDescent="0.35">
      <c r="A40" t="s">
        <v>26</v>
      </c>
      <c r="B40">
        <v>2956.92</v>
      </c>
      <c r="C40">
        <v>3097.152</v>
      </c>
      <c r="D40">
        <v>3224.71</v>
      </c>
      <c r="E40">
        <v>3540.942</v>
      </c>
      <c r="F40">
        <v>3727.422</v>
      </c>
      <c r="G40">
        <v>3840.7460000000001</v>
      </c>
    </row>
    <row r="41" spans="1:7" x14ac:dyDescent="0.35">
      <c r="A41" t="s">
        <v>16</v>
      </c>
      <c r="B41">
        <v>1570.18</v>
      </c>
      <c r="C41">
        <v>1608.038</v>
      </c>
      <c r="D41">
        <v>1596.396</v>
      </c>
      <c r="E41">
        <v>1547.4179999999999</v>
      </c>
      <c r="F41">
        <v>1693.75</v>
      </c>
      <c r="G41">
        <v>1807.058</v>
      </c>
    </row>
    <row r="42" spans="1:7" x14ac:dyDescent="0.35">
      <c r="A42" t="s">
        <v>192</v>
      </c>
      <c r="B42">
        <v>98.465999999999994</v>
      </c>
      <c r="C42">
        <v>103.32</v>
      </c>
      <c r="D42">
        <v>104.01</v>
      </c>
      <c r="E42">
        <v>104.724</v>
      </c>
      <c r="F42">
        <v>105.872</v>
      </c>
      <c r="G42">
        <v>105.374</v>
      </c>
    </row>
    <row r="43" spans="1:7" x14ac:dyDescent="0.35">
      <c r="A43" t="s">
        <v>193</v>
      </c>
      <c r="B43">
        <v>451.20800000000003</v>
      </c>
      <c r="C43">
        <v>455.596</v>
      </c>
      <c r="D43">
        <v>456.90199999999999</v>
      </c>
      <c r="E43">
        <v>457.66</v>
      </c>
      <c r="F43">
        <v>457.71600000000001</v>
      </c>
      <c r="G43">
        <v>458.02800000000002</v>
      </c>
    </row>
    <row r="44" spans="1:7" x14ac:dyDescent="0.35">
      <c r="A44" t="s">
        <v>194</v>
      </c>
      <c r="B44">
        <v>28.712</v>
      </c>
      <c r="C44">
        <v>33.229999999999997</v>
      </c>
      <c r="D44">
        <v>37.369999999999997</v>
      </c>
      <c r="E44">
        <v>47.012</v>
      </c>
      <c r="F44">
        <v>55.914000000000001</v>
      </c>
      <c r="G44">
        <v>58.24</v>
      </c>
    </row>
    <row r="45" spans="1:7" x14ac:dyDescent="0.35">
      <c r="A45" t="s">
        <v>195</v>
      </c>
      <c r="B45">
        <v>204.18799999999999</v>
      </c>
      <c r="C45">
        <v>230.71799999999999</v>
      </c>
      <c r="D45">
        <v>262.20600000000002</v>
      </c>
      <c r="E45">
        <v>314.95600000000002</v>
      </c>
      <c r="F45">
        <v>365.98599999999999</v>
      </c>
      <c r="G45">
        <v>385.84399999999999</v>
      </c>
    </row>
    <row r="46" spans="1:7" x14ac:dyDescent="0.35">
      <c r="A46" t="s">
        <v>184</v>
      </c>
      <c r="B46">
        <v>203.512</v>
      </c>
      <c r="C46">
        <v>129.446</v>
      </c>
      <c r="D46">
        <v>95.085999999999999</v>
      </c>
      <c r="E46">
        <v>60.314</v>
      </c>
      <c r="F46">
        <v>37.456000000000003</v>
      </c>
      <c r="G46">
        <v>29.425999999999998</v>
      </c>
    </row>
    <row r="47" spans="1:7" x14ac:dyDescent="0.35">
      <c r="A47" t="s">
        <v>186</v>
      </c>
      <c r="B47">
        <v>7683.86</v>
      </c>
      <c r="C47">
        <v>8006.4539999999997</v>
      </c>
      <c r="D47">
        <v>8373.6280000000006</v>
      </c>
      <c r="E47">
        <v>8959.130000000001</v>
      </c>
      <c r="F47">
        <v>9567.3140000000003</v>
      </c>
      <c r="G47">
        <v>9982.1319999999996</v>
      </c>
    </row>
    <row r="49" spans="1:7" x14ac:dyDescent="0.35">
      <c r="A49" t="s">
        <v>187</v>
      </c>
      <c r="B49">
        <v>26.05</v>
      </c>
      <c r="C49">
        <v>333.46600000000001</v>
      </c>
      <c r="D49">
        <v>629.97199999999998</v>
      </c>
      <c r="E49">
        <v>1090.92</v>
      </c>
      <c r="F49">
        <v>1572.798</v>
      </c>
      <c r="G49">
        <v>1888.64</v>
      </c>
    </row>
    <row r="50" spans="1:7" x14ac:dyDescent="0.35">
      <c r="A50" t="s">
        <v>188</v>
      </c>
      <c r="B50">
        <v>55.747999999999998</v>
      </c>
      <c r="C50">
        <v>62.868000000000002</v>
      </c>
      <c r="D50">
        <v>75.355999999999995</v>
      </c>
      <c r="E50">
        <v>101.928</v>
      </c>
      <c r="F50">
        <v>133.816</v>
      </c>
      <c r="G50">
        <v>155.6</v>
      </c>
    </row>
  </sheetData>
  <mergeCells count="3">
    <mergeCell ref="A26:G26"/>
    <mergeCell ref="A8:G8"/>
    <mergeCell ref="A37:G3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30C4-A734-4327-BAA2-43269D08A053}">
  <dimension ref="A1:AB75"/>
  <sheetViews>
    <sheetView tabSelected="1" topLeftCell="A31" workbookViewId="0">
      <selection activeCell="H17" sqref="H17"/>
    </sheetView>
  </sheetViews>
  <sheetFormatPr baseColWidth="10" defaultRowHeight="14.5" x14ac:dyDescent="0.35"/>
  <cols>
    <col min="12" max="12" width="12" bestFit="1" customWidth="1"/>
    <col min="17" max="19" width="12" bestFit="1" customWidth="1"/>
  </cols>
  <sheetData>
    <row r="1" spans="1:28" x14ac:dyDescent="0.35">
      <c r="A1" t="s">
        <v>150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171</v>
      </c>
      <c r="K1" t="s">
        <v>150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89</v>
      </c>
      <c r="R1" t="s">
        <v>151</v>
      </c>
      <c r="S1" t="s">
        <v>171</v>
      </c>
      <c r="U1" t="s">
        <v>172</v>
      </c>
      <c r="V1">
        <v>6310.4257250009496</v>
      </c>
      <c r="X1" t="s">
        <v>111</v>
      </c>
      <c r="Y1">
        <v>45382.493996990641</v>
      </c>
      <c r="AA1" t="s">
        <v>90</v>
      </c>
      <c r="AB1">
        <v>70.058181818181808</v>
      </c>
    </row>
    <row r="2" spans="1:28" x14ac:dyDescent="0.35">
      <c r="A2" t="s">
        <v>36</v>
      </c>
      <c r="B2">
        <v>7.0000000008354037</v>
      </c>
      <c r="C2">
        <v>7.0000000046774096</v>
      </c>
      <c r="D2">
        <v>7.0000000079157152</v>
      </c>
      <c r="E2">
        <v>7.0000000078952116</v>
      </c>
      <c r="F2">
        <v>7.0000000148349937</v>
      </c>
      <c r="G2" s="2">
        <f>MIN(B2:F2)</f>
        <v>7.0000000008354037</v>
      </c>
      <c r="H2" s="2">
        <f>(IFERROR(VLOOKUP(A2,$U$1:$V$61,2,0),0)*G2*1000)/1000000000</f>
        <v>3.3260622276050429E-2</v>
      </c>
      <c r="K2" t="s">
        <v>90</v>
      </c>
      <c r="L2">
        <v>4.217493761611828</v>
      </c>
      <c r="M2">
        <v>2.2037827581861051E-5</v>
      </c>
      <c r="N2">
        <v>4.0241626824444397E-5</v>
      </c>
      <c r="O2">
        <v>2.1198276466581639E-5</v>
      </c>
      <c r="P2">
        <v>5.4556343434365152E-5</v>
      </c>
      <c r="Q2">
        <f t="shared" ref="Q2:Q22" si="0">MIN(L2:P2)</f>
        <v>2.1198276466581639E-5</v>
      </c>
      <c r="R2" s="5">
        <f>Q2*24</f>
        <v>5.0875863519795933E-4</v>
      </c>
      <c r="S2">
        <f>(IFERROR(VLOOKUP(K2,$AA$1:$AB$21,2,0),0)*Q2*2*1000)/1000000000</f>
        <v>2.9702254138557221E-9</v>
      </c>
      <c r="U2" t="s">
        <v>36</v>
      </c>
      <c r="V2">
        <v>4751.5174674401414</v>
      </c>
      <c r="X2" t="s">
        <v>112</v>
      </c>
      <c r="Y2">
        <v>45382.493996990641</v>
      </c>
      <c r="AA2" t="s">
        <v>13</v>
      </c>
      <c r="AB2">
        <v>70.058181818181808</v>
      </c>
    </row>
    <row r="3" spans="1:28" x14ac:dyDescent="0.35">
      <c r="A3" t="s">
        <v>37</v>
      </c>
      <c r="B3">
        <v>1.374999987347695</v>
      </c>
      <c r="C3">
        <v>1.3749999417028571</v>
      </c>
      <c r="D3">
        <v>1.374999892451344</v>
      </c>
      <c r="E3">
        <v>1.374999954497627</v>
      </c>
      <c r="F3">
        <v>1.3749998260865219</v>
      </c>
      <c r="G3" s="2">
        <f t="shared" ref="G3:G42" si="1">MIN(B3:F3)</f>
        <v>1.3749998260865219</v>
      </c>
      <c r="H3" s="2">
        <f t="shared" ref="H3:H42" si="2">(IFERROR(VLOOKUP(A3,$U$1:$V$61,2,0),0)*G3*1000)/1000000000</f>
        <v>2.5742127994154602E-3</v>
      </c>
      <c r="K3" t="s">
        <v>13</v>
      </c>
      <c r="L3">
        <v>34.389274902816901</v>
      </c>
      <c r="M3">
        <v>37.532402414559591</v>
      </c>
      <c r="N3">
        <v>36.65987622004905</v>
      </c>
      <c r="O3">
        <v>29.91630515818807</v>
      </c>
      <c r="P3">
        <v>20.14168474032908</v>
      </c>
      <c r="Q3">
        <f t="shared" si="0"/>
        <v>20.14168474032908</v>
      </c>
      <c r="R3" s="5">
        <f t="shared" ref="R3:R22" si="3">Q3*24</f>
        <v>483.40043376789788</v>
      </c>
      <c r="S3">
        <f>(IFERROR(VLOOKUP(K3,$AA$1:$AB$21,2,0),0)*Q3*2*1000)/1000000000</f>
        <v>2.8221796233249452E-3</v>
      </c>
      <c r="U3" t="s">
        <v>37</v>
      </c>
      <c r="V3">
        <v>1872.1550000061438</v>
      </c>
      <c r="X3" t="s">
        <v>113</v>
      </c>
      <c r="Y3">
        <v>45382.493996990641</v>
      </c>
      <c r="AA3" t="s">
        <v>91</v>
      </c>
      <c r="AB3">
        <v>70.058181818181808</v>
      </c>
    </row>
    <row r="4" spans="1:28" x14ac:dyDescent="0.35">
      <c r="A4" t="s">
        <v>38</v>
      </c>
      <c r="B4">
        <v>0.83333333434658774</v>
      </c>
      <c r="C4">
        <v>0.83333333644047414</v>
      </c>
      <c r="D4">
        <v>0.83333334161455708</v>
      </c>
      <c r="E4">
        <v>0.83333334268189496</v>
      </c>
      <c r="F4">
        <v>0.83333334574151363</v>
      </c>
      <c r="G4" s="2">
        <f t="shared" si="1"/>
        <v>0.83333333434658774</v>
      </c>
      <c r="H4" s="2">
        <f t="shared" si="2"/>
        <v>3.0921864702575107E-3</v>
      </c>
      <c r="K4" t="s">
        <v>91</v>
      </c>
      <c r="L4">
        <v>0.37136322584371051</v>
      </c>
      <c r="M4">
        <v>1.312807945602815</v>
      </c>
      <c r="N4">
        <v>1.2992814165391851</v>
      </c>
      <c r="O4">
        <v>1.2293445437642621</v>
      </c>
      <c r="P4">
        <v>1.4491878559508049</v>
      </c>
      <c r="Q4">
        <f t="shared" si="0"/>
        <v>0.37136322584371051</v>
      </c>
      <c r="R4" s="5">
        <f t="shared" si="3"/>
        <v>8.9127174202490522</v>
      </c>
      <c r="S4">
        <f t="shared" ref="S4:S22" si="4">(IFERROR(VLOOKUP(K4,$AA$1:$AB$21,2,0),0)*Q4*2*1000)/1000000000</f>
        <v>5.2034064793490367E-5</v>
      </c>
      <c r="U4" t="s">
        <v>38</v>
      </c>
      <c r="V4">
        <v>3710.6237597972458</v>
      </c>
      <c r="X4" t="s">
        <v>114</v>
      </c>
      <c r="Y4">
        <v>45382.493996990641</v>
      </c>
      <c r="AA4" t="s">
        <v>92</v>
      </c>
      <c r="AB4">
        <v>70.058181818181808</v>
      </c>
    </row>
    <row r="5" spans="1:28" x14ac:dyDescent="0.35">
      <c r="A5" t="s">
        <v>39</v>
      </c>
      <c r="B5">
        <v>4.0931948678103396</v>
      </c>
      <c r="C5">
        <v>6.1975111424734797</v>
      </c>
      <c r="D5">
        <v>10.000000014994869</v>
      </c>
      <c r="E5">
        <v>10.00000000748903</v>
      </c>
      <c r="F5">
        <v>10.00000001723433</v>
      </c>
      <c r="G5" s="2">
        <f t="shared" si="1"/>
        <v>4.0931948678103396</v>
      </c>
      <c r="H5" s="2">
        <f t="shared" si="2"/>
        <v>7.7209649468980299E-3</v>
      </c>
      <c r="K5" t="s">
        <v>92</v>
      </c>
      <c r="L5">
        <v>9.9344787424290227E-6</v>
      </c>
      <c r="M5">
        <v>1.5693590844040059E-5</v>
      </c>
      <c r="N5">
        <v>0.60376797207291377</v>
      </c>
      <c r="O5">
        <v>1.30832314379866</v>
      </c>
      <c r="P5">
        <v>0.51226272749401358</v>
      </c>
      <c r="Q5">
        <f t="shared" si="0"/>
        <v>9.9344787424290227E-6</v>
      </c>
      <c r="R5" s="5">
        <f t="shared" si="3"/>
        <v>2.3842748981829653E-4</v>
      </c>
      <c r="S5">
        <f t="shared" si="4"/>
        <v>1.3919830360119092E-9</v>
      </c>
      <c r="U5" t="s">
        <v>39</v>
      </c>
      <c r="V5">
        <v>1886.2930293441837</v>
      </c>
      <c r="X5" t="s">
        <v>115</v>
      </c>
      <c r="Y5">
        <v>45382.493996990641</v>
      </c>
      <c r="AA5" t="s">
        <v>93</v>
      </c>
      <c r="AB5">
        <v>70.058181818181808</v>
      </c>
    </row>
    <row r="6" spans="1:28" x14ac:dyDescent="0.35">
      <c r="A6" t="s">
        <v>40</v>
      </c>
      <c r="B6">
        <v>1.8124997994051999</v>
      </c>
      <c r="C6">
        <v>0.2669912509178281</v>
      </c>
      <c r="D6">
        <v>0.16650345243500969</v>
      </c>
      <c r="E6">
        <v>0.23528990923819981</v>
      </c>
      <c r="F6">
        <v>0.28035506160286577</v>
      </c>
      <c r="G6" s="2">
        <f t="shared" si="1"/>
        <v>0.16650345243500969</v>
      </c>
      <c r="H6" s="2">
        <f t="shared" si="2"/>
        <v>8.614686717360574E-4</v>
      </c>
      <c r="K6" t="s">
        <v>93</v>
      </c>
      <c r="L6">
        <v>7.4686328854546563E-7</v>
      </c>
      <c r="M6">
        <v>2.4361204089729819E-6</v>
      </c>
      <c r="N6">
        <v>4.5699821927507618E-6</v>
      </c>
      <c r="O6">
        <v>2.8302356835608179E-6</v>
      </c>
      <c r="P6">
        <v>4.9243233291747334E-6</v>
      </c>
      <c r="Q6">
        <f t="shared" si="0"/>
        <v>7.4686328854546563E-7</v>
      </c>
      <c r="R6" s="5">
        <f t="shared" si="3"/>
        <v>1.7924718925091174E-5</v>
      </c>
      <c r="S6">
        <f t="shared" si="4"/>
        <v>1.0464776812448683E-10</v>
      </c>
      <c r="U6" t="s">
        <v>173</v>
      </c>
      <c r="V6">
        <v>1438.8187599716748</v>
      </c>
      <c r="X6" t="s">
        <v>116</v>
      </c>
      <c r="Y6">
        <v>45382.493996990641</v>
      </c>
      <c r="AA6" t="s">
        <v>94</v>
      </c>
      <c r="AB6">
        <v>70.058181818181808</v>
      </c>
    </row>
    <row r="7" spans="1:28" x14ac:dyDescent="0.35">
      <c r="A7" t="s">
        <v>41</v>
      </c>
      <c r="B7">
        <v>2.6583327996919741</v>
      </c>
      <c r="C7">
        <v>2.6583327843180138</v>
      </c>
      <c r="D7">
        <v>2.658333123211519</v>
      </c>
      <c r="E7">
        <v>2.658333338490368</v>
      </c>
      <c r="F7">
        <v>2.6583333451750129</v>
      </c>
      <c r="G7" s="2">
        <f t="shared" si="1"/>
        <v>2.6583327843180138</v>
      </c>
      <c r="H7" s="2">
        <f t="shared" si="2"/>
        <v>1.707379629690552E-2</v>
      </c>
      <c r="K7" t="s">
        <v>94</v>
      </c>
      <c r="L7">
        <v>13.73153901761876</v>
      </c>
      <c r="M7">
        <v>13.994190665679501</v>
      </c>
      <c r="N7">
        <v>10.12067585634345</v>
      </c>
      <c r="O7">
        <v>9.3510673651735505</v>
      </c>
      <c r="P7">
        <v>6.2690726980854379</v>
      </c>
      <c r="Q7">
        <f t="shared" si="0"/>
        <v>6.2690726980854379</v>
      </c>
      <c r="R7" s="5">
        <f t="shared" si="3"/>
        <v>150.45774475405051</v>
      </c>
      <c r="S7">
        <f t="shared" si="4"/>
        <v>8.7839966982773839E-4</v>
      </c>
      <c r="U7" t="s">
        <v>40</v>
      </c>
      <c r="V7">
        <v>5173.8787342701453</v>
      </c>
      <c r="X7" t="s">
        <v>117</v>
      </c>
      <c r="Y7">
        <v>45382.493996990641</v>
      </c>
      <c r="AA7" t="s">
        <v>95</v>
      </c>
      <c r="AB7">
        <v>70.058181818181808</v>
      </c>
    </row>
    <row r="8" spans="1:28" x14ac:dyDescent="0.35">
      <c r="A8" t="s">
        <v>42</v>
      </c>
      <c r="B8">
        <v>0.66666656863766682</v>
      </c>
      <c r="C8">
        <v>0.65269080590373407</v>
      </c>
      <c r="D8">
        <v>0.45155948210543301</v>
      </c>
      <c r="E8">
        <v>0.39274823906552231</v>
      </c>
      <c r="F8">
        <v>0.28899633956579968</v>
      </c>
      <c r="G8" s="2">
        <f t="shared" si="1"/>
        <v>0.28899633956579968</v>
      </c>
      <c r="H8" s="2">
        <f t="shared" si="2"/>
        <v>4.3182689424699862E-4</v>
      </c>
      <c r="K8" t="s">
        <v>95</v>
      </c>
      <c r="L8">
        <v>21.349175221946911</v>
      </c>
      <c r="M8">
        <v>14.92812177353647</v>
      </c>
      <c r="N8">
        <v>20.223729561554691</v>
      </c>
      <c r="O8">
        <v>25.82452430809818</v>
      </c>
      <c r="P8">
        <v>23.984420977182008</v>
      </c>
      <c r="Q8">
        <f t="shared" si="0"/>
        <v>14.92812177353647</v>
      </c>
      <c r="R8" s="5">
        <f t="shared" si="3"/>
        <v>358.27492256487528</v>
      </c>
      <c r="S8">
        <f t="shared" si="4"/>
        <v>2.0916741388287531E-3</v>
      </c>
      <c r="U8" t="s">
        <v>41</v>
      </c>
      <c r="V8">
        <v>6422.746014956042</v>
      </c>
      <c r="X8" t="s">
        <v>118</v>
      </c>
      <c r="Y8">
        <v>45382.493996990641</v>
      </c>
      <c r="AA8" t="s">
        <v>96</v>
      </c>
      <c r="AB8">
        <v>70.058181818181808</v>
      </c>
    </row>
    <row r="9" spans="1:28" x14ac:dyDescent="0.35">
      <c r="A9" t="s">
        <v>43</v>
      </c>
      <c r="B9">
        <v>1.2499999964497659</v>
      </c>
      <c r="C9">
        <v>1.2499999732781499</v>
      </c>
      <c r="D9">
        <v>1.2499999458255371</v>
      </c>
      <c r="E9">
        <v>1.2499999975153371</v>
      </c>
      <c r="F9">
        <v>1.249999985482978</v>
      </c>
      <c r="G9" s="2">
        <f t="shared" si="1"/>
        <v>1.2499999458255371</v>
      </c>
      <c r="H9" s="2">
        <f t="shared" si="2"/>
        <v>4.2466774735605084E-3</v>
      </c>
      <c r="K9" t="s">
        <v>96</v>
      </c>
      <c r="L9">
        <v>13.68280197826784</v>
      </c>
      <c r="M9">
        <v>13.219444139726839</v>
      </c>
      <c r="N9">
        <v>10.408456504844301</v>
      </c>
      <c r="O9">
        <v>8.0402040790933089</v>
      </c>
      <c r="P9">
        <v>8.9272054291321421</v>
      </c>
      <c r="Q9">
        <f t="shared" si="0"/>
        <v>8.0402040790933089</v>
      </c>
      <c r="R9" s="5">
        <f t="shared" si="3"/>
        <v>192.96489789823943</v>
      </c>
      <c r="S9">
        <f t="shared" si="4"/>
        <v>1.1265641584568122E-3</v>
      </c>
      <c r="U9" t="s">
        <v>42</v>
      </c>
      <c r="V9">
        <v>1494.2296324437657</v>
      </c>
      <c r="X9" t="s">
        <v>119</v>
      </c>
      <c r="Y9">
        <v>45382.493996990641</v>
      </c>
      <c r="AA9" t="s">
        <v>97</v>
      </c>
      <c r="AB9">
        <v>70.058181818181808</v>
      </c>
    </row>
    <row r="10" spans="1:28" x14ac:dyDescent="0.35">
      <c r="A10" t="s">
        <v>44</v>
      </c>
      <c r="B10">
        <v>5.9064719309429901</v>
      </c>
      <c r="C10">
        <v>6.1307968952630683</v>
      </c>
      <c r="D10">
        <v>5.3024409355451958</v>
      </c>
      <c r="E10">
        <v>3.7952559226600542</v>
      </c>
      <c r="F10">
        <v>4.1009386946760644</v>
      </c>
      <c r="G10" s="2">
        <f t="shared" si="1"/>
        <v>3.7952559226600542</v>
      </c>
      <c r="H10" s="2">
        <f t="shared" si="2"/>
        <v>1.1777441873660109E-2</v>
      </c>
      <c r="K10" t="s">
        <v>97</v>
      </c>
      <c r="L10">
        <v>4.7660470802733652</v>
      </c>
      <c r="M10">
        <v>6.168564828008666</v>
      </c>
      <c r="N10">
        <v>9.1295360393892189</v>
      </c>
      <c r="O10">
        <v>6.4159880119325106</v>
      </c>
      <c r="P10">
        <v>5.0083528118556808</v>
      </c>
      <c r="Q10">
        <f t="shared" si="0"/>
        <v>4.7660470802733652</v>
      </c>
      <c r="R10" s="5">
        <f t="shared" si="3"/>
        <v>114.38512992656077</v>
      </c>
      <c r="S10">
        <f t="shared" si="4"/>
        <v>6.678011858076119E-4</v>
      </c>
      <c r="U10" t="s">
        <v>43</v>
      </c>
      <c r="V10">
        <v>3397.3421260877549</v>
      </c>
      <c r="X10" t="s">
        <v>120</v>
      </c>
      <c r="Y10">
        <v>45382.493996990641</v>
      </c>
      <c r="AA10" t="s">
        <v>98</v>
      </c>
      <c r="AB10">
        <v>70.058181818181808</v>
      </c>
    </row>
    <row r="11" spans="1:28" x14ac:dyDescent="0.35">
      <c r="A11" t="s">
        <v>45</v>
      </c>
      <c r="B11">
        <v>4.0763930818684528</v>
      </c>
      <c r="C11">
        <v>6.5477010902156332</v>
      </c>
      <c r="D11">
        <v>6.9360816790336424</v>
      </c>
      <c r="E11">
        <v>10.91927404887149</v>
      </c>
      <c r="F11">
        <v>14.166666669958859</v>
      </c>
      <c r="G11" s="2">
        <f t="shared" si="1"/>
        <v>4.0763930818684528</v>
      </c>
      <c r="H11" s="2">
        <f t="shared" si="2"/>
        <v>2.2377160548173059E-2</v>
      </c>
      <c r="K11" t="s">
        <v>98</v>
      </c>
      <c r="L11">
        <v>0.3920714920973225</v>
      </c>
      <c r="M11">
        <v>0.3936314757541049</v>
      </c>
      <c r="N11">
        <v>8.8260312753461995E-2</v>
      </c>
      <c r="O11">
        <v>0.63444007984091233</v>
      </c>
      <c r="P11">
        <v>1.8285807264466689</v>
      </c>
      <c r="Q11">
        <f t="shared" si="0"/>
        <v>8.8260312753461995E-2</v>
      </c>
      <c r="R11" s="5">
        <f t="shared" si="3"/>
        <v>2.1182475060830877</v>
      </c>
      <c r="S11">
        <f t="shared" si="4"/>
        <v>1.2366714076423263E-5</v>
      </c>
      <c r="U11" t="s">
        <v>44</v>
      </c>
      <c r="V11">
        <v>3103.2009734419771</v>
      </c>
      <c r="X11" t="s">
        <v>121</v>
      </c>
      <c r="Y11">
        <v>45382.493996990641</v>
      </c>
      <c r="AA11" t="s">
        <v>99</v>
      </c>
      <c r="AB11">
        <v>70.058181818181808</v>
      </c>
    </row>
    <row r="12" spans="1:28" x14ac:dyDescent="0.35">
      <c r="A12" t="s">
        <v>46</v>
      </c>
      <c r="B12">
        <v>3.9583333109579701</v>
      </c>
      <c r="C12">
        <v>3.9583333160478951</v>
      </c>
      <c r="D12">
        <v>3.9583333339337878</v>
      </c>
      <c r="E12">
        <v>3.958333341040833</v>
      </c>
      <c r="F12">
        <v>3.9583333433053669</v>
      </c>
      <c r="G12" s="2">
        <f t="shared" si="1"/>
        <v>3.9583333109579701</v>
      </c>
      <c r="H12" s="2">
        <f t="shared" si="2"/>
        <v>6.7089447288560845E-3</v>
      </c>
      <c r="K12" t="s">
        <v>99</v>
      </c>
      <c r="L12">
        <v>31.02662623157801</v>
      </c>
      <c r="M12">
        <v>31.470397934798331</v>
      </c>
      <c r="N12">
        <v>29.40192892192022</v>
      </c>
      <c r="O12">
        <v>28.66871523799643</v>
      </c>
      <c r="P12">
        <v>38.547927534815408</v>
      </c>
      <c r="Q12">
        <f t="shared" si="0"/>
        <v>28.66871523799643</v>
      </c>
      <c r="R12" s="5">
        <f>Q12*24</f>
        <v>688.04916571191438</v>
      </c>
      <c r="S12">
        <f t="shared" si="4"/>
        <v>4.0169561292744665E-3</v>
      </c>
      <c r="U12" t="s">
        <v>45</v>
      </c>
      <c r="V12">
        <v>5489.4511149342543</v>
      </c>
      <c r="X12" t="s">
        <v>122</v>
      </c>
      <c r="Y12">
        <v>45382.493996990641</v>
      </c>
      <c r="AA12" t="s">
        <v>100</v>
      </c>
      <c r="AB12">
        <v>70.058181818181808</v>
      </c>
    </row>
    <row r="13" spans="1:28" x14ac:dyDescent="0.35">
      <c r="A13" t="s">
        <v>47</v>
      </c>
      <c r="B13">
        <v>4.6042007248646426</v>
      </c>
      <c r="C13">
        <v>5.2950161762866497</v>
      </c>
      <c r="D13">
        <v>6.246689175631972</v>
      </c>
      <c r="E13">
        <v>5.695048467422426</v>
      </c>
      <c r="F13">
        <v>6.7925719159191056</v>
      </c>
      <c r="G13" s="2">
        <f t="shared" si="1"/>
        <v>4.6042007248646426</v>
      </c>
      <c r="H13" s="2">
        <f t="shared" si="2"/>
        <v>2.5229495906070255E-2</v>
      </c>
      <c r="K13" t="s">
        <v>100</v>
      </c>
      <c r="L13">
        <v>0.78644614266172674</v>
      </c>
      <c r="M13">
        <v>1.1547191718894401</v>
      </c>
      <c r="N13">
        <v>7.9023622289369711E-5</v>
      </c>
      <c r="O13">
        <v>1.6729134540749579E-5</v>
      </c>
      <c r="P13">
        <v>1.013287430244975</v>
      </c>
      <c r="Q13">
        <f t="shared" si="0"/>
        <v>1.6729134540749579E-5</v>
      </c>
      <c r="R13" s="5">
        <f t="shared" si="3"/>
        <v>4.0149922897798993E-4</v>
      </c>
      <c r="S13">
        <f t="shared" si="4"/>
        <v>2.344025498633319E-9</v>
      </c>
      <c r="U13" t="s">
        <v>46</v>
      </c>
      <c r="V13">
        <v>1694.891309502289</v>
      </c>
      <c r="X13" t="s">
        <v>123</v>
      </c>
      <c r="Y13">
        <v>45382.493996990641</v>
      </c>
      <c r="AA13" t="s">
        <v>101</v>
      </c>
      <c r="AB13">
        <v>70.058181818181808</v>
      </c>
    </row>
    <row r="14" spans="1:28" x14ac:dyDescent="0.35">
      <c r="A14" t="s">
        <v>48</v>
      </c>
      <c r="B14">
        <v>4.5217865648050566</v>
      </c>
      <c r="C14">
        <v>5.0247994799502136</v>
      </c>
      <c r="D14">
        <v>6.823527735140642</v>
      </c>
      <c r="E14">
        <v>6.7699909406237744</v>
      </c>
      <c r="F14">
        <v>7.0329325549557273</v>
      </c>
      <c r="G14" s="2">
        <f t="shared" si="1"/>
        <v>4.5217865648050566</v>
      </c>
      <c r="H14" s="2">
        <f t="shared" si="2"/>
        <v>1.2472853149267306E-2</v>
      </c>
      <c r="K14" t="s">
        <v>101</v>
      </c>
      <c r="L14">
        <v>0.29043175947190158</v>
      </c>
      <c r="M14">
        <v>9.2419395488540182E-2</v>
      </c>
      <c r="N14">
        <v>1.0694622006098951</v>
      </c>
      <c r="O14">
        <v>1.1899242291979879</v>
      </c>
      <c r="P14">
        <v>0.96045286683545261</v>
      </c>
      <c r="Q14">
        <f t="shared" si="0"/>
        <v>9.2419395488540182E-2</v>
      </c>
      <c r="R14" s="5">
        <f t="shared" si="3"/>
        <v>2.2180654917249645</v>
      </c>
      <c r="S14">
        <f t="shared" si="4"/>
        <v>1.2949469625325199E-5</v>
      </c>
      <c r="U14" t="s">
        <v>47</v>
      </c>
      <c r="V14">
        <v>5479.6689835480547</v>
      </c>
      <c r="X14" t="s">
        <v>124</v>
      </c>
      <c r="Y14">
        <v>45382.493996990641</v>
      </c>
      <c r="AA14" t="s">
        <v>102</v>
      </c>
      <c r="AB14">
        <v>70.058181818181808</v>
      </c>
    </row>
    <row r="15" spans="1:28" x14ac:dyDescent="0.35">
      <c r="A15" t="s">
        <v>49</v>
      </c>
      <c r="B15">
        <v>2.5729945336344049E-7</v>
      </c>
      <c r="C15">
        <v>5.8448240454021441E-7</v>
      </c>
      <c r="D15">
        <v>1.060324236057672E-6</v>
      </c>
      <c r="E15">
        <v>1.135210945225286E-5</v>
      </c>
      <c r="F15">
        <v>1.6295656351702441</v>
      </c>
      <c r="G15" s="2">
        <f t="shared" si="1"/>
        <v>2.5729945336344049E-7</v>
      </c>
      <c r="H15" s="2">
        <f t="shared" si="2"/>
        <v>8.5841780623459972E-9</v>
      </c>
      <c r="K15" t="s">
        <v>102</v>
      </c>
      <c r="L15">
        <v>4.9290672614125359</v>
      </c>
      <c r="M15">
        <v>9.8920768304232745</v>
      </c>
      <c r="N15">
        <v>15.52715573277645</v>
      </c>
      <c r="O15">
        <v>19.884643766918771</v>
      </c>
      <c r="P15">
        <v>25.702053581930571</v>
      </c>
      <c r="Q15">
        <f t="shared" si="0"/>
        <v>4.9290672614125359</v>
      </c>
      <c r="R15" s="5">
        <f t="shared" si="3"/>
        <v>118.29761427390086</v>
      </c>
      <c r="S15">
        <f t="shared" si="4"/>
        <v>6.9064298078817387E-4</v>
      </c>
      <c r="U15" t="s">
        <v>48</v>
      </c>
      <c r="V15">
        <v>2758.3905101467426</v>
      </c>
      <c r="X15" t="s">
        <v>125</v>
      </c>
      <c r="Y15">
        <v>45382.493996990641</v>
      </c>
      <c r="AA15" t="s">
        <v>103</v>
      </c>
      <c r="AB15">
        <v>70.058181818181808</v>
      </c>
    </row>
    <row r="16" spans="1:28" x14ac:dyDescent="0.35">
      <c r="A16" t="s">
        <v>50</v>
      </c>
      <c r="B16">
        <v>2.7096240334033399</v>
      </c>
      <c r="C16">
        <v>2.5293356159751288</v>
      </c>
      <c r="D16">
        <v>4.8556171500390599</v>
      </c>
      <c r="E16">
        <v>5.9240661002044446</v>
      </c>
      <c r="F16">
        <v>8.2135954858955795</v>
      </c>
      <c r="G16" s="2">
        <f t="shared" si="1"/>
        <v>2.5293356159751288</v>
      </c>
      <c r="H16" s="2">
        <f t="shared" si="2"/>
        <v>4.6073419814440131E-2</v>
      </c>
      <c r="K16" t="s">
        <v>103</v>
      </c>
      <c r="L16">
        <v>2.7795930687527178E-6</v>
      </c>
      <c r="M16">
        <v>9.0421497673866053E-6</v>
      </c>
      <c r="N16">
        <v>2.0950448402648319E-5</v>
      </c>
      <c r="O16">
        <v>1.4693493019468759E-5</v>
      </c>
      <c r="P16">
        <v>9.9698482571308861E-5</v>
      </c>
      <c r="Q16">
        <f t="shared" si="0"/>
        <v>2.7795930687527178E-6</v>
      </c>
      <c r="R16" s="5">
        <f t="shared" si="3"/>
        <v>6.6710233650065228E-5</v>
      </c>
      <c r="S16">
        <f t="shared" si="4"/>
        <v>3.8946647318247162E-10</v>
      </c>
      <c r="U16" t="s">
        <v>49</v>
      </c>
      <c r="V16">
        <v>33362.59735546611</v>
      </c>
      <c r="X16" t="s">
        <v>126</v>
      </c>
      <c r="Y16">
        <v>45382.493996990641</v>
      </c>
      <c r="AA16" t="s">
        <v>104</v>
      </c>
      <c r="AB16">
        <v>70.058181818181808</v>
      </c>
    </row>
    <row r="17" spans="1:28" x14ac:dyDescent="0.35">
      <c r="A17" t="s">
        <v>51</v>
      </c>
      <c r="B17">
        <v>1.501881495239046</v>
      </c>
      <c r="C17">
        <v>4.0601214782274626</v>
      </c>
      <c r="D17">
        <v>7.1869866505991444</v>
      </c>
      <c r="E17">
        <v>8.3333333299242032</v>
      </c>
      <c r="F17">
        <v>8.3333333416406212</v>
      </c>
      <c r="G17" s="2">
        <f t="shared" si="1"/>
        <v>1.501881495239046</v>
      </c>
      <c r="H17" s="2">
        <f t="shared" si="2"/>
        <v>7.0532018657465728E-3</v>
      </c>
      <c r="K17" t="s">
        <v>104</v>
      </c>
      <c r="L17">
        <v>29.84534484179968</v>
      </c>
      <c r="M17">
        <v>28.98891368707033</v>
      </c>
      <c r="N17">
        <v>28.84894020744391</v>
      </c>
      <c r="O17">
        <v>29.799569017797229</v>
      </c>
      <c r="P17">
        <v>31.598567735779358</v>
      </c>
      <c r="Q17">
        <f t="shared" si="0"/>
        <v>28.84894020744391</v>
      </c>
      <c r="R17" s="5">
        <f>Q17*24</f>
        <v>692.37456497865378</v>
      </c>
      <c r="S17">
        <f t="shared" si="4"/>
        <v>4.0422085966299219E-3</v>
      </c>
      <c r="U17" t="s">
        <v>50</v>
      </c>
      <c r="V17">
        <v>18215.621336861441</v>
      </c>
      <c r="X17" t="s">
        <v>127</v>
      </c>
      <c r="Y17">
        <v>45382.493996990641</v>
      </c>
      <c r="AA17" t="s">
        <v>105</v>
      </c>
      <c r="AB17">
        <v>70.058181818181808</v>
      </c>
    </row>
    <row r="18" spans="1:28" x14ac:dyDescent="0.35">
      <c r="A18" t="s">
        <v>52</v>
      </c>
      <c r="B18">
        <v>0.1328999028595399</v>
      </c>
      <c r="C18">
        <v>0.24667291823511589</v>
      </c>
      <c r="D18">
        <v>2.934056828512194</v>
      </c>
      <c r="E18">
        <v>3.9053295304262949</v>
      </c>
      <c r="F18">
        <v>4.0191204126093201</v>
      </c>
      <c r="G18" s="2">
        <f t="shared" si="1"/>
        <v>0.1328999028595399</v>
      </c>
      <c r="H18" s="2">
        <f t="shared" si="2"/>
        <v>5.2402500116908513E-4</v>
      </c>
      <c r="K18" t="s">
        <v>105</v>
      </c>
      <c r="L18">
        <v>7.643993871427126E-7</v>
      </c>
      <c r="M18">
        <v>2.467587036848048E-6</v>
      </c>
      <c r="N18">
        <v>4.6189889578476358E-6</v>
      </c>
      <c r="O18">
        <v>2.891143437434849E-6</v>
      </c>
      <c r="P18">
        <v>0.17567875784998621</v>
      </c>
      <c r="Q18">
        <f t="shared" si="0"/>
        <v>7.643993871427126E-7</v>
      </c>
      <c r="R18" s="5">
        <f t="shared" si="3"/>
        <v>1.8345585291425102E-5</v>
      </c>
      <c r="S18">
        <f t="shared" si="4"/>
        <v>1.071048624923018E-10</v>
      </c>
      <c r="U18" t="s">
        <v>51</v>
      </c>
      <c r="V18">
        <v>4696.2439367587749</v>
      </c>
      <c r="X18" t="s">
        <v>128</v>
      </c>
      <c r="Y18">
        <v>45382.493996990641</v>
      </c>
      <c r="AA18" t="s">
        <v>106</v>
      </c>
      <c r="AB18">
        <v>70.058181818181808</v>
      </c>
    </row>
    <row r="19" spans="1:28" x14ac:dyDescent="0.35">
      <c r="A19" t="s">
        <v>53</v>
      </c>
      <c r="B19">
        <v>5.2182406888843502</v>
      </c>
      <c r="C19">
        <v>5.5914910322979896</v>
      </c>
      <c r="D19">
        <v>6.2499989581345234</v>
      </c>
      <c r="E19">
        <v>6.2499998206987906</v>
      </c>
      <c r="F19">
        <v>6.2499995628438239</v>
      </c>
      <c r="G19" s="2">
        <f t="shared" si="1"/>
        <v>5.2182406888843502</v>
      </c>
      <c r="H19" s="2">
        <f t="shared" si="2"/>
        <v>2.5831631251683248E-2</v>
      </c>
      <c r="K19" t="s">
        <v>106</v>
      </c>
      <c r="L19">
        <v>33.386258098038013</v>
      </c>
      <c r="M19">
        <v>28.544427331972461</v>
      </c>
      <c r="N19">
        <v>20.261972254635609</v>
      </c>
      <c r="O19">
        <v>17.79066994104052</v>
      </c>
      <c r="P19">
        <v>14.20405224867153</v>
      </c>
      <c r="Q19">
        <f t="shared" si="0"/>
        <v>14.20405224867153</v>
      </c>
      <c r="R19" s="5">
        <f>Q19*24</f>
        <v>340.89725396811673</v>
      </c>
      <c r="S19">
        <f t="shared" si="4"/>
        <v>1.9902201499847685E-3</v>
      </c>
      <c r="U19" t="s">
        <v>52</v>
      </c>
      <c r="V19">
        <v>3943.0051481897626</v>
      </c>
      <c r="X19" t="s">
        <v>129</v>
      </c>
      <c r="Y19">
        <v>45382.493996990641</v>
      </c>
      <c r="AA19" t="s">
        <v>107</v>
      </c>
      <c r="AB19">
        <v>70.058181818181808</v>
      </c>
    </row>
    <row r="20" spans="1:28" x14ac:dyDescent="0.35">
      <c r="A20" t="s">
        <v>54</v>
      </c>
      <c r="B20">
        <v>4.9999999755908471</v>
      </c>
      <c r="C20">
        <v>4.999999934720023</v>
      </c>
      <c r="D20">
        <v>4.9999999729555791</v>
      </c>
      <c r="E20">
        <v>4.9999999821870711</v>
      </c>
      <c r="F20">
        <v>4.9999999762670688</v>
      </c>
      <c r="G20" s="2">
        <f t="shared" si="1"/>
        <v>4.999999934720023</v>
      </c>
      <c r="H20" s="2">
        <f t="shared" si="2"/>
        <v>1.745122224497641E-2</v>
      </c>
      <c r="K20" t="s">
        <v>107</v>
      </c>
      <c r="L20">
        <v>2.856916879321809E-6</v>
      </c>
      <c r="M20">
        <v>9.436204269182836E-6</v>
      </c>
      <c r="N20">
        <v>2.5619943424213161</v>
      </c>
      <c r="O20">
        <v>8.03064958447791</v>
      </c>
      <c r="P20">
        <v>10.447426099487259</v>
      </c>
      <c r="Q20">
        <f t="shared" si="0"/>
        <v>2.856916879321809E-6</v>
      </c>
      <c r="R20" s="5">
        <f t="shared" si="3"/>
        <v>6.8566005103723414E-5</v>
      </c>
      <c r="S20">
        <f t="shared" si="4"/>
        <v>4.0030080434191979E-10</v>
      </c>
      <c r="U20" t="s">
        <v>53</v>
      </c>
      <c r="V20">
        <v>4950.2567611932063</v>
      </c>
      <c r="X20" t="s">
        <v>130</v>
      </c>
      <c r="Y20">
        <v>45382.493996990641</v>
      </c>
      <c r="AA20" t="s">
        <v>108</v>
      </c>
      <c r="AB20">
        <v>70.058181818181808</v>
      </c>
    </row>
    <row r="21" spans="1:28" x14ac:dyDescent="0.35">
      <c r="A21" t="s">
        <v>55</v>
      </c>
      <c r="B21">
        <v>3.7923828948297782</v>
      </c>
      <c r="C21">
        <v>3.315073156949444</v>
      </c>
      <c r="D21">
        <v>4.1613687250841416</v>
      </c>
      <c r="E21">
        <v>4.8484469097274054</v>
      </c>
      <c r="F21">
        <v>5.1426745424618661</v>
      </c>
      <c r="G21" s="2">
        <f t="shared" si="1"/>
        <v>3.315073156949444</v>
      </c>
      <c r="H21" s="2">
        <f t="shared" si="2"/>
        <v>1.4510298437334597E-2</v>
      </c>
      <c r="K21" t="s">
        <v>108</v>
      </c>
      <c r="L21">
        <v>5.3710069385343369</v>
      </c>
      <c r="M21">
        <v>5.4263732507987852</v>
      </c>
      <c r="N21">
        <v>4.540821975413289</v>
      </c>
      <c r="O21">
        <v>4.5407988094993694</v>
      </c>
      <c r="P21">
        <v>4.3467255544677901</v>
      </c>
      <c r="Q21">
        <f t="shared" si="0"/>
        <v>4.3467255544677901</v>
      </c>
      <c r="R21" s="5">
        <f t="shared" si="3"/>
        <v>104.32141330722696</v>
      </c>
      <c r="S21">
        <f t="shared" si="4"/>
        <v>6.0904737841728312E-4</v>
      </c>
      <c r="U21" t="s">
        <v>54</v>
      </c>
      <c r="V21">
        <v>3490.2444945638977</v>
      </c>
      <c r="X21" t="s">
        <v>131</v>
      </c>
      <c r="Y21">
        <v>45382.493996990641</v>
      </c>
      <c r="AA21" t="s">
        <v>109</v>
      </c>
      <c r="AB21">
        <v>70.058181818181808</v>
      </c>
    </row>
    <row r="22" spans="1:28" x14ac:dyDescent="0.35">
      <c r="A22" t="s">
        <v>56</v>
      </c>
      <c r="B22">
        <v>6.6215669079037971</v>
      </c>
      <c r="C22">
        <v>10.12499953963926</v>
      </c>
      <c r="D22">
        <v>10.1249999905023</v>
      </c>
      <c r="E22">
        <v>10.12500000095028</v>
      </c>
      <c r="F22">
        <v>10.125000000553401</v>
      </c>
      <c r="G22" s="2">
        <f t="shared" si="1"/>
        <v>6.6215669079037971</v>
      </c>
      <c r="H22" s="2">
        <f t="shared" si="2"/>
        <v>4.4369019416279645E-2</v>
      </c>
      <c r="K22" t="s">
        <v>109</v>
      </c>
      <c r="L22">
        <v>24.795608384048879</v>
      </c>
      <c r="M22">
        <v>17.338890836664412</v>
      </c>
      <c r="N22">
        <v>13.947240372286</v>
      </c>
      <c r="O22">
        <v>22.541919529905101</v>
      </c>
      <c r="P22">
        <v>27.133454951426959</v>
      </c>
      <c r="Q22">
        <f t="shared" si="0"/>
        <v>13.947240372286</v>
      </c>
      <c r="R22" s="5">
        <f t="shared" si="3"/>
        <v>334.73376893486397</v>
      </c>
      <c r="S22">
        <f t="shared" si="4"/>
        <v>1.9542366037269966E-3</v>
      </c>
      <c r="U22" t="s">
        <v>55</v>
      </c>
      <c r="V22">
        <v>4377.0673376894902</v>
      </c>
      <c r="X22" t="s">
        <v>132</v>
      </c>
      <c r="Y22">
        <v>45382.493996990641</v>
      </c>
    </row>
    <row r="23" spans="1:28" x14ac:dyDescent="0.35">
      <c r="A23" t="s">
        <v>57</v>
      </c>
      <c r="B23">
        <v>9.4583333226116988</v>
      </c>
      <c r="C23">
        <v>9.4583331949756033</v>
      </c>
      <c r="D23">
        <v>9.2036745218772964</v>
      </c>
      <c r="E23">
        <v>9.458333311844477</v>
      </c>
      <c r="F23">
        <v>9.4583333186091458</v>
      </c>
      <c r="G23" s="2">
        <f t="shared" si="1"/>
        <v>9.2036745218772964</v>
      </c>
      <c r="H23" s="2">
        <f t="shared" si="2"/>
        <v>6.3068061493678079E-2</v>
      </c>
      <c r="S23">
        <f>SUM(S2:S22)*1000</f>
        <v>20.967288571316566</v>
      </c>
      <c r="U23" t="s">
        <v>56</v>
      </c>
      <c r="V23">
        <v>6700.6827890417917</v>
      </c>
      <c r="X23" t="s">
        <v>133</v>
      </c>
      <c r="Y23">
        <v>45382.493996990641</v>
      </c>
    </row>
    <row r="24" spans="1:28" x14ac:dyDescent="0.35">
      <c r="A24" t="s">
        <v>58</v>
      </c>
      <c r="B24">
        <v>3.6707068591303709</v>
      </c>
      <c r="C24">
        <v>3.6707057226608528</v>
      </c>
      <c r="D24">
        <v>6.1980574176897312</v>
      </c>
      <c r="E24">
        <v>6.9999999523742993</v>
      </c>
      <c r="F24">
        <v>6.9999999946966494</v>
      </c>
      <c r="G24" s="2">
        <f t="shared" si="1"/>
        <v>3.6707057226608528</v>
      </c>
      <c r="H24" s="2">
        <f t="shared" si="2"/>
        <v>1.763723323955043E-2</v>
      </c>
      <c r="L24" t="s">
        <v>30</v>
      </c>
      <c r="M24" t="s">
        <v>31</v>
      </c>
      <c r="N24" t="s">
        <v>32</v>
      </c>
      <c r="O24" t="s">
        <v>33</v>
      </c>
      <c r="P24" t="s">
        <v>34</v>
      </c>
      <c r="Q24" t="s">
        <v>110</v>
      </c>
      <c r="R24" t="s">
        <v>171</v>
      </c>
      <c r="U24" t="s">
        <v>57</v>
      </c>
      <c r="V24">
        <v>6852.4871608360536</v>
      </c>
      <c r="X24" t="s">
        <v>134</v>
      </c>
      <c r="Y24">
        <v>45382.493996990641</v>
      </c>
    </row>
    <row r="25" spans="1:28" x14ac:dyDescent="0.35">
      <c r="A25" t="s">
        <v>59</v>
      </c>
      <c r="B25">
        <v>1.9411911184753139</v>
      </c>
      <c r="C25">
        <v>3.3333324166086662</v>
      </c>
      <c r="D25">
        <v>3.3333333089243502</v>
      </c>
      <c r="E25">
        <v>3.3333333364863971</v>
      </c>
      <c r="F25">
        <v>3.3333333403816021</v>
      </c>
      <c r="G25" s="2">
        <f t="shared" si="1"/>
        <v>1.9411911184753139</v>
      </c>
      <c r="H25" s="2">
        <f t="shared" si="2"/>
        <v>9.0207967696707102E-3</v>
      </c>
      <c r="J25" t="s">
        <v>152</v>
      </c>
      <c r="K25" t="s">
        <v>111</v>
      </c>
      <c r="L25">
        <v>7.4174986614805316E-2</v>
      </c>
      <c r="M25">
        <v>0.13767452895174631</v>
      </c>
      <c r="N25">
        <v>0.2346059349839687</v>
      </c>
      <c r="O25">
        <v>0.3315371006712417</v>
      </c>
      <c r="P25">
        <v>0.39503684466562672</v>
      </c>
      <c r="Q25" s="3">
        <f>MIN(L25:P25)</f>
        <v>7.4174986614805316E-2</v>
      </c>
      <c r="R25">
        <f>(IFERROR(VLOOKUP(K25,$X$1:$Y$61,2,0),0)*Q25*1000)/1000000000</f>
        <v>3.3662458847732632E-3</v>
      </c>
      <c r="U25" t="s">
        <v>58</v>
      </c>
      <c r="V25">
        <v>4804.8616729660916</v>
      </c>
      <c r="X25" t="s">
        <v>135</v>
      </c>
      <c r="Y25">
        <v>45382.493996990641</v>
      </c>
    </row>
    <row r="26" spans="1:28" x14ac:dyDescent="0.35">
      <c r="A26" t="s">
        <v>60</v>
      </c>
      <c r="B26">
        <v>0.89464635745713317</v>
      </c>
      <c r="C26">
        <v>2.012493882638354</v>
      </c>
      <c r="D26">
        <v>3.6001632470339491</v>
      </c>
      <c r="E26">
        <v>3.4160764041339351</v>
      </c>
      <c r="F26">
        <v>3.3054141729483941</v>
      </c>
      <c r="G26" s="2">
        <f t="shared" si="1"/>
        <v>0.89464635745713317</v>
      </c>
      <c r="H26" s="2">
        <f t="shared" si="2"/>
        <v>2.799518110797654E-3</v>
      </c>
      <c r="J26" t="s">
        <v>153</v>
      </c>
      <c r="K26" t="s">
        <v>112</v>
      </c>
      <c r="L26">
        <v>1.410884142331447E-7</v>
      </c>
      <c r="M26">
        <v>5.2496579943859321E-7</v>
      </c>
      <c r="N26">
        <v>9.0688577825153207E-7</v>
      </c>
      <c r="O26">
        <v>5.7486171572007555E-7</v>
      </c>
      <c r="P26">
        <v>1.9180688376460141E-6</v>
      </c>
      <c r="Q26" s="3">
        <f>MIN(L26:P26)</f>
        <v>1.410884142331447E-7</v>
      </c>
      <c r="R26">
        <f t="shared" ref="R26:R63" si="5">(IFERROR(VLOOKUP(K26,$X$1:$Y$61,2,0),0)*Q26*1000)/1000000000</f>
        <v>6.4029441119806183E-9</v>
      </c>
      <c r="U26" t="s">
        <v>59</v>
      </c>
      <c r="V26">
        <v>4647.0420577423565</v>
      </c>
      <c r="X26" t="s">
        <v>136</v>
      </c>
      <c r="Y26">
        <v>45382.493996990641</v>
      </c>
    </row>
    <row r="27" spans="1:28" x14ac:dyDescent="0.35">
      <c r="A27" t="s">
        <v>61</v>
      </c>
      <c r="B27">
        <v>6.0322464492491639</v>
      </c>
      <c r="C27">
        <v>4.9774894112150792</v>
      </c>
      <c r="D27">
        <v>6.3999999786254476</v>
      </c>
      <c r="E27">
        <v>6.4000000007835034</v>
      </c>
      <c r="F27">
        <v>6.4000000062890781</v>
      </c>
      <c r="G27" s="2">
        <f t="shared" si="1"/>
        <v>4.9774894112150792</v>
      </c>
      <c r="H27" s="2">
        <f t="shared" si="2"/>
        <v>2.5995142272577647E-2</v>
      </c>
      <c r="J27" t="s">
        <v>90</v>
      </c>
      <c r="K27" t="s">
        <v>113</v>
      </c>
      <c r="L27">
        <v>3.231436311802443</v>
      </c>
      <c r="M27">
        <v>4.0123855949801923</v>
      </c>
      <c r="N27">
        <v>6.0267106360554257</v>
      </c>
      <c r="O27">
        <v>8.455478749149302</v>
      </c>
      <c r="P27">
        <v>9.8322407831678458</v>
      </c>
      <c r="Q27" s="3">
        <f t="shared" ref="Q27:Q63" si="6">MIN(L27:P27)</f>
        <v>3.231436311802443</v>
      </c>
      <c r="R27">
        <f t="shared" si="5"/>
        <v>0.14665063902203193</v>
      </c>
      <c r="U27" t="s">
        <v>60</v>
      </c>
      <c r="V27">
        <v>3129.1896372939659</v>
      </c>
      <c r="X27" t="s">
        <v>137</v>
      </c>
      <c r="Y27">
        <v>45382.493996990641</v>
      </c>
    </row>
    <row r="28" spans="1:28" x14ac:dyDescent="0.35">
      <c r="A28" t="s">
        <v>62</v>
      </c>
      <c r="B28">
        <v>8.3333332921205887</v>
      </c>
      <c r="C28">
        <v>8.3333324817547982</v>
      </c>
      <c r="D28">
        <v>8.2586052360407045</v>
      </c>
      <c r="E28">
        <v>8.333330294358154</v>
      </c>
      <c r="F28">
        <v>8.2856234950322225</v>
      </c>
      <c r="G28" s="2">
        <f t="shared" si="1"/>
        <v>8.2586052360407045</v>
      </c>
      <c r="H28" s="2">
        <f t="shared" si="2"/>
        <v>1.3515411623580482E-2</v>
      </c>
      <c r="J28" t="s">
        <v>154</v>
      </c>
      <c r="K28" t="s">
        <v>114</v>
      </c>
      <c r="L28">
        <v>2.5089572553448171E-7</v>
      </c>
      <c r="M28">
        <v>1.860107180814757E-6</v>
      </c>
      <c r="N28">
        <v>1.580900877463812</v>
      </c>
      <c r="O28">
        <v>4.3013907083027734</v>
      </c>
      <c r="P28">
        <v>6.7657508156098292</v>
      </c>
      <c r="Q28" s="3">
        <f t="shared" si="6"/>
        <v>2.5089572553448171E-7</v>
      </c>
      <c r="R28">
        <f t="shared" si="5"/>
        <v>1.1386273757939227E-8</v>
      </c>
      <c r="U28" t="s">
        <v>61</v>
      </c>
      <c r="V28">
        <v>5222.5409488579598</v>
      </c>
      <c r="X28" t="s">
        <v>138</v>
      </c>
      <c r="Y28">
        <v>45382.493996990641</v>
      </c>
    </row>
    <row r="29" spans="1:28" x14ac:dyDescent="0.35">
      <c r="A29" t="s">
        <v>63</v>
      </c>
      <c r="B29">
        <v>0.81666610810836049</v>
      </c>
      <c r="C29">
        <v>0.81666599097328607</v>
      </c>
      <c r="D29">
        <v>0.8166656693572415</v>
      </c>
      <c r="E29">
        <v>0.8166665306890305</v>
      </c>
      <c r="F29">
        <v>0.81666617265663033</v>
      </c>
      <c r="G29" s="2">
        <f t="shared" si="1"/>
        <v>0.8166656693572415</v>
      </c>
      <c r="H29" s="2">
        <f t="shared" si="2"/>
        <v>1.66099145491495E-3</v>
      </c>
      <c r="J29" t="s">
        <v>155</v>
      </c>
      <c r="K29" t="s">
        <v>115</v>
      </c>
      <c r="L29">
        <v>1.922706796608107E-7</v>
      </c>
      <c r="M29">
        <v>8.5360691641826483E-7</v>
      </c>
      <c r="N29">
        <v>1.9268006004334869E-6</v>
      </c>
      <c r="O29">
        <v>6.4088638023574872E-6</v>
      </c>
      <c r="P29">
        <v>0.19831320278229519</v>
      </c>
      <c r="Q29" s="3">
        <f t="shared" si="6"/>
        <v>1.922706796608107E-7</v>
      </c>
      <c r="R29">
        <f t="shared" si="5"/>
        <v>8.7257229655040514E-9</v>
      </c>
      <c r="U29" t="s">
        <v>62</v>
      </c>
      <c r="V29">
        <v>1636.5247202516689</v>
      </c>
      <c r="X29" t="s">
        <v>139</v>
      </c>
      <c r="Y29">
        <v>45382.493996990641</v>
      </c>
    </row>
    <row r="30" spans="1:28" x14ac:dyDescent="0.35">
      <c r="A30" t="s">
        <v>64</v>
      </c>
      <c r="B30">
        <v>0.81666666709549829</v>
      </c>
      <c r="C30">
        <v>0.8166666688979648</v>
      </c>
      <c r="D30">
        <v>0.81666665702127661</v>
      </c>
      <c r="E30">
        <v>0.8166666719766178</v>
      </c>
      <c r="F30">
        <v>0.8166666734554594</v>
      </c>
      <c r="G30" s="2">
        <f t="shared" si="1"/>
        <v>0.81666665702127661</v>
      </c>
      <c r="H30" s="2">
        <f t="shared" si="2"/>
        <v>3.1136446080870369E-3</v>
      </c>
      <c r="J30" t="s">
        <v>156</v>
      </c>
      <c r="K30" t="s">
        <v>116</v>
      </c>
      <c r="L30">
        <v>6.7678608156645545E-2</v>
      </c>
      <c r="M30">
        <v>0.12561658959715419</v>
      </c>
      <c r="N30">
        <v>0.2140588699308773</v>
      </c>
      <c r="O30">
        <v>0.3025010721907061</v>
      </c>
      <c r="P30">
        <v>0.3598937882619761</v>
      </c>
      <c r="Q30" s="3">
        <f t="shared" si="6"/>
        <v>6.7678608156645545E-2</v>
      </c>
      <c r="R30">
        <f t="shared" si="5"/>
        <v>3.0714240283936482E-3</v>
      </c>
      <c r="U30" t="s">
        <v>63</v>
      </c>
      <c r="V30">
        <v>2033.8695714027467</v>
      </c>
      <c r="X30" t="s">
        <v>140</v>
      </c>
      <c r="Y30">
        <v>45382.493996990641</v>
      </c>
    </row>
    <row r="31" spans="1:28" x14ac:dyDescent="0.35">
      <c r="A31" t="s">
        <v>65</v>
      </c>
      <c r="B31">
        <v>3.6666666654575661</v>
      </c>
      <c r="C31">
        <v>3.666666666877668</v>
      </c>
      <c r="D31">
        <v>3.6666666556618792</v>
      </c>
      <c r="E31">
        <v>3.6666666696972521</v>
      </c>
      <c r="F31">
        <v>3.666666672742446</v>
      </c>
      <c r="G31" s="2">
        <f t="shared" si="1"/>
        <v>3.6666666556618792</v>
      </c>
      <c r="H31" s="2">
        <f t="shared" si="2"/>
        <v>1.6976588090831971E-2</v>
      </c>
      <c r="J31" t="s">
        <v>157</v>
      </c>
      <c r="K31" t="s">
        <v>117</v>
      </c>
      <c r="L31">
        <v>1.1092273441452239E-7</v>
      </c>
      <c r="M31">
        <v>4.3104096891642241E-7</v>
      </c>
      <c r="N31">
        <v>5.9358460840702589E-7</v>
      </c>
      <c r="O31">
        <v>3.7271401569015828E-7</v>
      </c>
      <c r="P31">
        <v>7.7084823108296395E-7</v>
      </c>
      <c r="Q31" s="3">
        <f t="shared" si="6"/>
        <v>1.1092273441452239E-7</v>
      </c>
      <c r="R31">
        <f t="shared" si="5"/>
        <v>5.0339503286968497E-9</v>
      </c>
      <c r="U31" t="s">
        <v>64</v>
      </c>
      <c r="V31">
        <v>3812.6260957485338</v>
      </c>
      <c r="X31" t="s">
        <v>141</v>
      </c>
      <c r="Y31">
        <v>45382.493996990641</v>
      </c>
    </row>
    <row r="32" spans="1:28" x14ac:dyDescent="0.35">
      <c r="A32" t="s">
        <v>66</v>
      </c>
      <c r="B32">
        <v>4.7308054353867686</v>
      </c>
      <c r="C32">
        <v>4.9999532728835394</v>
      </c>
      <c r="D32">
        <v>7.666666663092724</v>
      </c>
      <c r="E32">
        <v>7.666666674584742</v>
      </c>
      <c r="F32">
        <v>7.6666666812214226</v>
      </c>
      <c r="G32" s="2">
        <f t="shared" si="1"/>
        <v>4.7308054353867686</v>
      </c>
      <c r="H32" s="2">
        <f t="shared" si="2"/>
        <v>9.2702853528487811E-3</v>
      </c>
      <c r="J32" t="s">
        <v>158</v>
      </c>
      <c r="K32" t="s">
        <v>118</v>
      </c>
      <c r="L32">
        <v>2.4939485071074121</v>
      </c>
      <c r="M32">
        <v>4.2396778353511824</v>
      </c>
      <c r="N32">
        <v>5.4694543869905976</v>
      </c>
      <c r="O32">
        <v>8.7939120959229662</v>
      </c>
      <c r="P32">
        <v>9.8510697312224309</v>
      </c>
      <c r="Q32" s="3">
        <f t="shared" si="6"/>
        <v>2.4939485071074121</v>
      </c>
      <c r="R32">
        <f t="shared" si="5"/>
        <v>0.11318160315260589</v>
      </c>
      <c r="U32" t="s">
        <v>65</v>
      </c>
      <c r="V32">
        <v>4629.9785841228831</v>
      </c>
      <c r="X32" t="s">
        <v>142</v>
      </c>
      <c r="Y32">
        <v>45382.493996990641</v>
      </c>
    </row>
    <row r="33" spans="1:25" x14ac:dyDescent="0.35">
      <c r="A33" t="s">
        <v>67</v>
      </c>
      <c r="B33">
        <v>4.3261147953711623</v>
      </c>
      <c r="C33">
        <v>5.0819615792962338</v>
      </c>
      <c r="D33">
        <v>6.2536899652922564</v>
      </c>
      <c r="E33">
        <v>5.612031462689516</v>
      </c>
      <c r="F33">
        <v>6.1837908798125296</v>
      </c>
      <c r="G33" s="2">
        <f t="shared" si="1"/>
        <v>4.3261147953711623</v>
      </c>
      <c r="H33" s="2">
        <f t="shared" si="2"/>
        <v>2.0993463476512438E-2</v>
      </c>
      <c r="J33" t="s">
        <v>13</v>
      </c>
      <c r="K33" t="s">
        <v>119</v>
      </c>
      <c r="L33">
        <v>6.0114574434000175E-7</v>
      </c>
      <c r="M33">
        <v>1.9335198523357819</v>
      </c>
      <c r="N33">
        <v>14.46479188274278</v>
      </c>
      <c r="O33">
        <v>31.334150702324909</v>
      </c>
      <c r="P33">
        <v>45.965617874889837</v>
      </c>
      <c r="Q33" s="3">
        <f t="shared" si="6"/>
        <v>6.0114574434000175E-7</v>
      </c>
      <c r="R33">
        <f t="shared" si="5"/>
        <v>2.7281493133826599E-8</v>
      </c>
      <c r="U33" t="s">
        <v>66</v>
      </c>
      <c r="V33">
        <v>1959.5575170998097</v>
      </c>
      <c r="X33" t="s">
        <v>143</v>
      </c>
      <c r="Y33">
        <v>45382.493996990641</v>
      </c>
    </row>
    <row r="34" spans="1:25" x14ac:dyDescent="0.35">
      <c r="A34" t="s">
        <v>68</v>
      </c>
      <c r="B34">
        <v>5.5039482712135097</v>
      </c>
      <c r="C34">
        <v>6.4431119244844357</v>
      </c>
      <c r="D34">
        <v>10.07821213705296</v>
      </c>
      <c r="E34">
        <v>12.23287495392827</v>
      </c>
      <c r="F34">
        <v>12.10329820620254</v>
      </c>
      <c r="G34" s="2">
        <f t="shared" si="1"/>
        <v>5.5039482712135097</v>
      </c>
      <c r="H34" s="2">
        <f t="shared" si="2"/>
        <v>1.7563724276561755E-2</v>
      </c>
      <c r="J34" t="s">
        <v>91</v>
      </c>
      <c r="K34" t="s">
        <v>120</v>
      </c>
      <c r="L34">
        <v>3.2847466539776531</v>
      </c>
      <c r="M34">
        <v>4.3510874460531292</v>
      </c>
      <c r="N34">
        <v>5.5469257725131609</v>
      </c>
      <c r="O34">
        <v>11.71005576528149</v>
      </c>
      <c r="P34">
        <v>16.629106357084812</v>
      </c>
      <c r="Q34" s="3">
        <f t="shared" si="6"/>
        <v>3.2847466539776531</v>
      </c>
      <c r="R34">
        <f t="shared" si="5"/>
        <v>0.14906999530577594</v>
      </c>
      <c r="U34" t="s">
        <v>67</v>
      </c>
      <c r="V34">
        <v>4852.7291737553824</v>
      </c>
      <c r="X34" t="s">
        <v>144</v>
      </c>
      <c r="Y34">
        <v>45382.493996990641</v>
      </c>
    </row>
    <row r="35" spans="1:25" x14ac:dyDescent="0.35">
      <c r="A35" t="s">
        <v>69</v>
      </c>
      <c r="B35">
        <v>2.092188684710159</v>
      </c>
      <c r="C35">
        <v>0.97872843177026481</v>
      </c>
      <c r="D35">
        <v>1.162110432194166</v>
      </c>
      <c r="E35">
        <v>1.6882179610804291</v>
      </c>
      <c r="F35">
        <v>5.6229279250998614</v>
      </c>
      <c r="G35" s="2">
        <f t="shared" si="1"/>
        <v>0.97872843177026481</v>
      </c>
      <c r="H35" s="2">
        <f t="shared" si="2"/>
        <v>1.2570136544092633E-2</v>
      </c>
      <c r="J35" t="s">
        <v>92</v>
      </c>
      <c r="K35" t="s">
        <v>121</v>
      </c>
      <c r="L35">
        <v>1.7999336174617271</v>
      </c>
      <c r="M35">
        <v>2.1060214745909018</v>
      </c>
      <c r="N35">
        <v>1.99330077936046</v>
      </c>
      <c r="O35">
        <v>1.8113598753326099</v>
      </c>
      <c r="P35">
        <v>1.9916910380901081</v>
      </c>
      <c r="Q35" s="3">
        <f t="shared" si="6"/>
        <v>1.7999336174617271</v>
      </c>
      <c r="R35">
        <f t="shared" si="5"/>
        <v>8.1685476589438477E-2</v>
      </c>
      <c r="U35" t="s">
        <v>68</v>
      </c>
      <c r="V35">
        <v>3191.1136171869052</v>
      </c>
      <c r="X35" t="s">
        <v>145</v>
      </c>
      <c r="Y35">
        <v>45382.493996990641</v>
      </c>
    </row>
    <row r="36" spans="1:25" x14ac:dyDescent="0.35">
      <c r="A36" t="s">
        <v>70</v>
      </c>
      <c r="B36">
        <v>2.106183341298812</v>
      </c>
      <c r="C36">
        <v>4.960169820173169</v>
      </c>
      <c r="D36">
        <v>9.9423851870452911</v>
      </c>
      <c r="E36">
        <v>17.249999654674841</v>
      </c>
      <c r="F36">
        <v>17.249999986815968</v>
      </c>
      <c r="G36" s="2">
        <f t="shared" si="1"/>
        <v>2.106183341298812</v>
      </c>
      <c r="H36" s="2">
        <f t="shared" si="2"/>
        <v>2.9700605496208538E-2</v>
      </c>
      <c r="J36" t="s">
        <v>93</v>
      </c>
      <c r="K36" t="s">
        <v>122</v>
      </c>
      <c r="L36">
        <v>1.6650991932159489</v>
      </c>
      <c r="M36">
        <v>3.3770223043822738</v>
      </c>
      <c r="N36">
        <v>0.75080489251912452</v>
      </c>
      <c r="O36">
        <v>0.52116595128289633</v>
      </c>
      <c r="P36">
        <v>9.9654653195300276E-5</v>
      </c>
      <c r="Q36" s="3">
        <f t="shared" si="6"/>
        <v>9.9654653195300276E-5</v>
      </c>
      <c r="R36">
        <f t="shared" si="5"/>
        <v>4.5225767004078992E-6</v>
      </c>
      <c r="U36" t="s">
        <v>69</v>
      </c>
      <c r="V36">
        <v>12843.334408255138</v>
      </c>
      <c r="X36" t="s">
        <v>146</v>
      </c>
      <c r="Y36">
        <v>45382.493996990641</v>
      </c>
    </row>
    <row r="37" spans="1:25" x14ac:dyDescent="0.35">
      <c r="A37" t="s">
        <v>71</v>
      </c>
      <c r="B37">
        <v>3.3749999591098958</v>
      </c>
      <c r="C37">
        <v>3.220588606968104</v>
      </c>
      <c r="D37">
        <v>3.3749993026365779</v>
      </c>
      <c r="E37">
        <v>3.0388954811964779</v>
      </c>
      <c r="F37">
        <v>3.3749999964422481</v>
      </c>
      <c r="G37" s="2">
        <f t="shared" si="1"/>
        <v>3.0388954811964779</v>
      </c>
      <c r="H37" s="2">
        <f t="shared" si="2"/>
        <v>1.2791755186590925E-2</v>
      </c>
      <c r="J37" t="s">
        <v>94</v>
      </c>
      <c r="K37" t="s">
        <v>123</v>
      </c>
      <c r="L37">
        <v>1.902056727584603</v>
      </c>
      <c r="M37">
        <v>3.0045853402032519</v>
      </c>
      <c r="N37">
        <v>5.1591879169895636</v>
      </c>
      <c r="O37">
        <v>5.5304251625967868</v>
      </c>
      <c r="P37">
        <v>5.848313727860881</v>
      </c>
      <c r="Q37" s="3">
        <f t="shared" si="6"/>
        <v>1.902056727584603</v>
      </c>
      <c r="R37">
        <f t="shared" si="5"/>
        <v>8.63200780215439E-2</v>
      </c>
      <c r="U37" t="s">
        <v>70</v>
      </c>
      <c r="V37">
        <v>14101.623972532789</v>
      </c>
      <c r="X37" t="s">
        <v>147</v>
      </c>
      <c r="Y37">
        <v>45382.493996990641</v>
      </c>
    </row>
    <row r="38" spans="1:25" x14ac:dyDescent="0.35">
      <c r="A38" t="s">
        <v>72</v>
      </c>
      <c r="B38">
        <v>1.463674680332482</v>
      </c>
      <c r="C38">
        <v>2.7166887327800922</v>
      </c>
      <c r="D38">
        <v>3.3960079038862818</v>
      </c>
      <c r="E38">
        <v>4.3158927466116221</v>
      </c>
      <c r="F38">
        <v>5.6800708540775346</v>
      </c>
      <c r="G38" s="2">
        <f t="shared" si="1"/>
        <v>1.463674680332482</v>
      </c>
      <c r="H38" s="2">
        <f t="shared" si="2"/>
        <v>4.660371961804459E-3</v>
      </c>
      <c r="J38" t="s">
        <v>95</v>
      </c>
      <c r="K38" t="s">
        <v>124</v>
      </c>
      <c r="L38">
        <v>1.520327684890197E-6</v>
      </c>
      <c r="M38">
        <v>11.848571567623431</v>
      </c>
      <c r="N38">
        <v>27.470010391136491</v>
      </c>
      <c r="O38">
        <v>35.243945932314382</v>
      </c>
      <c r="P38">
        <v>38.564634763993752</v>
      </c>
      <c r="Q38" s="3">
        <f t="shared" si="6"/>
        <v>1.520327684890197E-6</v>
      </c>
      <c r="R38">
        <f t="shared" si="5"/>
        <v>6.8996262032988044E-8</v>
      </c>
      <c r="U38" t="s">
        <v>174</v>
      </c>
      <c r="V38">
        <v>16716.980600038365</v>
      </c>
      <c r="X38" t="s">
        <v>148</v>
      </c>
      <c r="Y38">
        <v>45382.493996990641</v>
      </c>
    </row>
    <row r="39" spans="1:25" x14ac:dyDescent="0.35">
      <c r="A39" t="s">
        <v>73</v>
      </c>
      <c r="B39">
        <v>3.1031087830168358E-5</v>
      </c>
      <c r="C39">
        <v>0.65138202894771036</v>
      </c>
      <c r="D39">
        <v>2.6582712980003609</v>
      </c>
      <c r="E39">
        <v>2.6583321785322171</v>
      </c>
      <c r="F39">
        <v>2.658331666290747</v>
      </c>
      <c r="G39" s="2">
        <f t="shared" si="1"/>
        <v>3.1031087830168358E-5</v>
      </c>
      <c r="H39" s="2">
        <f t="shared" si="2"/>
        <v>2.0484104002599156E-7</v>
      </c>
      <c r="J39" t="s">
        <v>96</v>
      </c>
      <c r="K39" t="s">
        <v>125</v>
      </c>
      <c r="L39">
        <v>2.796559327507484</v>
      </c>
      <c r="M39">
        <v>5.0801544317458482</v>
      </c>
      <c r="N39">
        <v>9.0818945246888045</v>
      </c>
      <c r="O39">
        <v>10.92105940735382</v>
      </c>
      <c r="P39">
        <v>12.125882524069381</v>
      </c>
      <c r="Q39" s="3">
        <f t="shared" si="6"/>
        <v>2.796559327507484</v>
      </c>
      <c r="R39">
        <f t="shared" si="5"/>
        <v>0.12691483689283659</v>
      </c>
      <c r="U39" t="s">
        <v>175</v>
      </c>
      <c r="V39">
        <v>15200.498902062633</v>
      </c>
      <c r="X39" t="s">
        <v>149</v>
      </c>
      <c r="Y39">
        <v>45382.493996990641</v>
      </c>
    </row>
    <row r="40" spans="1:25" x14ac:dyDescent="0.35">
      <c r="A40" t="s">
        <v>74</v>
      </c>
      <c r="B40">
        <v>4.4373091069908108</v>
      </c>
      <c r="C40">
        <v>5.6746437182315956</v>
      </c>
      <c r="D40">
        <v>6.8581468630950519</v>
      </c>
      <c r="E40">
        <v>6.9744300873616458</v>
      </c>
      <c r="F40">
        <v>6.2873364936387031</v>
      </c>
      <c r="G40" s="2">
        <f t="shared" si="1"/>
        <v>4.4373091069908108</v>
      </c>
      <c r="H40" s="2">
        <f t="shared" si="2"/>
        <v>3.9582929700074142E-3</v>
      </c>
      <c r="J40" t="s">
        <v>97</v>
      </c>
      <c r="K40" t="s">
        <v>126</v>
      </c>
      <c r="L40">
        <v>1.4861922579918891E-7</v>
      </c>
      <c r="M40">
        <v>5.0577000380441927E-7</v>
      </c>
      <c r="N40">
        <v>9.0593349049492412E-7</v>
      </c>
      <c r="O40">
        <v>6.2957923648118463E-7</v>
      </c>
      <c r="P40">
        <v>1.419065403770518E-6</v>
      </c>
      <c r="Q40" s="3">
        <f t="shared" si="6"/>
        <v>1.4861922579918891E-7</v>
      </c>
      <c r="R40">
        <f t="shared" si="5"/>
        <v>6.7447111226690872E-9</v>
      </c>
      <c r="U40" t="s">
        <v>71</v>
      </c>
      <c r="V40">
        <v>4209.3435808310651</v>
      </c>
      <c r="X40" t="s">
        <v>180</v>
      </c>
      <c r="Y40">
        <v>45382.493996990641</v>
      </c>
    </row>
    <row r="41" spans="1:25" x14ac:dyDescent="0.35">
      <c r="A41" t="s">
        <v>75</v>
      </c>
      <c r="B41">
        <v>1.374999925463394</v>
      </c>
      <c r="C41">
        <v>1.346540048470253</v>
      </c>
      <c r="D41">
        <v>0.55283272280032736</v>
      </c>
      <c r="E41">
        <v>0.46580642870093109</v>
      </c>
      <c r="F41">
        <v>0.28797141975262058</v>
      </c>
      <c r="G41" s="2">
        <f t="shared" si="1"/>
        <v>0.28797141975262058</v>
      </c>
      <c r="H41" s="2">
        <f t="shared" si="2"/>
        <v>4.3029542869126762E-4</v>
      </c>
      <c r="J41" t="s">
        <v>159</v>
      </c>
      <c r="K41" t="s">
        <v>127</v>
      </c>
      <c r="L41">
        <v>1.5748690868253179</v>
      </c>
      <c r="M41">
        <v>2.934435478323373</v>
      </c>
      <c r="N41">
        <v>5.3748098428113007</v>
      </c>
      <c r="O41">
        <v>8.8756485051926219</v>
      </c>
      <c r="P41">
        <v>11.217678905073059</v>
      </c>
      <c r="Q41" s="3">
        <f t="shared" si="6"/>
        <v>1.5748690868253179</v>
      </c>
      <c r="R41">
        <f t="shared" si="5"/>
        <v>7.1471486878896123E-2</v>
      </c>
      <c r="U41" t="s">
        <v>72</v>
      </c>
      <c r="V41">
        <v>3184.0217122194317</v>
      </c>
      <c r="X41" t="s">
        <v>181</v>
      </c>
      <c r="Y41">
        <v>45382.493996990641</v>
      </c>
    </row>
    <row r="42" spans="1:25" x14ac:dyDescent="0.35">
      <c r="A42" t="s">
        <v>76</v>
      </c>
      <c r="B42">
        <v>9.0000000023852369</v>
      </c>
      <c r="C42">
        <v>9.0000000072316944</v>
      </c>
      <c r="D42">
        <v>9.0000000168332317</v>
      </c>
      <c r="E42">
        <v>9.0000000119359225</v>
      </c>
      <c r="F42">
        <v>9.0000000197620924</v>
      </c>
      <c r="G42" s="2">
        <f t="shared" si="1"/>
        <v>9.0000000023852369</v>
      </c>
      <c r="H42" s="2">
        <f t="shared" si="2"/>
        <v>7.9809461763117248E-2</v>
      </c>
      <c r="J42" t="s">
        <v>98</v>
      </c>
      <c r="K42" t="s">
        <v>128</v>
      </c>
      <c r="L42">
        <v>0.6995083096311957</v>
      </c>
      <c r="M42">
        <v>0.78445406048412969</v>
      </c>
      <c r="N42">
        <v>0.83945695744504012</v>
      </c>
      <c r="O42">
        <v>2.900019970069867</v>
      </c>
      <c r="P42">
        <v>3.0711994896174311</v>
      </c>
      <c r="Q42" s="3">
        <f t="shared" si="6"/>
        <v>0.6995083096311957</v>
      </c>
      <c r="R42">
        <f t="shared" si="5"/>
        <v>3.1745431662682809E-2</v>
      </c>
      <c r="U42" t="s">
        <v>73</v>
      </c>
      <c r="V42">
        <v>6601.1556264825995</v>
      </c>
      <c r="X42" t="s">
        <v>182</v>
      </c>
      <c r="Y42">
        <v>45382.493996990641</v>
      </c>
    </row>
    <row r="43" spans="1:25" x14ac:dyDescent="0.35">
      <c r="A43" t="s">
        <v>78</v>
      </c>
      <c r="B43">
        <v>9.9999999897943681</v>
      </c>
      <c r="C43">
        <v>9.9999999974456362</v>
      </c>
      <c r="D43">
        <v>10.000000009935921</v>
      </c>
      <c r="E43">
        <v>10.000000009670851</v>
      </c>
      <c r="F43">
        <v>10.00000001704425</v>
      </c>
      <c r="G43" s="2">
        <f t="shared" ref="G43:G53" si="7">MIN(B43:F43)</f>
        <v>9.9999999897943681</v>
      </c>
      <c r="H43" s="2">
        <f t="shared" ref="H43:H52" si="8">(IFERROR(VLOOKUP(A43,$U$1:$V$61,2,0),0)*G43*1000)/1000000000</f>
        <v>6.7038980361302306E-2</v>
      </c>
      <c r="J43" t="s">
        <v>99</v>
      </c>
      <c r="K43" t="s">
        <v>129</v>
      </c>
      <c r="L43">
        <v>9.095327071469784</v>
      </c>
      <c r="M43">
        <v>17.412770769581879</v>
      </c>
      <c r="N43">
        <v>28.475200345461271</v>
      </c>
      <c r="O43">
        <v>38.175128319289477</v>
      </c>
      <c r="P43">
        <v>43.128553955702202</v>
      </c>
      <c r="Q43" s="3">
        <f t="shared" si="6"/>
        <v>9.095327071469784</v>
      </c>
      <c r="R43">
        <f t="shared" si="5"/>
        <v>0.4127686262216439</v>
      </c>
      <c r="U43" t="s">
        <v>74</v>
      </c>
      <c r="V43">
        <v>892.04805763278364</v>
      </c>
      <c r="X43" t="s">
        <v>183</v>
      </c>
      <c r="Y43">
        <v>45382.493996990641</v>
      </c>
    </row>
    <row r="44" spans="1:25" x14ac:dyDescent="0.35">
      <c r="A44" t="s">
        <v>79</v>
      </c>
      <c r="B44">
        <v>0.86822986160495041</v>
      </c>
      <c r="C44">
        <v>0.76683795839639124</v>
      </c>
      <c r="D44">
        <v>1.189166624710432</v>
      </c>
      <c r="E44">
        <v>1.189166239600628</v>
      </c>
      <c r="F44">
        <v>1.189166485623776</v>
      </c>
      <c r="G44" s="2">
        <f t="shared" si="7"/>
        <v>0.76683795839639124</v>
      </c>
      <c r="H44" s="2">
        <f t="shared" si="8"/>
        <v>2.2392249585069589E-3</v>
      </c>
      <c r="J44" t="s">
        <v>100</v>
      </c>
      <c r="K44" t="s">
        <v>130</v>
      </c>
      <c r="L44">
        <v>1.611031449060528E-7</v>
      </c>
      <c r="M44">
        <v>5.3573891852904169E-7</v>
      </c>
      <c r="N44">
        <v>1.0140668248630551E-6</v>
      </c>
      <c r="O44">
        <v>8.4694739332468114E-7</v>
      </c>
      <c r="P44">
        <v>3.1752939095709982E-6</v>
      </c>
      <c r="Q44" s="3">
        <f t="shared" si="6"/>
        <v>1.611031449060528E-7</v>
      </c>
      <c r="R44">
        <f t="shared" si="5"/>
        <v>7.3112625065952535E-9</v>
      </c>
      <c r="U44" t="s">
        <v>75</v>
      </c>
      <c r="V44">
        <v>1494.2296324437657</v>
      </c>
    </row>
    <row r="45" spans="1:25" x14ac:dyDescent="0.35">
      <c r="A45" t="s">
        <v>80</v>
      </c>
      <c r="B45">
        <v>7.7154398004860108E-8</v>
      </c>
      <c r="C45">
        <v>2.2570083564599029E-7</v>
      </c>
      <c r="D45">
        <v>3.7031151420997092E-7</v>
      </c>
      <c r="E45">
        <v>2.6975301487041928E-7</v>
      </c>
      <c r="F45">
        <v>4.7500572237275052E-7</v>
      </c>
      <c r="G45" s="2">
        <f t="shared" si="7"/>
        <v>7.7154398004860108E-8</v>
      </c>
      <c r="H45" s="2">
        <f t="shared" si="8"/>
        <v>2.911857745831547E-9</v>
      </c>
      <c r="J45" t="s">
        <v>160</v>
      </c>
      <c r="K45" t="s">
        <v>131</v>
      </c>
      <c r="L45">
        <v>1.297475233759201</v>
      </c>
      <c r="M45">
        <v>1.398807489669315</v>
      </c>
      <c r="N45">
        <v>1.553491138204075</v>
      </c>
      <c r="O45">
        <v>1.7081748594963371</v>
      </c>
      <c r="P45">
        <v>1.809507187703342</v>
      </c>
      <c r="Q45" s="3">
        <f t="shared" si="6"/>
        <v>1.297475233759201</v>
      </c>
      <c r="R45">
        <f t="shared" si="5"/>
        <v>5.8882662007320972E-2</v>
      </c>
      <c r="U45" t="s">
        <v>76</v>
      </c>
      <c r="V45">
        <v>8867.7179713295172</v>
      </c>
    </row>
    <row r="46" spans="1:25" x14ac:dyDescent="0.35">
      <c r="A46" t="s">
        <v>81</v>
      </c>
      <c r="B46">
        <v>1.0227976094911951E-7</v>
      </c>
      <c r="C46">
        <v>2.8763597902120899E-7</v>
      </c>
      <c r="D46">
        <v>5.7022426833814149E-7</v>
      </c>
      <c r="E46">
        <v>5.0603658337058416E-7</v>
      </c>
      <c r="F46">
        <v>9.5420793466947969E-7</v>
      </c>
      <c r="G46" s="2">
        <f t="shared" si="7"/>
        <v>1.0227976094911951E-7</v>
      </c>
      <c r="H46" s="2">
        <f t="shared" si="8"/>
        <v>3.2095259005898494E-9</v>
      </c>
      <c r="J46" t="s">
        <v>101</v>
      </c>
      <c r="K46" t="s">
        <v>132</v>
      </c>
      <c r="L46">
        <v>0.68400021668502442</v>
      </c>
      <c r="M46">
        <v>1.081074416796824</v>
      </c>
      <c r="N46">
        <v>1.452655251355734</v>
      </c>
      <c r="O46">
        <v>1.6162974335335221</v>
      </c>
      <c r="P46">
        <v>1.304587681480099</v>
      </c>
      <c r="Q46" s="3">
        <f t="shared" si="6"/>
        <v>0.68400021668502442</v>
      </c>
      <c r="R46">
        <f t="shared" si="5"/>
        <v>3.1041635727648419E-2</v>
      </c>
      <c r="U46" t="s">
        <v>77</v>
      </c>
      <c r="V46">
        <v>24263.707167611716</v>
      </c>
    </row>
    <row r="47" spans="1:25" x14ac:dyDescent="0.35">
      <c r="A47" t="s">
        <v>82</v>
      </c>
      <c r="B47">
        <v>8.7141831341107628E-8</v>
      </c>
      <c r="C47">
        <v>2.4533162575226548E-7</v>
      </c>
      <c r="D47">
        <v>3.9136711192247022E-7</v>
      </c>
      <c r="E47">
        <v>3.0364496907467232E-7</v>
      </c>
      <c r="F47">
        <v>5.1343183947393813E-7</v>
      </c>
      <c r="G47" s="2">
        <f t="shared" si="7"/>
        <v>8.7141831341107628E-8</v>
      </c>
      <c r="H47" s="2">
        <f t="shared" si="8"/>
        <v>3.1779319597348212E-9</v>
      </c>
      <c r="J47" t="s">
        <v>161</v>
      </c>
      <c r="K47" t="s">
        <v>133</v>
      </c>
      <c r="L47">
        <v>7.4174863825911902E-2</v>
      </c>
      <c r="M47">
        <v>0.13767431290790749</v>
      </c>
      <c r="N47">
        <v>0.23460584049782279</v>
      </c>
      <c r="O47">
        <v>0.33153701018756149</v>
      </c>
      <c r="P47">
        <v>0.39503651378858912</v>
      </c>
      <c r="Q47" s="3">
        <f t="shared" si="6"/>
        <v>7.4174863825911902E-2</v>
      </c>
      <c r="R47">
        <f t="shared" si="5"/>
        <v>3.3662403123070452E-3</v>
      </c>
      <c r="U47" t="s">
        <v>78</v>
      </c>
      <c r="V47">
        <v>6703.8980429719822</v>
      </c>
    </row>
    <row r="48" spans="1:25" x14ac:dyDescent="0.35">
      <c r="A48" t="s">
        <v>83</v>
      </c>
      <c r="B48">
        <v>12.787250049614141</v>
      </c>
      <c r="C48">
        <v>13.24999993170927</v>
      </c>
      <c r="D48">
        <v>13.24999989275555</v>
      </c>
      <c r="E48">
        <v>13.249999961094931</v>
      </c>
      <c r="F48">
        <v>13.24999993004656</v>
      </c>
      <c r="G48" s="2">
        <f t="shared" si="7"/>
        <v>12.787250049614141</v>
      </c>
      <c r="H48" s="2">
        <f t="shared" si="8"/>
        <v>3.4656605394628323E-2</v>
      </c>
      <c r="J48" t="s">
        <v>162</v>
      </c>
      <c r="K48" t="s">
        <v>134</v>
      </c>
      <c r="L48">
        <v>0.1114971441859111</v>
      </c>
      <c r="M48">
        <v>0.18268908637285919</v>
      </c>
      <c r="N48">
        <v>0.234615615739311</v>
      </c>
      <c r="O48">
        <v>0.33153787158267572</v>
      </c>
      <c r="P48">
        <v>0.39503745836860071</v>
      </c>
      <c r="Q48" s="3">
        <f t="shared" si="6"/>
        <v>0.1114971441859111</v>
      </c>
      <c r="R48">
        <f t="shared" si="5"/>
        <v>5.0600184766987103E-3</v>
      </c>
      <c r="U48" t="s">
        <v>79</v>
      </c>
      <c r="V48">
        <v>2920.0757917482565</v>
      </c>
    </row>
    <row r="49" spans="1:22" x14ac:dyDescent="0.35">
      <c r="A49" t="s">
        <v>84</v>
      </c>
      <c r="B49">
        <v>7.0510454425235896E-7</v>
      </c>
      <c r="C49">
        <v>3.1770565754810929</v>
      </c>
      <c r="D49">
        <v>8.7511678803803381</v>
      </c>
      <c r="E49">
        <v>14.325281675526369</v>
      </c>
      <c r="F49">
        <v>17.803390338932761</v>
      </c>
      <c r="G49" s="2">
        <f>MIN(B49:F49)</f>
        <v>7.0510454425235896E-7</v>
      </c>
      <c r="H49" s="2">
        <f t="shared" si="8"/>
        <v>4.3635787388111364E-9</v>
      </c>
      <c r="J49" t="s">
        <v>102</v>
      </c>
      <c r="K49" t="s">
        <v>135</v>
      </c>
      <c r="L49">
        <v>6.6951861968795239</v>
      </c>
      <c r="M49">
        <v>9.1162435654117484</v>
      </c>
      <c r="N49">
        <v>12.120025726030409</v>
      </c>
      <c r="O49">
        <v>14.463733845242469</v>
      </c>
      <c r="P49">
        <v>15.515426197768351</v>
      </c>
      <c r="Q49" s="3">
        <f t="shared" si="6"/>
        <v>6.6951861968795239</v>
      </c>
      <c r="R49">
        <f t="shared" si="5"/>
        <v>0.30384424738861959</v>
      </c>
      <c r="U49" t="s">
        <v>176</v>
      </c>
      <c r="V49">
        <v>4049.8981816528376</v>
      </c>
    </row>
    <row r="50" spans="1:22" x14ac:dyDescent="0.35">
      <c r="A50" t="s">
        <v>85</v>
      </c>
      <c r="B50">
        <v>18.66666666337786</v>
      </c>
      <c r="C50">
        <v>18.66666666075368</v>
      </c>
      <c r="D50">
        <v>18.666666677098441</v>
      </c>
      <c r="E50">
        <v>18.666666672114271</v>
      </c>
      <c r="F50">
        <v>18.666666679212319</v>
      </c>
      <c r="G50" s="2">
        <f t="shared" si="7"/>
        <v>18.66666666075368</v>
      </c>
      <c r="H50" s="2">
        <f t="shared" si="8"/>
        <v>8.393109430509442E-2</v>
      </c>
      <c r="J50" t="s">
        <v>103</v>
      </c>
      <c r="K50" t="s">
        <v>136</v>
      </c>
      <c r="L50">
        <v>5.6029051529687548</v>
      </c>
      <c r="M50">
        <v>7.908089970624288</v>
      </c>
      <c r="N50">
        <v>14.78052981832063</v>
      </c>
      <c r="O50">
        <v>25.204921911130668</v>
      </c>
      <c r="P50">
        <v>30.4735151860237</v>
      </c>
      <c r="Q50" s="3">
        <f t="shared" si="6"/>
        <v>5.6029051529687548</v>
      </c>
      <c r="R50">
        <f t="shared" si="5"/>
        <v>0.25427380947031247</v>
      </c>
      <c r="U50" t="s">
        <v>177</v>
      </c>
      <c r="V50">
        <v>33897.82619004578</v>
      </c>
    </row>
    <row r="51" spans="1:22" x14ac:dyDescent="0.35">
      <c r="A5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 s="2">
        <f>MIN(B51:F51)</f>
        <v>0</v>
      </c>
      <c r="H51" s="2">
        <f t="shared" si="8"/>
        <v>0</v>
      </c>
      <c r="J51" t="s">
        <v>104</v>
      </c>
      <c r="K51" t="s">
        <v>137</v>
      </c>
      <c r="L51">
        <v>1.9851736347299581E-6</v>
      </c>
      <c r="M51">
        <v>2.7684150208561951</v>
      </c>
      <c r="N51">
        <v>6.1474413592597434</v>
      </c>
      <c r="O51">
        <v>9.6430726999492915</v>
      </c>
      <c r="P51">
        <v>10.92375519072354</v>
      </c>
      <c r="Q51" s="3">
        <f t="shared" si="6"/>
        <v>1.9851736347299581E-6</v>
      </c>
      <c r="R51">
        <f t="shared" si="5"/>
        <v>9.0092130561116412E-8</v>
      </c>
      <c r="U51" t="s">
        <v>178</v>
      </c>
      <c r="V51">
        <v>2765.3489786616292</v>
      </c>
    </row>
    <row r="52" spans="1:22" x14ac:dyDescent="0.35">
      <c r="A52" t="s">
        <v>87</v>
      </c>
      <c r="B52">
        <v>1.8560200229445729E-6</v>
      </c>
      <c r="C52">
        <v>3.887806028755592E-7</v>
      </c>
      <c r="D52">
        <v>1.7692381042743409E-6</v>
      </c>
      <c r="E52">
        <v>7.2891991543654833E-2</v>
      </c>
      <c r="F52">
        <v>0.82729942173512638</v>
      </c>
      <c r="G52" s="2">
        <f t="shared" si="7"/>
        <v>3.887806028755592E-7</v>
      </c>
      <c r="H52" s="2">
        <f t="shared" si="8"/>
        <v>2.8334296396195245E-9</v>
      </c>
      <c r="J52" t="s">
        <v>105</v>
      </c>
      <c r="K52" t="s">
        <v>138</v>
      </c>
      <c r="L52">
        <v>5.6288915508045054</v>
      </c>
      <c r="M52">
        <v>6.2078593387114669</v>
      </c>
      <c r="N52">
        <v>7.6350848776895024</v>
      </c>
      <c r="O52">
        <v>8.3790327421046005</v>
      </c>
      <c r="P52">
        <v>9.5571259670890711</v>
      </c>
      <c r="Q52" s="3">
        <f t="shared" si="6"/>
        <v>5.6288915508045054</v>
      </c>
      <c r="R52">
        <f t="shared" si="5"/>
        <v>0.25545313701409678</v>
      </c>
      <c r="U52" t="s">
        <v>179</v>
      </c>
      <c r="V52">
        <v>3211.373007478021</v>
      </c>
    </row>
    <row r="53" spans="1:22" x14ac:dyDescent="0.35">
      <c r="A53" t="s">
        <v>88</v>
      </c>
      <c r="B53">
        <v>18.399892663981561</v>
      </c>
      <c r="C53">
        <v>18.39989201959067</v>
      </c>
      <c r="D53">
        <v>18.399892429322861</v>
      </c>
      <c r="E53">
        <v>18.399893459106639</v>
      </c>
      <c r="F53">
        <v>18.399892643253899</v>
      </c>
      <c r="G53" s="2">
        <f t="shared" si="7"/>
        <v>18.39989201959067</v>
      </c>
      <c r="H53" s="2">
        <f>(IFERROR(VLOOKUP(A53,$U$1:$V$61,2,0),0)*G53*1000)/1000000000</f>
        <v>4.986825115271494E-2</v>
      </c>
      <c r="J53" t="s">
        <v>106</v>
      </c>
      <c r="K53" t="s">
        <v>139</v>
      </c>
      <c r="L53">
        <v>1.0502444976556641E-7</v>
      </c>
      <c r="M53">
        <v>3.5035720730195518E-7</v>
      </c>
      <c r="N53">
        <v>8.9341291951812471E-7</v>
      </c>
      <c r="O53">
        <v>6.6986082024752018E-7</v>
      </c>
      <c r="P53">
        <v>1.56531904904892E-6</v>
      </c>
      <c r="Q53" s="3">
        <f t="shared" si="6"/>
        <v>1.0502444976556641E-7</v>
      </c>
      <c r="R53">
        <f t="shared" si="5"/>
        <v>4.7662714610230618E-9</v>
      </c>
      <c r="U53" t="s">
        <v>80</v>
      </c>
      <c r="V53">
        <v>37740.657968041218</v>
      </c>
    </row>
    <row r="54" spans="1:22" x14ac:dyDescent="0.35">
      <c r="H54" s="1">
        <f>SUM(H2:H53)</f>
        <v>0.88691063628064015</v>
      </c>
      <c r="J54" t="s">
        <v>163</v>
      </c>
      <c r="K54" t="s">
        <v>140</v>
      </c>
      <c r="L54">
        <v>2.8131153968288318</v>
      </c>
      <c r="M54">
        <v>4.8688767547575358</v>
      </c>
      <c r="N54">
        <v>7.8417624993049921</v>
      </c>
      <c r="O54">
        <v>7.998371916787681</v>
      </c>
      <c r="P54">
        <v>8.100907038278697</v>
      </c>
      <c r="Q54" s="3">
        <f t="shared" si="6"/>
        <v>2.8131153968288318</v>
      </c>
      <c r="R54">
        <f t="shared" si="5"/>
        <v>0.12766619260942641</v>
      </c>
      <c r="U54" t="s">
        <v>81</v>
      </c>
      <c r="V54">
        <v>31379.872917247754</v>
      </c>
    </row>
    <row r="55" spans="1:22" x14ac:dyDescent="0.35">
      <c r="J55" t="s">
        <v>107</v>
      </c>
      <c r="K55" t="s">
        <v>141</v>
      </c>
      <c r="L55">
        <v>8.4851374899334715</v>
      </c>
      <c r="M55">
        <v>12.695576346774249</v>
      </c>
      <c r="N55">
        <v>18.408373770800861</v>
      </c>
      <c r="O55">
        <v>22.414537827446239</v>
      </c>
      <c r="P55">
        <v>27.195719346660368</v>
      </c>
      <c r="Q55" s="3">
        <f t="shared" si="6"/>
        <v>8.4851374899334715</v>
      </c>
      <c r="R55">
        <f t="shared" si="5"/>
        <v>0.38507670120054605</v>
      </c>
      <c r="U55" t="s">
        <v>82</v>
      </c>
      <c r="V55">
        <v>36468.500957882527</v>
      </c>
    </row>
    <row r="56" spans="1:22" x14ac:dyDescent="0.35">
      <c r="J56" t="s">
        <v>108</v>
      </c>
      <c r="K56" t="s">
        <v>142</v>
      </c>
      <c r="L56">
        <v>0.69855843037700782</v>
      </c>
      <c r="M56">
        <v>1.202890267182132</v>
      </c>
      <c r="N56">
        <v>1.3615847032060859</v>
      </c>
      <c r="O56">
        <v>1.8517878435776201</v>
      </c>
      <c r="P56">
        <v>1.9885730075609691</v>
      </c>
      <c r="Q56" s="3">
        <f t="shared" si="6"/>
        <v>0.69855843037700782</v>
      </c>
      <c r="R56">
        <f t="shared" si="5"/>
        <v>3.1702323773131764E-2</v>
      </c>
      <c r="U56" t="s">
        <v>83</v>
      </c>
      <c r="V56">
        <v>2710.2469459939975</v>
      </c>
    </row>
    <row r="57" spans="1:22" x14ac:dyDescent="0.35">
      <c r="J57" t="s">
        <v>164</v>
      </c>
      <c r="K57" t="s">
        <v>143</v>
      </c>
      <c r="L57">
        <v>0.94407621232626737</v>
      </c>
      <c r="M57">
        <v>1.1764600940060801</v>
      </c>
      <c r="N57">
        <v>2.320237555261786</v>
      </c>
      <c r="O57">
        <v>2.6820432068044648</v>
      </c>
      <c r="P57">
        <v>3.0780699537588512</v>
      </c>
      <c r="Q57" s="3">
        <f t="shared" si="6"/>
        <v>0.94407621232626737</v>
      </c>
      <c r="R57">
        <f t="shared" si="5"/>
        <v>4.284453303859849E-2</v>
      </c>
      <c r="U57" t="s">
        <v>84</v>
      </c>
      <c r="V57">
        <v>6188.5556891963515</v>
      </c>
    </row>
    <row r="58" spans="1:22" x14ac:dyDescent="0.35">
      <c r="J58" t="s">
        <v>109</v>
      </c>
      <c r="K58" t="s">
        <v>144</v>
      </c>
      <c r="L58">
        <v>19.985949498640121</v>
      </c>
      <c r="M58">
        <v>32.339668330892763</v>
      </c>
      <c r="N58">
        <v>45.873171245661148</v>
      </c>
      <c r="O58">
        <v>57.40111612318676</v>
      </c>
      <c r="P58">
        <v>66.131683173458313</v>
      </c>
      <c r="Q58" s="3">
        <f t="shared" si="6"/>
        <v>19.985949498640121</v>
      </c>
      <c r="R58">
        <f t="shared" si="5"/>
        <v>0.90701223314619339</v>
      </c>
      <c r="U58" t="s">
        <v>85</v>
      </c>
      <c r="V58">
        <v>4496.308624911484</v>
      </c>
    </row>
    <row r="59" spans="1:22" x14ac:dyDescent="0.35">
      <c r="J59" t="s">
        <v>165</v>
      </c>
      <c r="K59" t="s">
        <v>145</v>
      </c>
      <c r="L59">
        <v>5.5721742805545722E-8</v>
      </c>
      <c r="M59">
        <v>1.9716011253931851E-7</v>
      </c>
      <c r="N59">
        <v>4.1422872968956441E-7</v>
      </c>
      <c r="O59">
        <v>2.9204898573826518E-7</v>
      </c>
      <c r="P59">
        <v>7.7557397479598647E-7</v>
      </c>
      <c r="Q59" s="3">
        <f t="shared" si="6"/>
        <v>5.5721742805545722E-8</v>
      </c>
      <c r="R59">
        <f t="shared" si="5"/>
        <v>2.5287916583745354E-9</v>
      </c>
      <c r="U59" t="s">
        <v>86</v>
      </c>
      <c r="V59">
        <v>14634.286469731898</v>
      </c>
    </row>
    <row r="60" spans="1:22" x14ac:dyDescent="0.35">
      <c r="J60" t="s">
        <v>166</v>
      </c>
      <c r="K60" t="s">
        <v>146</v>
      </c>
      <c r="L60">
        <v>3.534043455528846E-8</v>
      </c>
      <c r="M60">
        <v>1.11341082486653E-7</v>
      </c>
      <c r="N60">
        <v>1.74362903000782E-7</v>
      </c>
      <c r="O60">
        <v>1.07920550106686E-7</v>
      </c>
      <c r="P60">
        <v>2.2327116932209099E-7</v>
      </c>
      <c r="Q60" s="3">
        <f t="shared" si="6"/>
        <v>3.534043455528846E-8</v>
      </c>
      <c r="R60">
        <f t="shared" si="5"/>
        <v>1.603837059056419E-9</v>
      </c>
      <c r="U60" t="s">
        <v>87</v>
      </c>
      <c r="V60">
        <v>7287.9912697868012</v>
      </c>
    </row>
    <row r="61" spans="1:22" x14ac:dyDescent="0.35">
      <c r="J61" t="s">
        <v>167</v>
      </c>
      <c r="K61" t="s">
        <v>147</v>
      </c>
      <c r="L61">
        <v>5.5965161505242071E-8</v>
      </c>
      <c r="M61">
        <v>1.855637258569541E-7</v>
      </c>
      <c r="N61">
        <v>3.3204177317189578E-7</v>
      </c>
      <c r="O61">
        <v>2.108590717151002E-7</v>
      </c>
      <c r="P61">
        <v>4.8230789015489051E-7</v>
      </c>
      <c r="Q61" s="3">
        <f t="shared" si="6"/>
        <v>5.5965161505242071E-8</v>
      </c>
      <c r="R61">
        <f t="shared" si="5"/>
        <v>2.5398386060522598E-9</v>
      </c>
      <c r="U61" t="s">
        <v>88</v>
      </c>
      <c r="V61">
        <v>2710.2469459939975</v>
      </c>
    </row>
    <row r="62" spans="1:22" x14ac:dyDescent="0.35">
      <c r="J62" t="s">
        <v>168</v>
      </c>
      <c r="K62" t="s">
        <v>148</v>
      </c>
      <c r="L62">
        <v>3.6701106451090512E-8</v>
      </c>
      <c r="M62">
        <v>1.1949513727810439E-7</v>
      </c>
      <c r="N62">
        <v>1.966497279501678E-7</v>
      </c>
      <c r="O62">
        <v>1.2145314530899819E-7</v>
      </c>
      <c r="P62">
        <v>2.6841603466231553E-7</v>
      </c>
      <c r="Q62" s="3">
        <f t="shared" si="6"/>
        <v>3.6701106451090512E-8</v>
      </c>
      <c r="R62">
        <f t="shared" si="5"/>
        <v>1.6655877431995297E-9</v>
      </c>
    </row>
    <row r="63" spans="1:22" x14ac:dyDescent="0.35">
      <c r="J63" t="s">
        <v>169</v>
      </c>
      <c r="K63" t="s">
        <v>149</v>
      </c>
      <c r="L63">
        <v>5.8079391224632928E-8</v>
      </c>
      <c r="M63">
        <v>1.978242287583767E-7</v>
      </c>
      <c r="N63">
        <v>3.870207387824603E-7</v>
      </c>
      <c r="O63">
        <v>2.6118722465884649E-7</v>
      </c>
      <c r="P63">
        <v>6.2446159527456958E-7</v>
      </c>
      <c r="Q63" s="3">
        <f t="shared" si="6"/>
        <v>5.8079391224632928E-8</v>
      </c>
      <c r="R63">
        <f t="shared" si="5"/>
        <v>2.6357876236007745E-9</v>
      </c>
    </row>
    <row r="64" spans="1:22" x14ac:dyDescent="0.35">
      <c r="R64">
        <f>SUM(R25:R63)</f>
        <v>3.6324743481170882</v>
      </c>
    </row>
    <row r="72" spans="10:12" x14ac:dyDescent="0.35">
      <c r="K72" t="s">
        <v>188</v>
      </c>
      <c r="L72" t="s">
        <v>196</v>
      </c>
    </row>
    <row r="73" spans="10:12" x14ac:dyDescent="0.35">
      <c r="J73" t="s">
        <v>30</v>
      </c>
      <c r="K73">
        <v>62.868000000000002</v>
      </c>
      <c r="L73">
        <f>K73/8760*1000</f>
        <v>7.1767123287671239</v>
      </c>
    </row>
    <row r="74" spans="10:12" x14ac:dyDescent="0.35">
      <c r="J74" t="s">
        <v>168</v>
      </c>
      <c r="L74">
        <f>L73*3/4</f>
        <v>5.382534246575343</v>
      </c>
    </row>
    <row r="75" spans="10:12" x14ac:dyDescent="0.35">
      <c r="J75" t="s">
        <v>167</v>
      </c>
      <c r="L75">
        <f>L73*1/4</f>
        <v>1.794178082191781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No Regret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HP_Bernecker</dc:creator>
  <cp:lastModifiedBy>Maximilian Bernecker</cp:lastModifiedBy>
  <dcterms:created xsi:type="dcterms:W3CDTF">2015-06-05T18:19:34Z</dcterms:created>
  <dcterms:modified xsi:type="dcterms:W3CDTF">2025-03-16T16:31:27Z</dcterms:modified>
</cp:coreProperties>
</file>