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x Bernecker\Hybrid-H2\H2 Demand Analysis\"/>
    </mc:Choice>
  </mc:AlternateContent>
  <xr:revisionPtr revIDLastSave="0" documentId="13_ncr:1_{13AA6C82-4B2D-4524-B044-9522648EE80C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cenarios for future H2 demand" sheetId="1" r:id="rId1"/>
    <sheet name="Actors" sheetId="4" r:id="rId2"/>
    <sheet name="Q-Q-Diagramm" sheetId="2" r:id="rId3"/>
    <sheet name="Test Normalv." sheetId="3" r:id="rId4"/>
  </sheets>
  <definedNames>
    <definedName name="_xlchart.v1.0" hidden="1">'Q-Q-Diagramm'!$B$2:$B$33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3" l="1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K6" i="2"/>
  <c r="I2" i="3"/>
  <c r="K3" i="2"/>
  <c r="H28" i="2" s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8" i="2"/>
  <c r="K4" i="2"/>
  <c r="N19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K2" i="2"/>
  <c r="G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H19" i="3"/>
  <c r="H18" i="3"/>
  <c r="K1" i="2"/>
  <c r="D2" i="3" s="1"/>
  <c r="M20" i="3" l="1"/>
  <c r="R31" i="3"/>
  <c r="R15" i="3"/>
  <c r="G31" i="3"/>
  <c r="G15" i="3"/>
  <c r="D39" i="3"/>
  <c r="D47" i="3"/>
  <c r="D55" i="3"/>
  <c r="D63" i="3"/>
  <c r="M18" i="3"/>
  <c r="R18" i="3"/>
  <c r="H9" i="2"/>
  <c r="R32" i="3"/>
  <c r="H5" i="2"/>
  <c r="M19" i="3"/>
  <c r="R30" i="3"/>
  <c r="R14" i="3"/>
  <c r="G30" i="3"/>
  <c r="G14" i="3"/>
  <c r="H12" i="2"/>
  <c r="H24" i="2"/>
  <c r="G32" i="3"/>
  <c r="H6" i="2"/>
  <c r="H22" i="2"/>
  <c r="H21" i="2"/>
  <c r="H4" i="2"/>
  <c r="R29" i="3"/>
  <c r="R13" i="3"/>
  <c r="G29" i="3"/>
  <c r="G13" i="3"/>
  <c r="D40" i="3"/>
  <c r="D48" i="3"/>
  <c r="D56" i="3"/>
  <c r="D64" i="3"/>
  <c r="R28" i="3"/>
  <c r="R12" i="3"/>
  <c r="G28" i="3"/>
  <c r="G12" i="3"/>
  <c r="H26" i="2"/>
  <c r="G18" i="3"/>
  <c r="H19" i="2"/>
  <c r="E2" i="2"/>
  <c r="F2" i="2" s="1"/>
  <c r="R27" i="3"/>
  <c r="R11" i="3"/>
  <c r="G27" i="3"/>
  <c r="G11" i="3"/>
  <c r="D41" i="3"/>
  <c r="D49" i="3"/>
  <c r="D57" i="3"/>
  <c r="D65" i="3"/>
  <c r="R34" i="3"/>
  <c r="H18" i="2"/>
  <c r="R26" i="3"/>
  <c r="R10" i="3"/>
  <c r="G26" i="3"/>
  <c r="G10" i="3"/>
  <c r="H10" i="2"/>
  <c r="H7" i="2"/>
  <c r="R16" i="3"/>
  <c r="H17" i="2"/>
  <c r="G2" i="2"/>
  <c r="R25" i="3"/>
  <c r="R9" i="3"/>
  <c r="G25" i="3"/>
  <c r="G9" i="3"/>
  <c r="D42" i="3"/>
  <c r="D50" i="3"/>
  <c r="D58" i="3"/>
  <c r="D66" i="3"/>
  <c r="H27" i="2"/>
  <c r="R2" i="3"/>
  <c r="H32" i="2"/>
  <c r="H16" i="2"/>
  <c r="E2" i="3"/>
  <c r="F2" i="3" s="1"/>
  <c r="R24" i="3"/>
  <c r="R8" i="3"/>
  <c r="G24" i="3"/>
  <c r="G8" i="3"/>
  <c r="H11" i="2"/>
  <c r="H25" i="2"/>
  <c r="M21" i="3"/>
  <c r="G16" i="3"/>
  <c r="H23" i="2"/>
  <c r="H20" i="2"/>
  <c r="H3" i="2"/>
  <c r="H15" i="2"/>
  <c r="H8" i="2"/>
  <c r="R23" i="3"/>
  <c r="R7" i="3"/>
  <c r="G23" i="3"/>
  <c r="G7" i="3"/>
  <c r="D43" i="3"/>
  <c r="D51" i="3"/>
  <c r="D59" i="3"/>
  <c r="D67" i="3"/>
  <c r="H31" i="2"/>
  <c r="H30" i="2"/>
  <c r="H14" i="2"/>
  <c r="H2" i="2"/>
  <c r="R22" i="3"/>
  <c r="R6" i="3"/>
  <c r="G22" i="3"/>
  <c r="G6" i="3"/>
  <c r="H29" i="2"/>
  <c r="H13" i="2"/>
  <c r="R37" i="3"/>
  <c r="R21" i="3"/>
  <c r="R5" i="3"/>
  <c r="G21" i="3"/>
  <c r="G5" i="3"/>
  <c r="D44" i="3"/>
  <c r="D52" i="3"/>
  <c r="D60" i="3"/>
  <c r="D68" i="3"/>
  <c r="R36" i="3"/>
  <c r="R20" i="3"/>
  <c r="R4" i="3"/>
  <c r="G20" i="3"/>
  <c r="G4" i="3"/>
  <c r="R35" i="3"/>
  <c r="R19" i="3"/>
  <c r="R3" i="3"/>
  <c r="G19" i="3"/>
  <c r="G3" i="3"/>
  <c r="G34" i="3" s="1"/>
  <c r="M13" i="3" s="1"/>
  <c r="D45" i="3"/>
  <c r="D53" i="3"/>
  <c r="D61" i="3"/>
  <c r="D69" i="3"/>
  <c r="M22" i="3"/>
  <c r="R33" i="3"/>
  <c r="R17" i="3"/>
  <c r="G17" i="3"/>
  <c r="D46" i="3"/>
  <c r="D54" i="3"/>
  <c r="D62" i="3"/>
  <c r="I34" i="3"/>
  <c r="M12" i="3" s="1"/>
  <c r="H33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E3" i="3"/>
  <c r="F3" i="3" s="1"/>
  <c r="E4" i="3"/>
  <c r="F4" i="3" s="1"/>
  <c r="E5" i="3"/>
  <c r="F5" i="3" s="1"/>
  <c r="E6" i="3"/>
  <c r="E7" i="3"/>
  <c r="F7" i="3" s="1"/>
  <c r="E8" i="3"/>
  <c r="F8" i="3" s="1"/>
  <c r="E9" i="3"/>
  <c r="F9" i="3" s="1"/>
  <c r="E10" i="3"/>
  <c r="E11" i="3"/>
  <c r="E12" i="3"/>
  <c r="F12" i="3" s="1"/>
  <c r="E13" i="3"/>
  <c r="F13" i="3" s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F20" i="2"/>
  <c r="F21" i="2"/>
  <c r="F23" i="2"/>
  <c r="F25" i="2"/>
  <c r="F26" i="2"/>
  <c r="F27" i="2"/>
  <c r="F33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E21" i="2"/>
  <c r="E22" i="2"/>
  <c r="F22" i="2" s="1"/>
  <c r="E23" i="2"/>
  <c r="E24" i="2"/>
  <c r="F24" i="2" s="1"/>
  <c r="E25" i="2"/>
  <c r="E26" i="2"/>
  <c r="E27" i="2"/>
  <c r="E28" i="2"/>
  <c r="F28" i="2" s="1"/>
  <c r="E29" i="2"/>
  <c r="F29" i="2" s="1"/>
  <c r="E30" i="2"/>
  <c r="F30" i="2" s="1"/>
  <c r="E31" i="2"/>
  <c r="F31" i="2" s="1"/>
  <c r="E32" i="2"/>
  <c r="F32" i="2" s="1"/>
  <c r="E33" i="2"/>
  <c r="M14" i="3" l="1"/>
  <c r="F16" i="3"/>
  <c r="F26" i="3"/>
  <c r="F25" i="3"/>
  <c r="F32" i="3"/>
  <c r="F23" i="3"/>
  <c r="F22" i="3"/>
  <c r="F20" i="3"/>
  <c r="F29" i="3"/>
  <c r="F27" i="3"/>
  <c r="F28" i="3"/>
  <c r="F24" i="3"/>
  <c r="F21" i="3"/>
  <c r="F19" i="3"/>
  <c r="F11" i="3"/>
  <c r="F33" i="3"/>
  <c r="F17" i="3"/>
  <c r="F31" i="3"/>
  <c r="F15" i="3"/>
  <c r="F30" i="3"/>
  <c r="F14" i="3"/>
  <c r="F10" i="3"/>
  <c r="F6" i="3"/>
  <c r="F18" i="3"/>
  <c r="M4" i="3" l="1"/>
</calcChain>
</file>

<file path=xl/sharedStrings.xml><?xml version="1.0" encoding="utf-8"?>
<sst xmlns="http://schemas.openxmlformats.org/spreadsheetml/2006/main" count="316" uniqueCount="144">
  <si>
    <t>Year</t>
  </si>
  <si>
    <t>Demand forecast</t>
  </si>
  <si>
    <t>Industry</t>
  </si>
  <si>
    <t>Transport</t>
  </si>
  <si>
    <t>Building</t>
  </si>
  <si>
    <t>Power</t>
  </si>
  <si>
    <t>TOTAL DEMAND (in TWh/year)</t>
  </si>
  <si>
    <t>Guidehouse - EHB (2021)</t>
  </si>
  <si>
    <t>Deloitte/CHJU - Conservative (2023)</t>
  </si>
  <si>
    <t>Deloitte/CHJU - Moderate (2023)</t>
  </si>
  <si>
    <t>Deloitte/CHJU - Ambitious (2023)</t>
  </si>
  <si>
    <t>CHJU Roadmap - BAU (2019)</t>
  </si>
  <si>
    <t>CHJU Roadmap - Ambitious (2019)</t>
  </si>
  <si>
    <t>Aurora - Low (2021)</t>
  </si>
  <si>
    <t>Aurora - Central (2021)</t>
  </si>
  <si>
    <t>Aurora - High (2021)</t>
  </si>
  <si>
    <t>ENTSOG - Distributed (2022)</t>
  </si>
  <si>
    <t>ENTSOG - Global Ambition (2022)</t>
  </si>
  <si>
    <t>BP - Net-zero (2020)</t>
  </si>
  <si>
    <t>CAN - 1.5°C (2020)</t>
  </si>
  <si>
    <t>DNV - Net-zero (2021)</t>
  </si>
  <si>
    <t>EUCalc - Tech (2020)</t>
  </si>
  <si>
    <t>IFS - 1.5 scenario (2019)</t>
  </si>
  <si>
    <t>JRC TIMES - Net-zero (2021)</t>
  </si>
  <si>
    <t>JRC - GECO (2021)</t>
  </si>
  <si>
    <t>McKinsey - Cost Optimal (2020)</t>
  </si>
  <si>
    <t>McKinsey - Breakthrough (2020)</t>
  </si>
  <si>
    <t>EC - Fit-for-55 (2022)</t>
  </si>
  <si>
    <t>EC - REPowerEU (2022)</t>
  </si>
  <si>
    <t>EC - Baseline (2018)</t>
  </si>
  <si>
    <t>EC - Energy Efficiency (2018)</t>
  </si>
  <si>
    <t>EC - Circularity (2018)</t>
  </si>
  <si>
    <t>EC - Electrification (2018)</t>
  </si>
  <si>
    <t>EC - Hydrogen (2018)</t>
  </si>
  <si>
    <t>EC - PtoX (2018)</t>
  </si>
  <si>
    <t>EC - COMBO (2018)</t>
  </si>
  <si>
    <t>EC - 1.5TECH (2018)</t>
  </si>
  <si>
    <t>EC - 1.5LIFE (2018)</t>
  </si>
  <si>
    <t>EC - MIX (2020)</t>
  </si>
  <si>
    <t>JRC - LCEO Net Zero (2020)</t>
  </si>
  <si>
    <t>EC - Fit-for-55 (2021)</t>
  </si>
  <si>
    <t>Nachfrage</t>
  </si>
  <si>
    <t>Studie</t>
  </si>
  <si>
    <t>Rang</t>
  </si>
  <si>
    <t>Anzahl</t>
  </si>
  <si>
    <t>Mittelwert</t>
  </si>
  <si>
    <t>STd. Abw</t>
  </si>
  <si>
    <t>Rang-0,5/n</t>
  </si>
  <si>
    <t>Z-Wert-Theo</t>
  </si>
  <si>
    <t>Z-Größe-Tats</t>
  </si>
  <si>
    <t>(Rang-1)/n</t>
  </si>
  <si>
    <t>tats. Kum. Anteil</t>
  </si>
  <si>
    <t>Differenz</t>
  </si>
  <si>
    <t>Max Abweichung Teststatistik</t>
  </si>
  <si>
    <t>Kolmogorov-Smirnov-Test</t>
  </si>
  <si>
    <t>Max Abweichung Teststat. &lt;&lt; kritischer Wert bei alpha 0,005</t>
  </si>
  <si>
    <t>Kritischer Wert alpha = 0,005</t>
  </si>
  <si>
    <t>Normalverteilung liegt vor</t>
  </si>
  <si>
    <t>Nullhypothese H2 Nachfrage ist normalverteilt</t>
  </si>
  <si>
    <t>Scenarios for future hydrogen demand | European Hydrogen Observatory</t>
  </si>
  <si>
    <t>Normalverteilung</t>
  </si>
  <si>
    <t>shapio Wilk Test</t>
  </si>
  <si>
    <t>W_nummerator</t>
  </si>
  <si>
    <t>W_denominator</t>
  </si>
  <si>
    <t>in M t</t>
  </si>
  <si>
    <t>10% Quantil</t>
  </si>
  <si>
    <t>25%  Quantil</t>
  </si>
  <si>
    <t>50%  Quantil</t>
  </si>
  <si>
    <t>90%  Quantil</t>
  </si>
  <si>
    <t>75%  Quantil</t>
  </si>
  <si>
    <t>zp</t>
  </si>
  <si>
    <t>H2 demand</t>
  </si>
  <si>
    <t>.)</t>
  </si>
  <si>
    <t>1.) EC - Hydrogen (2018)</t>
  </si>
  <si>
    <t>2.) JRC - LCEO Net Zero (2020)</t>
  </si>
  <si>
    <t>3.) EC - 1.5TECH (2018)</t>
  </si>
  <si>
    <t>4.) CHJU Roadmap - Ambitious (2019)</t>
  </si>
  <si>
    <t>5.) EC - MIX (2020)</t>
  </si>
  <si>
    <t>6.) Aurora - High (2021)</t>
  </si>
  <si>
    <t>7.) EC - 1.5LIFE (2018)</t>
  </si>
  <si>
    <t>8.) ENTSOG - Global Ambition (2022)</t>
  </si>
  <si>
    <t>9.) McKinsey - Breakthrough (2020)</t>
  </si>
  <si>
    <t>10.) EC - Fit-for-55 (2021)</t>
  </si>
  <si>
    <t>11.) Deloitte/CHJU - Ambitious (2023)</t>
  </si>
  <si>
    <t>12.) Guidehouse - EHB (2021)</t>
  </si>
  <si>
    <t>13.) JRC TIMES - Net-zero (2021)</t>
  </si>
  <si>
    <t>14.) ENTSOG - Distributed (2022)</t>
  </si>
  <si>
    <t>15.) BP - Net-zero (2020)</t>
  </si>
  <si>
    <t>16.) EC - COMBO (2018)</t>
  </si>
  <si>
    <t>17.) DNV - Net-zero (2021)</t>
  </si>
  <si>
    <t>18.) CAN - 1.5°C (2020)</t>
  </si>
  <si>
    <t>19.) McKinsey - Cost Optimal (2020)</t>
  </si>
  <si>
    <t>20.) Deloitte/CHJU - Moderate (2023)</t>
  </si>
  <si>
    <t>21.) Aurora - Central (2021)</t>
  </si>
  <si>
    <t>22.) IFS - 1.5 scenario (2019)</t>
  </si>
  <si>
    <t>23.) CHJU Roadmap - BAU (2019)</t>
  </si>
  <si>
    <t>24.) Aurora - Low (2021)</t>
  </si>
  <si>
    <t>25.) JRC - GECO (2021)</t>
  </si>
  <si>
    <t>26.) Deloitte/CHJU - Conservative (2023)</t>
  </si>
  <si>
    <t>27.) EC - PtoX (2018)</t>
  </si>
  <si>
    <t>28.) EUCalc - Tech (2020)</t>
  </si>
  <si>
    <t>29.) EC - Electrification (2018)</t>
  </si>
  <si>
    <t>30.) EC - Circularity (2018)</t>
  </si>
  <si>
    <t>31.) EC - Energy Efficiency (2018)</t>
  </si>
  <si>
    <t>32.) EC - Baseline (2018)</t>
  </si>
  <si>
    <t>Values</t>
  </si>
  <si>
    <t>W value</t>
  </si>
  <si>
    <t>Rank</t>
  </si>
  <si>
    <t>Demand (xi)</t>
  </si>
  <si>
    <t>(xi-xavg)^2</t>
  </si>
  <si>
    <t>A</t>
  </si>
  <si>
    <t>A*X</t>
  </si>
  <si>
    <t>32.) 32.) EC - Baseline (2018)</t>
  </si>
  <si>
    <t>31.) 31.) EC - Energy Efficiency (2018)</t>
  </si>
  <si>
    <t>30.) 30.) EC - Circularity (2018)</t>
  </si>
  <si>
    <t>29.) 29.) EC - Electrification (2018)</t>
  </si>
  <si>
    <t>28.) 28.) EUCalc - Tech (2020)</t>
  </si>
  <si>
    <t>27.) 27.) EC - PtoX (2018)</t>
  </si>
  <si>
    <t>26.) 26.) Deloitte/CHJU - Conservative (2023)</t>
  </si>
  <si>
    <t>25.) 25.) JRC - GECO (2021)</t>
  </si>
  <si>
    <t>24.) 24.) Aurora - Low (2021)</t>
  </si>
  <si>
    <t>23.) 23.) CHJU Roadmap - BAU (2019)</t>
  </si>
  <si>
    <t>22.) 22.) IFS - 1.5 scenario (2019)</t>
  </si>
  <si>
    <t>21.) 21.) Aurora - Central (2021)</t>
  </si>
  <si>
    <t>20.) 20.) Deloitte/CHJU - Moderate (2023)</t>
  </si>
  <si>
    <t>19.) 19.) McKinsey - Cost Optimal (2020)</t>
  </si>
  <si>
    <t>18.) 18.) CAN - 1.5°C (2020)</t>
  </si>
  <si>
    <t>17.) 17.) DNV - Net-zero (2021)</t>
  </si>
  <si>
    <t>16.) 16.) EC - COMBO (2018)</t>
  </si>
  <si>
    <t>15.) 15.) BP - Net-zero (2020)</t>
  </si>
  <si>
    <t>14.) 14.) ENTSOG - Distributed (2022)</t>
  </si>
  <si>
    <t>13.) 13.) JRC TIMES - Net-zero (2021)</t>
  </si>
  <si>
    <t>12.) 12.) Guidehouse - EHB (2021)</t>
  </si>
  <si>
    <t>11.) 11.) Deloitte/CHJU - Ambitious (2023)</t>
  </si>
  <si>
    <t>10.) 10.) EC - Fit-for-55 (2021)</t>
  </si>
  <si>
    <t>9.) 9.) McKinsey - Breakthrough (2020)</t>
  </si>
  <si>
    <t>8.) 8.) ENTSOG - Global Ambition (2022)</t>
  </si>
  <si>
    <t>7.) 7.) EC - 1.5LIFE (2018)</t>
  </si>
  <si>
    <t>6.) 6.) Aurora - High (2021)</t>
  </si>
  <si>
    <t>5.) 5.) EC - MIX (2020)</t>
  </si>
  <si>
    <t>4.) 4.) CHJU Roadmap - Ambitious (2019)</t>
  </si>
  <si>
    <t>3.) 3.) EC - 1.5TECH (2018)</t>
  </si>
  <si>
    <t>2.) 2.) JRC - LCEO Net Zero (2020)</t>
  </si>
  <si>
    <t>1.) 1.) EC - Hydrogen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</si>
</sst>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82B7A"/>
        <bgColor rgb="FF082B7A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4" borderId="0" xfId="0" applyFill="1"/>
    <xf numFmtId="0" fontId="1" fillId="2" borderId="1" xfId="0" applyFont="1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0" borderId="0" xfId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6">
    <dxf>
      <numFmt numFmtId="2" formatCode="0.0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'Scenarios for future H2 demand'!$O$7:$O$38</c:f>
              <c:strCache>
                <c:ptCount val="32"/>
                <c:pt idx="0">
                  <c:v>32.) EC - Baseline (2018)</c:v>
                </c:pt>
                <c:pt idx="1">
                  <c:v>31.) EC - Energy Efficiency (2018)</c:v>
                </c:pt>
                <c:pt idx="2">
                  <c:v>30.) EC - Circularity (2018)</c:v>
                </c:pt>
                <c:pt idx="3">
                  <c:v>29.) EC - Electrification (2018)</c:v>
                </c:pt>
                <c:pt idx="4">
                  <c:v>28.) EUCalc - Tech (2020)</c:v>
                </c:pt>
                <c:pt idx="5">
                  <c:v>27.) EC - PtoX (2018)</c:v>
                </c:pt>
                <c:pt idx="6">
                  <c:v>26.) Deloitte/CHJU - Conservative (2023)</c:v>
                </c:pt>
                <c:pt idx="7">
                  <c:v>25.) JRC - GECO (2021)</c:v>
                </c:pt>
                <c:pt idx="8">
                  <c:v>24.) Aurora - Low (2021)</c:v>
                </c:pt>
                <c:pt idx="9">
                  <c:v>23.) CHJU Roadmap - BAU (2019)</c:v>
                </c:pt>
                <c:pt idx="10">
                  <c:v>22.) IFS - 1.5 scenario (2019)</c:v>
                </c:pt>
                <c:pt idx="11">
                  <c:v>21.) Aurora - Central (2021)</c:v>
                </c:pt>
                <c:pt idx="12">
                  <c:v>20.) Deloitte/CHJU - Moderate (2023)</c:v>
                </c:pt>
                <c:pt idx="13">
                  <c:v>19.) McKinsey - Cost Optimal (2020)</c:v>
                </c:pt>
                <c:pt idx="14">
                  <c:v>18.) CAN - 1.5°C (2020)</c:v>
                </c:pt>
                <c:pt idx="15">
                  <c:v>17.) DNV - Net-zero (2021)</c:v>
                </c:pt>
                <c:pt idx="16">
                  <c:v>16.) EC - COMBO (2018)</c:v>
                </c:pt>
                <c:pt idx="17">
                  <c:v>15.) BP - Net-zero (2020)</c:v>
                </c:pt>
                <c:pt idx="18">
                  <c:v>14.) ENTSOG - Distributed (2022)</c:v>
                </c:pt>
                <c:pt idx="19">
                  <c:v>13.) JRC TIMES - Net-zero (2021)</c:v>
                </c:pt>
                <c:pt idx="20">
                  <c:v>12.) Guidehouse - EHB (2021)</c:v>
                </c:pt>
                <c:pt idx="21">
                  <c:v>11.) Deloitte/CHJU - Ambitious (2023)</c:v>
                </c:pt>
                <c:pt idx="22">
                  <c:v>10.) EC - Fit-for-55 (2021)</c:v>
                </c:pt>
                <c:pt idx="23">
                  <c:v>9.) McKinsey - Breakthrough (2020)</c:v>
                </c:pt>
                <c:pt idx="24">
                  <c:v>8.) ENTSOG - Global Ambition (2022)</c:v>
                </c:pt>
                <c:pt idx="25">
                  <c:v>7.) EC - 1.5LIFE (2018)</c:v>
                </c:pt>
                <c:pt idx="26">
                  <c:v>6.) Aurora - High (2021)</c:v>
                </c:pt>
                <c:pt idx="27">
                  <c:v>5.) EC - MIX (2020)</c:v>
                </c:pt>
                <c:pt idx="28">
                  <c:v>4.) CHJU Roadmap - Ambitious (2019)</c:v>
                </c:pt>
                <c:pt idx="29">
                  <c:v>3.) EC - 1.5TECH (2018)</c:v>
                </c:pt>
                <c:pt idx="30">
                  <c:v>2.) JRC - LCEO Net Zero (2020)</c:v>
                </c:pt>
                <c:pt idx="31">
                  <c:v>1.) EC - Hydrogen (2018)</c:v>
                </c:pt>
              </c:strCache>
            </c:strRef>
          </c:cat>
          <c:val>
            <c:numRef>
              <c:f>'Scenarios for future H2 demand'!$Q$7:$Q$38</c:f>
              <c:numCache>
                <c:formatCode>General</c:formatCode>
                <c:ptCount val="32"/>
                <c:pt idx="0">
                  <c:v>198</c:v>
                </c:pt>
                <c:pt idx="1">
                  <c:v>264</c:v>
                </c:pt>
                <c:pt idx="2">
                  <c:v>297</c:v>
                </c:pt>
                <c:pt idx="3">
                  <c:v>330</c:v>
                </c:pt>
                <c:pt idx="4">
                  <c:v>433.43763950515222</c:v>
                </c:pt>
                <c:pt idx="5">
                  <c:v>462</c:v>
                </c:pt>
                <c:pt idx="6">
                  <c:v>543</c:v>
                </c:pt>
                <c:pt idx="7">
                  <c:v>638.6610740714151</c:v>
                </c:pt>
                <c:pt idx="8">
                  <c:v>642</c:v>
                </c:pt>
                <c:pt idx="9">
                  <c:v>737</c:v>
                </c:pt>
                <c:pt idx="10">
                  <c:v>835.65433265763863</c:v>
                </c:pt>
                <c:pt idx="11">
                  <c:v>1010</c:v>
                </c:pt>
                <c:pt idx="12">
                  <c:v>1094</c:v>
                </c:pt>
                <c:pt idx="13">
                  <c:v>1148.7669308432448</c:v>
                </c:pt>
                <c:pt idx="14">
                  <c:v>1251.996923078163</c:v>
                </c:pt>
                <c:pt idx="15">
                  <c:v>1374.251550317683</c:v>
                </c:pt>
                <c:pt idx="16">
                  <c:v>1386</c:v>
                </c:pt>
                <c:pt idx="17">
                  <c:v>1397.953166781946</c:v>
                </c:pt>
                <c:pt idx="18">
                  <c:v>1505</c:v>
                </c:pt>
                <c:pt idx="19">
                  <c:v>1530.499414339751</c:v>
                </c:pt>
                <c:pt idx="20">
                  <c:v>1640</c:v>
                </c:pt>
                <c:pt idx="21">
                  <c:v>1745</c:v>
                </c:pt>
                <c:pt idx="22">
                  <c:v>1819.4246595038117</c:v>
                </c:pt>
                <c:pt idx="23">
                  <c:v>1884.4290930054074</c:v>
                </c:pt>
                <c:pt idx="24">
                  <c:v>1953</c:v>
                </c:pt>
                <c:pt idx="25">
                  <c:v>2013</c:v>
                </c:pt>
                <c:pt idx="26">
                  <c:v>2015</c:v>
                </c:pt>
                <c:pt idx="27">
                  <c:v>2112</c:v>
                </c:pt>
                <c:pt idx="28">
                  <c:v>2139</c:v>
                </c:pt>
                <c:pt idx="29">
                  <c:v>2244</c:v>
                </c:pt>
                <c:pt idx="30">
                  <c:v>2310</c:v>
                </c:pt>
                <c:pt idx="31">
                  <c:v>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8-47E3-A0E1-72ECF38D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6463151"/>
        <c:axId val="736463631"/>
      </c:barChart>
      <c:catAx>
        <c:axId val="73646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36463631"/>
        <c:crosses val="autoZero"/>
        <c:auto val="1"/>
        <c:lblAlgn val="ctr"/>
        <c:lblOffset val="100"/>
        <c:noMultiLvlLbl val="0"/>
      </c:catAx>
      <c:valAx>
        <c:axId val="7364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H2 in 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3646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541584903262881E-2"/>
          <c:y val="4.4901777362020577E-2"/>
          <c:w val="0.92034962970022249"/>
          <c:h val="0.91393826005612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'Q-Q-Diagramm'!$G$1</c:f>
              <c:strCache>
                <c:ptCount val="1"/>
                <c:pt idx="0">
                  <c:v>Z-Größe-Tats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'Q-Q-Diagramm'!$F$2:$F$32</c:f>
              <c:numCache>
                <c:formatCode>General</c:formatCode>
                <c:ptCount val="31"/>
                <c:pt idx="0">
                  <c:v>-2.1411981209720183</c:v>
                </c:pt>
                <c:pt idx="1">
                  <c:v>-1.6606976105540416</c:v>
                </c:pt>
                <c:pt idx="2">
                  <c:v>-1.4007450611305772</c:v>
                </c:pt>
                <c:pt idx="3">
                  <c:v>-1.2112321309213463</c:v>
                </c:pt>
                <c:pt idx="4">
                  <c:v>-1.0574142284863812</c:v>
                </c:pt>
                <c:pt idx="5">
                  <c:v>-0.92524455985415144</c:v>
                </c:pt>
                <c:pt idx="6">
                  <c:v>-0.80754104212007682</c:v>
                </c:pt>
                <c:pt idx="7">
                  <c:v>-0.70009021260756665</c:v>
                </c:pt>
                <c:pt idx="8">
                  <c:v>-0.60017877598984537</c:v>
                </c:pt>
                <c:pt idx="9">
                  <c:v>-0.50593365416581193</c:v>
                </c:pt>
                <c:pt idx="10">
                  <c:v>-0.41598722018967504</c:v>
                </c:pt>
                <c:pt idx="11">
                  <c:v>-0.32929134697812229</c:v>
                </c:pt>
                <c:pt idx="12">
                  <c:v>-0.24500622303732073</c:v>
                </c:pt>
                <c:pt idx="13">
                  <c:v>-0.16242937264128568</c:v>
                </c:pt>
                <c:pt idx="14">
                  <c:v>-8.094729048129605E-2</c:v>
                </c:pt>
                <c:pt idx="15">
                  <c:v>0</c:v>
                </c:pt>
                <c:pt idx="16">
                  <c:v>8.0947290481295911E-2</c:v>
                </c:pt>
                <c:pt idx="17">
                  <c:v>0.16242937264128582</c:v>
                </c:pt>
                <c:pt idx="18">
                  <c:v>0.24500622303732073</c:v>
                </c:pt>
                <c:pt idx="19">
                  <c:v>0.32929134697812229</c:v>
                </c:pt>
                <c:pt idx="20">
                  <c:v>0.41598722018967488</c:v>
                </c:pt>
                <c:pt idx="21">
                  <c:v>0.50593365416581193</c:v>
                </c:pt>
                <c:pt idx="22">
                  <c:v>0.60017877598984537</c:v>
                </c:pt>
                <c:pt idx="23">
                  <c:v>0.70009021260756665</c:v>
                </c:pt>
                <c:pt idx="24">
                  <c:v>0.80754104212007682</c:v>
                </c:pt>
                <c:pt idx="25">
                  <c:v>0.92524455985415155</c:v>
                </c:pt>
                <c:pt idx="26">
                  <c:v>1.0574142284863812</c:v>
                </c:pt>
                <c:pt idx="27">
                  <c:v>1.2112321309213463</c:v>
                </c:pt>
                <c:pt idx="28">
                  <c:v>1.4007450611305778</c:v>
                </c:pt>
                <c:pt idx="29">
                  <c:v>1.6606976105540416</c:v>
                </c:pt>
                <c:pt idx="30">
                  <c:v>2.1411981209720183</c:v>
                </c:pt>
              </c:numCache>
            </c:numRef>
          </c:xVal>
          <c:yVal>
            <c:numRef>
              <c:f>'Q-Q-Diagramm'!$G$2:$G$32</c:f>
              <c:numCache>
                <c:formatCode>General</c:formatCode>
                <c:ptCount val="31"/>
                <c:pt idx="0">
                  <c:v>-1.5768646450837063</c:v>
                </c:pt>
                <c:pt idx="1">
                  <c:v>-1.4785510873207275</c:v>
                </c:pt>
                <c:pt idx="2">
                  <c:v>-1.4293943084392382</c:v>
                </c:pt>
                <c:pt idx="3">
                  <c:v>-1.3802375295577487</c:v>
                </c:pt>
                <c:pt idx="4">
                  <c:v>-1.2261568879462947</c:v>
                </c:pt>
                <c:pt idx="5">
                  <c:v>-1.1836104140317909</c:v>
                </c:pt>
                <c:pt idx="6">
                  <c:v>-1.0629528658681351</c:v>
                </c:pt>
                <c:pt idx="7">
                  <c:v>-0.920456191150125</c:v>
                </c:pt>
                <c:pt idx="8">
                  <c:v>-0.91548252922366691</c:v>
                </c:pt>
                <c:pt idx="9">
                  <c:v>-0.77397059001937918</c:v>
                </c:pt>
                <c:pt idx="10">
                  <c:v>-0.62701515922688089</c:v>
                </c:pt>
                <c:pt idx="11">
                  <c:v>-0.36730996472705757</c:v>
                </c:pt>
                <c:pt idx="12">
                  <c:v>-0.24218361848326631</c:v>
                </c:pt>
                <c:pt idx="13">
                  <c:v>-0.1606028333475327</c:v>
                </c:pt>
                <c:pt idx="14">
                  <c:v>-6.8315029769344003E-3</c:v>
                </c:pt>
                <c:pt idx="15">
                  <c:v>0.17527891152161101</c:v>
                </c:pt>
                <c:pt idx="16">
                  <c:v>0.19277939464991281</c:v>
                </c:pt>
                <c:pt idx="17">
                  <c:v>0.21058482423881236</c:v>
                </c:pt>
                <c:pt idx="18">
                  <c:v>0.37004171849528372</c:v>
                </c:pt>
                <c:pt idx="19">
                  <c:v>0.4080256297773025</c:v>
                </c:pt>
                <c:pt idx="20">
                  <c:v>0.5711376321013768</c:v>
                </c:pt>
                <c:pt idx="21">
                  <c:v>0.72754556490611588</c:v>
                </c:pt>
                <c:pt idx="22">
                  <c:v>0.83840849007457074</c:v>
                </c:pt>
                <c:pt idx="23">
                  <c:v>0.93523905261864415</c:v>
                </c:pt>
                <c:pt idx="24">
                  <c:v>1.0373822317955037</c:v>
                </c:pt>
                <c:pt idx="25">
                  <c:v>1.1267581933982118</c:v>
                </c:pt>
                <c:pt idx="26">
                  <c:v>1.129737392118302</c:v>
                </c:pt>
                <c:pt idx="27">
                  <c:v>1.2742285300426801</c:v>
                </c:pt>
                <c:pt idx="28">
                  <c:v>1.3144477127638987</c:v>
                </c:pt>
                <c:pt idx="29">
                  <c:v>1.4708556455686377</c:v>
                </c:pt>
                <c:pt idx="30">
                  <c:v>1.5691692033316167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A-45D9-9113-D1A47CB4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35407"/>
        <c:axId val="655331087"/>
      </c:scatterChart>
      <c:valAx>
        <c:axId val="6553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55331087"/>
        <c:crosses val="autoZero"/>
        <c:crossBetween val="midCat"/>
      </c:valAx>
      <c:valAx>
        <c:axId val="6553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553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'Q-Q-Diagramm'!$B$2:$B$32</c:f>
              <c:numCache>
                <c:formatCode>General</c:formatCode>
                <c:ptCount val="31"/>
                <c:pt idx="0">
                  <c:v>198</c:v>
                </c:pt>
                <c:pt idx="1">
                  <c:v>264</c:v>
                </c:pt>
                <c:pt idx="2">
                  <c:v>297</c:v>
                </c:pt>
                <c:pt idx="3">
                  <c:v>330</c:v>
                </c:pt>
                <c:pt idx="4">
                  <c:v>433.43763950515222</c:v>
                </c:pt>
                <c:pt idx="5">
                  <c:v>462</c:v>
                </c:pt>
                <c:pt idx="6">
                  <c:v>543</c:v>
                </c:pt>
                <c:pt idx="7">
                  <c:v>638.6610740714151</c:v>
                </c:pt>
                <c:pt idx="8">
                  <c:v>642</c:v>
                </c:pt>
                <c:pt idx="9">
                  <c:v>737</c:v>
                </c:pt>
                <c:pt idx="10">
                  <c:v>835.65433265763863</c:v>
                </c:pt>
                <c:pt idx="11">
                  <c:v>1010</c:v>
                </c:pt>
                <c:pt idx="12">
                  <c:v>1094</c:v>
                </c:pt>
                <c:pt idx="13">
                  <c:v>1148.7669308432448</c:v>
                </c:pt>
                <c:pt idx="14">
                  <c:v>1251.996923078163</c:v>
                </c:pt>
                <c:pt idx="15">
                  <c:v>1374.251550317683</c:v>
                </c:pt>
                <c:pt idx="16">
                  <c:v>1386</c:v>
                </c:pt>
                <c:pt idx="17">
                  <c:v>1397.953166781946</c:v>
                </c:pt>
                <c:pt idx="18">
                  <c:v>1505</c:v>
                </c:pt>
                <c:pt idx="19">
                  <c:v>1530.499414339751</c:v>
                </c:pt>
                <c:pt idx="20">
                  <c:v>1640</c:v>
                </c:pt>
                <c:pt idx="21">
                  <c:v>1745</c:v>
                </c:pt>
                <c:pt idx="22">
                  <c:v>1819.4246595038117</c:v>
                </c:pt>
                <c:pt idx="23">
                  <c:v>1884.4290930054074</c:v>
                </c:pt>
                <c:pt idx="24">
                  <c:v>1953</c:v>
                </c:pt>
                <c:pt idx="25">
                  <c:v>2013</c:v>
                </c:pt>
                <c:pt idx="26">
                  <c:v>2015</c:v>
                </c:pt>
                <c:pt idx="27">
                  <c:v>2112</c:v>
                </c:pt>
                <c:pt idx="28">
                  <c:v>2139</c:v>
                </c:pt>
                <c:pt idx="29">
                  <c:v>2244</c:v>
                </c:pt>
                <c:pt idx="30">
                  <c:v>2310</c:v>
                </c:pt>
              </c:numCache>
            </c:numRef>
          </c:xVal>
          <c:yVal>
            <c:numRef>
              <c:f>'Q-Q-Diagramm'!$H$2:$H$32</c:f>
              <c:numCache>
                <c:formatCode>General</c:formatCode>
                <c:ptCount val="31"/>
                <c:pt idx="0">
                  <c:v>1.7141249261543663E-4</c:v>
                </c:pt>
                <c:pt idx="1">
                  <c:v>1.9919162175321113E-4</c:v>
                </c:pt>
                <c:pt idx="2">
                  <c:v>2.1394947717973681E-4</c:v>
                </c:pt>
                <c:pt idx="3">
                  <c:v>2.2924610589316658E-4</c:v>
                </c:pt>
                <c:pt idx="4">
                  <c:v>2.8022520592805867E-4</c:v>
                </c:pt>
                <c:pt idx="5">
                  <c:v>2.9496512753324282E-4</c:v>
                </c:pt>
                <c:pt idx="6">
                  <c:v>3.3777822672193409E-4</c:v>
                </c:pt>
                <c:pt idx="7">
                  <c:v>3.890485502960183E-4</c:v>
                </c:pt>
                <c:pt idx="8">
                  <c:v>3.9082887840338434E-4</c:v>
                </c:pt>
                <c:pt idx="9">
                  <c:v>4.4045518634668989E-4</c:v>
                </c:pt>
                <c:pt idx="10">
                  <c:v>4.8821209813342328E-4</c:v>
                </c:pt>
                <c:pt idx="11">
                  <c:v>5.5549834990592907E-4</c:v>
                </c:pt>
                <c:pt idx="12">
                  <c:v>5.7708957158273311E-4</c:v>
                </c:pt>
                <c:pt idx="13">
                  <c:v>5.8664936571056975E-4</c:v>
                </c:pt>
                <c:pt idx="14">
                  <c:v>5.9425029875690306E-4</c:v>
                </c:pt>
                <c:pt idx="15">
                  <c:v>5.8520522360320636E-4</c:v>
                </c:pt>
                <c:pt idx="16">
                  <c:v>5.8332354388779847E-4</c:v>
                </c:pt>
                <c:pt idx="17">
                  <c:v>5.8123256433169161E-4</c:v>
                </c:pt>
                <c:pt idx="18">
                  <c:v>5.549391715834669E-4</c:v>
                </c:pt>
                <c:pt idx="19">
                  <c:v>5.4679911504615462E-4</c:v>
                </c:pt>
                <c:pt idx="20">
                  <c:v>5.0483156869272688E-4</c:v>
                </c:pt>
                <c:pt idx="21">
                  <c:v>4.5607746259329423E-4</c:v>
                </c:pt>
                <c:pt idx="22">
                  <c:v>4.1815808114492315E-4</c:v>
                </c:pt>
                <c:pt idx="23">
                  <c:v>3.837486960311812E-4</c:v>
                </c:pt>
                <c:pt idx="24">
                  <c:v>3.469716222281335E-4</c:v>
                </c:pt>
                <c:pt idx="25">
                  <c:v>3.1498717714088087E-4</c:v>
                </c:pt>
                <c:pt idx="26">
                  <c:v>3.1393019620891307E-4</c:v>
                </c:pt>
                <c:pt idx="27">
                  <c:v>2.6388008337573842E-4</c:v>
                </c:pt>
                <c:pt idx="28">
                  <c:v>2.504946464670866E-4</c:v>
                </c:pt>
                <c:pt idx="29">
                  <c:v>2.0146502208521491E-4</c:v>
                </c:pt>
                <c:pt idx="30">
                  <c:v>1.7350006072044594E-4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4-4426-B3DB-C8F6636E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62160"/>
        <c:axId val="834006384"/>
      </c:scatterChart>
      <c:valAx>
        <c:axId val="12439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34006384"/>
        <c:crosses val="autoZero"/>
        <c:crossBetween val="midCat"/>
      </c:valAx>
      <c:valAx>
        <c:axId val="8340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39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82-4399-A384-56717C1409BA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2-4399-A384-56717C1409BA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82-4399-A384-56717C1409BA}"/>
              </c:ext>
            </c:extLst>
          </c:dPt>
          <c:dPt>
            <c:idx val="24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82-4399-A384-56717C1409BA}"/>
              </c:ext>
            </c:extLst>
          </c:dPt>
          <c:dPt>
            <c:idx val="3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382-4399-A384-56717C1409BA}"/>
              </c:ext>
            </c:extLst>
          </c:dPt>
          <c:xVal>
            <c:numRef>
              <c:f>'Test Normalv.'!$Q$2:$Q$37</c:f>
              <c:numCache>
                <c:formatCode>General</c:formatCode>
                <c:ptCount val="36"/>
                <c:pt idx="0">
                  <c:v>198</c:v>
                </c:pt>
                <c:pt idx="1">
                  <c:v>264</c:v>
                </c:pt>
                <c:pt idx="2">
                  <c:v>297</c:v>
                </c:pt>
                <c:pt idx="3">
                  <c:v>330</c:v>
                </c:pt>
                <c:pt idx="4">
                  <c:v>397.29160353204736</c:v>
                </c:pt>
                <c:pt idx="5">
                  <c:v>433.43763950515222</c:v>
                </c:pt>
                <c:pt idx="6">
                  <c:v>462</c:v>
                </c:pt>
                <c:pt idx="7">
                  <c:v>543</c:v>
                </c:pt>
                <c:pt idx="8">
                  <c:v>638.6610740714151</c:v>
                </c:pt>
                <c:pt idx="9">
                  <c:v>642</c:v>
                </c:pt>
                <c:pt idx="10">
                  <c:v>737</c:v>
                </c:pt>
                <c:pt idx="11">
                  <c:v>737.40318896173596</c:v>
                </c:pt>
                <c:pt idx="12">
                  <c:v>835.65433265763863</c:v>
                </c:pt>
                <c:pt idx="13">
                  <c:v>1010</c:v>
                </c:pt>
                <c:pt idx="14">
                  <c:v>1094</c:v>
                </c:pt>
                <c:pt idx="15">
                  <c:v>1148.7669308432448</c:v>
                </c:pt>
                <c:pt idx="16">
                  <c:v>1251.996923078163</c:v>
                </c:pt>
                <c:pt idx="17">
                  <c:v>1256.5830575517489</c:v>
                </c:pt>
                <c:pt idx="18">
                  <c:v>1374.251550317683</c:v>
                </c:pt>
                <c:pt idx="19">
                  <c:v>1386</c:v>
                </c:pt>
                <c:pt idx="20">
                  <c:v>1397.953166781946</c:v>
                </c:pt>
                <c:pt idx="21">
                  <c:v>1505</c:v>
                </c:pt>
                <c:pt idx="22">
                  <c:v>1530.499414339751</c:v>
                </c:pt>
                <c:pt idx="23">
                  <c:v>1640</c:v>
                </c:pt>
                <c:pt idx="24">
                  <c:v>1745</c:v>
                </c:pt>
                <c:pt idx="25">
                  <c:v>1775.7629261417619</c:v>
                </c:pt>
                <c:pt idx="26">
                  <c:v>1819.4246595038117</c:v>
                </c:pt>
                <c:pt idx="27">
                  <c:v>1884.4290930054074</c:v>
                </c:pt>
                <c:pt idx="28">
                  <c:v>1953</c:v>
                </c:pt>
                <c:pt idx="29">
                  <c:v>2013</c:v>
                </c:pt>
                <c:pt idx="30">
                  <c:v>2015</c:v>
                </c:pt>
                <c:pt idx="31">
                  <c:v>2112</c:v>
                </c:pt>
                <c:pt idx="32">
                  <c:v>2115.8745115714505</c:v>
                </c:pt>
                <c:pt idx="33">
                  <c:v>2139</c:v>
                </c:pt>
                <c:pt idx="34">
                  <c:v>2244</c:v>
                </c:pt>
                <c:pt idx="35">
                  <c:v>2310</c:v>
                </c:pt>
              </c:numCache>
            </c:numRef>
          </c:xVal>
          <c:yVal>
            <c:numRef>
              <c:f>'Test Normalv.'!$R$2:$R$37</c:f>
              <c:numCache>
                <c:formatCode>General</c:formatCode>
                <c:ptCount val="36"/>
                <c:pt idx="0">
                  <c:v>1.7141249261543663E-4</c:v>
                </c:pt>
                <c:pt idx="1">
                  <c:v>1.9919162175321113E-4</c:v>
                </c:pt>
                <c:pt idx="2">
                  <c:v>2.1394947717973681E-4</c:v>
                </c:pt>
                <c:pt idx="3">
                  <c:v>2.2924610589316658E-4</c:v>
                </c:pt>
                <c:pt idx="4">
                  <c:v>2.6194221963697916E-4</c:v>
                </c:pt>
                <c:pt idx="5">
                  <c:v>2.8022520592805867E-4</c:v>
                </c:pt>
                <c:pt idx="6">
                  <c:v>2.9496512753324282E-4</c:v>
                </c:pt>
                <c:pt idx="7">
                  <c:v>3.3777822672193409E-4</c:v>
                </c:pt>
                <c:pt idx="8">
                  <c:v>3.890485502960183E-4</c:v>
                </c:pt>
                <c:pt idx="9">
                  <c:v>3.9082887840338434E-4</c:v>
                </c:pt>
                <c:pt idx="10">
                  <c:v>4.4045518634668989E-4</c:v>
                </c:pt>
                <c:pt idx="11">
                  <c:v>4.4065989521844634E-4</c:v>
                </c:pt>
                <c:pt idx="12">
                  <c:v>4.8821209813342328E-4</c:v>
                </c:pt>
                <c:pt idx="13">
                  <c:v>5.5549834990592907E-4</c:v>
                </c:pt>
                <c:pt idx="14">
                  <c:v>5.7708957158273311E-4</c:v>
                </c:pt>
                <c:pt idx="15">
                  <c:v>5.8664936571056975E-4</c:v>
                </c:pt>
                <c:pt idx="16">
                  <c:v>5.9425029875690306E-4</c:v>
                </c:pt>
                <c:pt idx="17">
                  <c:v>5.9426416558092056E-4</c:v>
                </c:pt>
                <c:pt idx="18">
                  <c:v>5.8520522360320636E-4</c:v>
                </c:pt>
                <c:pt idx="19">
                  <c:v>5.8332354388779847E-4</c:v>
                </c:pt>
                <c:pt idx="20">
                  <c:v>5.8123256433169161E-4</c:v>
                </c:pt>
                <c:pt idx="21">
                  <c:v>5.549391715834669E-4</c:v>
                </c:pt>
                <c:pt idx="22">
                  <c:v>5.4679911504615462E-4</c:v>
                </c:pt>
                <c:pt idx="23">
                  <c:v>5.0483156869272688E-4</c:v>
                </c:pt>
                <c:pt idx="24">
                  <c:v>4.5607746259329423E-4</c:v>
                </c:pt>
                <c:pt idx="25">
                  <c:v>4.4065989521844634E-4</c:v>
                </c:pt>
                <c:pt idx="26">
                  <c:v>4.1815808114492315E-4</c:v>
                </c:pt>
                <c:pt idx="27">
                  <c:v>3.837486960311812E-4</c:v>
                </c:pt>
                <c:pt idx="28">
                  <c:v>3.469716222281335E-4</c:v>
                </c:pt>
                <c:pt idx="29">
                  <c:v>3.1498717714088087E-4</c:v>
                </c:pt>
                <c:pt idx="30">
                  <c:v>3.1393019620891307E-4</c:v>
                </c:pt>
                <c:pt idx="31">
                  <c:v>2.6388008337573842E-4</c:v>
                </c:pt>
                <c:pt idx="32">
                  <c:v>2.6194221963697905E-4</c:v>
                </c:pt>
                <c:pt idx="33">
                  <c:v>2.504946464670866E-4</c:v>
                </c:pt>
                <c:pt idx="34">
                  <c:v>2.0146502208521491E-4</c:v>
                </c:pt>
                <c:pt idx="35">
                  <c:v>1.7350006072044594E-4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2-4399-A384-56717C14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60400"/>
        <c:axId val="1099188352"/>
      </c:scatterChart>
      <c:valAx>
        <c:axId val="11023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188352"/>
        <c:crosses val="autoZero"/>
        <c:crossBetween val="midCat"/>
      </c:valAx>
      <c:valAx>
        <c:axId val="1099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23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339FFE6E-FA4A-44F4-A2D7-ED8D6C73ED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8</xdr:col>
      <xdr:colOff>212726</xdr:colOff>
      <xdr:row>6</xdr:row>
      <xdr:rowOff>22225</xdr:rowOff>
    </xdr:from>
    <xdr:to>
      <xdr:col>13</xdr:col>
      <xdr:colOff>276225</xdr:colOff>
      <xdr:row>38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ECB6819-189E-DA2D-1279-8582C7F52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0</xdr:row>
      <xdr:rowOff>28575</xdr:rowOff>
    </xdr:from>
    <xdr:to>
      <xdr:col>18</xdr:col>
      <xdr:colOff>565150</xdr:colOff>
      <xdr:row>17</xdr:row>
      <xdr:rowOff>184150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176280-63C3-84A9-1E6C-D81D40D1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365123</xdr:colOff>
      <xdr:row>18</xdr:row>
      <xdr:rowOff>69849</xdr:rowOff>
    </xdr:from>
    <xdr:to>
      <xdr:col>18</xdr:col>
      <xdr:colOff>527050</xdr:colOff>
      <xdr:row>33</xdr:row>
      <xdr:rowOff>12699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AE5ED2F-752E-47F9-A03B-291DFE469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355600</xdr:colOff>
      <xdr:row>33</xdr:row>
      <xdr:rowOff>107950</xdr:rowOff>
    </xdr:from>
    <xdr:to>
      <xdr:col>18</xdr:col>
      <xdr:colOff>577850</xdr:colOff>
      <xdr:row>47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22A56D5E-4169-469E-9011-EC3A8D78E3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2625" y="6394450"/>
              <a:ext cx="5556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23</xdr:row>
      <xdr:rowOff>123825</xdr:rowOff>
    </xdr:from>
    <xdr:to>
      <xdr:col>14</xdr:col>
      <xdr:colOff>266700</xdr:colOff>
      <xdr:row>38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226841-81D6-4389-9041-77CB575B9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2510B-AB03-4CF6-80D7-E253017643F3}" name="Tabelle1" displayName="Tabelle1" ref="D37:I68" totalsRowShown="0">
  <autoFilter ref="D37:I68" xr:uid="{39FDD418-B909-4B32-9A8B-9290915BC527}"/>
  <tableColumns count="6">
    <tableColumn id="1" xr3:uid="{7DB38C9A-14CF-4749-AB1B-1E0026D708ED}" name="Studie">
      <calculatedColumnFormula>B38&amp;C38</calculatedColumnFormula>
    </tableColumn>
    <tableColumn id="2" xr3:uid="{A3A4C843-A2DC-4BBD-A77E-074A5244C77F}" name="Nachfrage" dataDxfId="5"/>
    <tableColumn id="3" xr3:uid="{D4342341-6221-418B-BBBD-57F27BF60B9A}" name="Rang"/>
    <tableColumn id="4" xr3:uid="{BD035969-6A28-4DB1-B903-29C655C6679C}" name="Rang-0,5/n" dataDxfId="4"/>
    <tableColumn id="5" xr3:uid="{A531AADA-03B2-4DE4-834E-0C8BCA87B5DD}" name="Z-Wert-Theo" dataDxfId="3"/>
    <tableColumn id="6" xr3:uid="{1CDA2C3F-C180-4FE7-AC67-9B2A5AE991F1}" name="Z-Größe-Tats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9E963C-8C7B-4C31-9388-B141CA1A9554}" name="Tabelle2" displayName="Tabelle2" ref="B38:F69" totalsRowShown="0">
  <autoFilter ref="B38:F69" xr:uid="{B99AA2FA-3C70-483D-8534-0E690B5C92A3}"/>
  <tableColumns count="5">
    <tableColumn id="1" xr3:uid="{E3016006-5DA9-4FD9-9FD0-6C27028D6B9F}" name="Demand (xi)"/>
    <tableColumn id="2" xr3:uid="{FDDC709A-BA00-48F1-B231-07D94521BF2F}" name="Rank"/>
    <tableColumn id="3" xr3:uid="{201AF51F-E756-49EF-A0D7-E72B8D0FCF21}" name="(xi-xavg)^2" dataDxfId="1">
      <calculatedColumnFormula>(B39-'Q-Q-Diagramm'!$K$2)^2</calculatedColumnFormula>
    </tableColumn>
    <tableColumn id="4" xr3:uid="{1A50DB8E-DB27-4F6C-93E0-FDF16A539EB6}" name="A"/>
    <tableColumn id="5" xr3:uid="{8C0935CE-CBD0-44FC-8A0D-79C0F48AAD29}" name="A*X" dataDxfId="0">
      <calculatedColumnFormula>B39*E39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bservatory.clean-hydrogen.europa.eu/tools-reports/scenarios-future-hydrogen-deman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75"/>
  <sheetViews>
    <sheetView workbookViewId="0">
      <selection activeCell="N4" sqref="N4"/>
    </sheetView>
  </sheetViews>
  <sheetFormatPr baseColWidth="10" defaultColWidth="8.7109375"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  <col min="9" max="9" width="22.85546875" customWidth="1"/>
  </cols>
  <sheetData>
    <row r="1" spans="1:4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s="1"/>
      <c r="B3" s="1"/>
      <c r="C3" s="1"/>
      <c r="D3" s="5" t="s">
        <v>59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5.75" x14ac:dyDescent="0.25">
      <c r="A7" s="1"/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1"/>
      <c r="J7" s="1"/>
      <c r="K7" s="1"/>
      <c r="L7" s="1"/>
      <c r="M7" s="1"/>
      <c r="N7" s="1"/>
      <c r="O7" s="1" t="s">
        <v>104</v>
      </c>
      <c r="P7" t="s">
        <v>112</v>
      </c>
      <c r="Q7" s="1">
        <v>198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1"/>
      <c r="B8" s="3">
        <v>2030</v>
      </c>
      <c r="C8" s="3" t="s">
        <v>7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  <c r="I8" s="1"/>
      <c r="J8" s="1"/>
      <c r="K8" s="1"/>
      <c r="L8" s="1"/>
      <c r="M8" s="1"/>
      <c r="N8" s="1"/>
      <c r="O8" s="1" t="s">
        <v>103</v>
      </c>
      <c r="P8" t="s">
        <v>113</v>
      </c>
      <c r="Q8" s="1">
        <v>264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1"/>
      <c r="B9" s="4">
        <v>2030</v>
      </c>
      <c r="C9" s="4" t="s">
        <v>8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  <c r="I9" s="1"/>
      <c r="J9" s="1"/>
      <c r="K9" s="1"/>
      <c r="L9" s="1"/>
      <c r="M9" s="1"/>
      <c r="N9" s="1"/>
      <c r="O9" s="1" t="s">
        <v>102</v>
      </c>
      <c r="P9" t="s">
        <v>114</v>
      </c>
      <c r="Q9" s="1">
        <v>297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1"/>
      <c r="B10" s="3">
        <v>2030</v>
      </c>
      <c r="C10" s="3" t="s">
        <v>9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  <c r="I10" s="1"/>
      <c r="J10" s="1"/>
      <c r="K10" s="1"/>
      <c r="L10" s="1"/>
      <c r="M10" s="1"/>
      <c r="N10" s="1"/>
      <c r="O10" s="1" t="s">
        <v>101</v>
      </c>
      <c r="P10" t="s">
        <v>115</v>
      </c>
      <c r="Q10" s="1">
        <v>330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1"/>
      <c r="B11" s="4">
        <v>2030</v>
      </c>
      <c r="C11" s="4" t="s">
        <v>10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  <c r="I11" s="1"/>
      <c r="J11" s="1"/>
      <c r="K11" s="1"/>
      <c r="L11" s="1"/>
      <c r="M11" s="1"/>
      <c r="N11" s="1"/>
      <c r="O11" s="1" t="s">
        <v>100</v>
      </c>
      <c r="P11" t="s">
        <v>116</v>
      </c>
      <c r="Q11" s="1">
        <v>433.43763950515222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 s="1"/>
      <c r="B12" s="3">
        <v>2030</v>
      </c>
      <c r="C12" s="3" t="s">
        <v>11</v>
      </c>
      <c r="D12" s="3">
        <v>427</v>
      </c>
      <c r="E12" s="3">
        <v>9</v>
      </c>
      <c r="F12" s="3">
        <v>30</v>
      </c>
      <c r="G12" s="3">
        <v>15</v>
      </c>
      <c r="H12" s="3">
        <v>481</v>
      </c>
      <c r="I12" s="1"/>
      <c r="J12" s="1"/>
      <c r="K12" s="1"/>
      <c r="L12" s="1"/>
      <c r="M12" s="1"/>
      <c r="N12" s="1"/>
      <c r="O12" s="1" t="s">
        <v>99</v>
      </c>
      <c r="P12" t="s">
        <v>117</v>
      </c>
      <c r="Q12" s="1">
        <v>462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1"/>
      <c r="B13" s="4">
        <v>2030</v>
      </c>
      <c r="C13" s="4" t="s">
        <v>12</v>
      </c>
      <c r="D13" s="4">
        <v>497</v>
      </c>
      <c r="E13" s="4">
        <v>70</v>
      </c>
      <c r="F13" s="4">
        <v>33</v>
      </c>
      <c r="G13" s="4">
        <v>65</v>
      </c>
      <c r="H13" s="4">
        <v>665</v>
      </c>
      <c r="I13" s="1"/>
      <c r="J13" s="1"/>
      <c r="K13" s="1"/>
      <c r="L13" s="1"/>
      <c r="M13" s="1"/>
      <c r="N13" s="1"/>
      <c r="O13" s="1" t="s">
        <v>98</v>
      </c>
      <c r="P13" t="s">
        <v>118</v>
      </c>
      <c r="Q13" s="1">
        <v>543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s="1"/>
      <c r="B14" s="3">
        <v>2030</v>
      </c>
      <c r="C14" s="3" t="s">
        <v>13</v>
      </c>
      <c r="D14" s="3">
        <v>400.32</v>
      </c>
      <c r="E14" s="3">
        <v>4</v>
      </c>
      <c r="F14" s="3">
        <v>12.51</v>
      </c>
      <c r="G14" s="3">
        <v>0</v>
      </c>
      <c r="H14" s="3">
        <v>416.83</v>
      </c>
      <c r="I14" s="1"/>
      <c r="J14" s="1"/>
      <c r="K14" s="1"/>
      <c r="L14" s="1"/>
      <c r="M14" s="1"/>
      <c r="N14" s="1"/>
      <c r="O14" s="1" t="s">
        <v>97</v>
      </c>
      <c r="P14" t="s">
        <v>119</v>
      </c>
      <c r="Q14" s="1">
        <v>638.6610740714151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1"/>
      <c r="B15" s="4">
        <v>2030</v>
      </c>
      <c r="C15" s="4" t="s">
        <v>14</v>
      </c>
      <c r="D15" s="4">
        <v>451</v>
      </c>
      <c r="E15" s="4">
        <v>18</v>
      </c>
      <c r="F15" s="4">
        <v>23</v>
      </c>
      <c r="G15" s="4">
        <v>0</v>
      </c>
      <c r="H15" s="4">
        <v>492</v>
      </c>
      <c r="I15" s="1"/>
      <c r="J15" s="1"/>
      <c r="K15" s="1"/>
      <c r="L15" s="1"/>
      <c r="M15" s="1"/>
      <c r="N15" s="1"/>
      <c r="O15" s="1" t="s">
        <v>96</v>
      </c>
      <c r="P15" t="s">
        <v>120</v>
      </c>
      <c r="Q15" s="1">
        <v>642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 s="1"/>
      <c r="B16" s="3">
        <v>2030</v>
      </c>
      <c r="C16" s="3" t="s">
        <v>15</v>
      </c>
      <c r="D16" s="3">
        <v>484.72</v>
      </c>
      <c r="E16" s="3">
        <v>58.400000000000013</v>
      </c>
      <c r="F16" s="3">
        <v>40.880000000000003</v>
      </c>
      <c r="G16" s="3">
        <v>0</v>
      </c>
      <c r="H16" s="3">
        <v>584</v>
      </c>
      <c r="I16" s="1"/>
      <c r="J16" s="1"/>
      <c r="K16" s="1"/>
      <c r="L16" s="1"/>
      <c r="M16" s="1"/>
      <c r="N16" s="1"/>
      <c r="O16" s="1" t="s">
        <v>95</v>
      </c>
      <c r="P16" t="s">
        <v>121</v>
      </c>
      <c r="Q16" s="1">
        <v>737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 s="1"/>
      <c r="B17" s="4">
        <v>2030</v>
      </c>
      <c r="C17" s="4" t="s">
        <v>16</v>
      </c>
      <c r="D17" s="4">
        <v>200</v>
      </c>
      <c r="E17" s="4">
        <v>33</v>
      </c>
      <c r="F17" s="4">
        <v>57</v>
      </c>
      <c r="G17" s="4">
        <v>0</v>
      </c>
      <c r="H17" s="4">
        <v>290</v>
      </c>
      <c r="I17" s="1"/>
      <c r="J17" s="1"/>
      <c r="K17" s="1"/>
      <c r="L17" s="1"/>
      <c r="M17" s="1"/>
      <c r="N17" s="1"/>
      <c r="O17" s="1" t="s">
        <v>94</v>
      </c>
      <c r="P17" t="s">
        <v>122</v>
      </c>
      <c r="Q17" s="1">
        <v>835.65433265763863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 s="1"/>
      <c r="B18" s="3">
        <v>2030</v>
      </c>
      <c r="C18" s="3" t="s">
        <v>17</v>
      </c>
      <c r="D18" s="3">
        <v>224</v>
      </c>
      <c r="E18" s="3">
        <v>53</v>
      </c>
      <c r="F18" s="3">
        <v>45</v>
      </c>
      <c r="G18" s="3">
        <v>0</v>
      </c>
      <c r="H18" s="3">
        <v>322</v>
      </c>
      <c r="I18" s="1"/>
      <c r="J18" s="1"/>
      <c r="K18" s="1"/>
      <c r="L18" s="1"/>
      <c r="M18" s="1"/>
      <c r="N18" s="1"/>
      <c r="O18" s="1" t="s">
        <v>93</v>
      </c>
      <c r="P18" t="s">
        <v>123</v>
      </c>
      <c r="Q18" s="1">
        <v>1010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 s="1"/>
      <c r="B19" s="4">
        <v>2030</v>
      </c>
      <c r="C19" s="4" t="s">
        <v>18</v>
      </c>
      <c r="D19" s="4">
        <v>315.12634044874358</v>
      </c>
      <c r="E19" s="4">
        <v>17.0101689094543</v>
      </c>
      <c r="F19" s="4">
        <v>16.541859913908041</v>
      </c>
      <c r="G19" s="4">
        <v>0</v>
      </c>
      <c r="H19" s="4">
        <v>348.67836927210601</v>
      </c>
      <c r="I19" s="1"/>
      <c r="J19" s="1"/>
      <c r="K19" s="1"/>
      <c r="L19" s="1"/>
      <c r="M19" s="1"/>
      <c r="N19" s="1"/>
      <c r="O19" s="1" t="s">
        <v>92</v>
      </c>
      <c r="P19" t="s">
        <v>124</v>
      </c>
      <c r="Q19" s="1">
        <v>1094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 s="1"/>
      <c r="B20" s="3">
        <v>2030</v>
      </c>
      <c r="C20" s="3" t="s">
        <v>19</v>
      </c>
      <c r="D20" s="3">
        <v>445.30566443696301</v>
      </c>
      <c r="E20" s="3">
        <v>321.87522515203437</v>
      </c>
      <c r="F20" s="3">
        <v>0</v>
      </c>
      <c r="G20" s="3">
        <v>0</v>
      </c>
      <c r="H20" s="3">
        <v>767.18088958899739</v>
      </c>
      <c r="I20" s="1"/>
      <c r="J20" s="1"/>
      <c r="K20" s="1"/>
      <c r="L20" s="1"/>
      <c r="M20" s="1"/>
      <c r="N20" s="1"/>
      <c r="O20" s="1" t="s">
        <v>91</v>
      </c>
      <c r="P20" t="s">
        <v>125</v>
      </c>
      <c r="Q20" s="1">
        <v>1148.7669308432448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 s="1"/>
      <c r="B21" s="4">
        <v>2030</v>
      </c>
      <c r="C21" s="4" t="s">
        <v>20</v>
      </c>
      <c r="D21" s="4">
        <v>292.13569614956538</v>
      </c>
      <c r="E21" s="4">
        <v>1.760875787640884</v>
      </c>
      <c r="F21" s="4">
        <v>9.6123013099749066</v>
      </c>
      <c r="G21" s="4">
        <v>0</v>
      </c>
      <c r="H21" s="4">
        <v>303.50887324718121</v>
      </c>
      <c r="I21" s="1"/>
      <c r="J21" s="1"/>
      <c r="K21" s="1"/>
      <c r="L21" s="1"/>
      <c r="M21" s="1"/>
      <c r="N21" s="1"/>
      <c r="O21" s="1" t="s">
        <v>90</v>
      </c>
      <c r="P21" t="s">
        <v>126</v>
      </c>
      <c r="Q21" s="1">
        <v>1251.996923078163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 s="1"/>
      <c r="B22" s="3">
        <v>2030</v>
      </c>
      <c r="C22" s="3" t="s">
        <v>21</v>
      </c>
      <c r="D22" s="3">
        <v>262.96963354594737</v>
      </c>
      <c r="E22" s="3">
        <v>49.782358205219083</v>
      </c>
      <c r="F22" s="3">
        <v>0</v>
      </c>
      <c r="G22" s="3">
        <v>0</v>
      </c>
      <c r="H22" s="3">
        <v>312.75199175116637</v>
      </c>
      <c r="I22" s="1"/>
      <c r="J22" s="1"/>
      <c r="K22" s="1"/>
      <c r="L22" s="1"/>
      <c r="M22" s="1"/>
      <c r="N22" s="1"/>
      <c r="O22" s="1" t="s">
        <v>89</v>
      </c>
      <c r="P22" t="s">
        <v>127</v>
      </c>
      <c r="Q22" s="1">
        <v>1374.251550317683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 s="1"/>
      <c r="B23" s="4">
        <v>2030</v>
      </c>
      <c r="C23" s="4" t="s">
        <v>22</v>
      </c>
      <c r="D23" s="4">
        <v>279.47967330240903</v>
      </c>
      <c r="E23" s="4">
        <v>154.23666138336509</v>
      </c>
      <c r="F23" s="4">
        <v>18.055704557421581</v>
      </c>
      <c r="G23" s="4">
        <v>15.82913813771402</v>
      </c>
      <c r="H23" s="4">
        <v>467.60117738090969</v>
      </c>
      <c r="I23" s="1"/>
      <c r="J23" s="1"/>
      <c r="K23" s="1"/>
      <c r="L23" s="1"/>
      <c r="M23" s="1"/>
      <c r="N23" s="1"/>
      <c r="O23" s="1" t="s">
        <v>88</v>
      </c>
      <c r="P23" t="s">
        <v>128</v>
      </c>
      <c r="Q23" s="1">
        <v>1386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 s="1"/>
      <c r="B24" s="3">
        <v>2030</v>
      </c>
      <c r="C24" s="3" t="s">
        <v>23</v>
      </c>
      <c r="D24" s="3">
        <v>283.82173566473108</v>
      </c>
      <c r="E24" s="3">
        <v>207.68693710308651</v>
      </c>
      <c r="F24" s="3">
        <v>0.83408408475135132</v>
      </c>
      <c r="G24" s="3">
        <v>0</v>
      </c>
      <c r="H24" s="3">
        <v>492.34275685256898</v>
      </c>
      <c r="I24" s="1"/>
      <c r="J24" s="1"/>
      <c r="K24" s="1"/>
      <c r="L24" s="1"/>
      <c r="M24" s="1"/>
      <c r="N24" s="1"/>
      <c r="O24" s="1" t="s">
        <v>87</v>
      </c>
      <c r="P24" t="s">
        <v>129</v>
      </c>
      <c r="Q24" s="1">
        <v>1397.953166781946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 s="1"/>
      <c r="B25" s="4">
        <v>2030</v>
      </c>
      <c r="C25" s="4" t="s">
        <v>24</v>
      </c>
      <c r="D25" s="4">
        <v>269.63489001616267</v>
      </c>
      <c r="E25" s="4">
        <v>6.788350281842262E-2</v>
      </c>
      <c r="F25" s="4">
        <v>34.540507244407749</v>
      </c>
      <c r="G25" s="4">
        <v>0</v>
      </c>
      <c r="H25" s="4">
        <v>304.24328076338878</v>
      </c>
      <c r="I25" s="1"/>
      <c r="J25" s="1"/>
      <c r="K25" s="1"/>
      <c r="L25" s="1"/>
      <c r="M25" s="1"/>
      <c r="N25" s="1"/>
      <c r="O25" s="1" t="s">
        <v>86</v>
      </c>
      <c r="P25" t="s">
        <v>130</v>
      </c>
      <c r="Q25" s="1">
        <v>1505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 s="1"/>
      <c r="B26" s="3">
        <v>2030</v>
      </c>
      <c r="C26" s="3" t="s">
        <v>25</v>
      </c>
      <c r="D26" s="3">
        <v>262.96963354594737</v>
      </c>
      <c r="E26" s="3">
        <v>15.01351351351351</v>
      </c>
      <c r="F26" s="3">
        <v>0</v>
      </c>
      <c r="G26" s="3">
        <v>0</v>
      </c>
      <c r="H26" s="3">
        <v>277.98314705946092</v>
      </c>
      <c r="I26" s="1"/>
      <c r="J26" s="1"/>
      <c r="K26" s="1"/>
      <c r="L26" s="1"/>
      <c r="M26" s="1"/>
      <c r="N26" s="1"/>
      <c r="O26" s="1" t="s">
        <v>85</v>
      </c>
      <c r="P26" t="s">
        <v>131</v>
      </c>
      <c r="Q26" s="1">
        <v>1530.499414339751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 s="1"/>
      <c r="B27" s="4">
        <v>2030</v>
      </c>
      <c r="C27" s="4" t="s">
        <v>26</v>
      </c>
      <c r="D27" s="4">
        <v>271.31047438678797</v>
      </c>
      <c r="E27" s="4">
        <v>15.01351351351351</v>
      </c>
      <c r="F27" s="4">
        <v>15.01351351351351</v>
      </c>
      <c r="G27" s="4">
        <v>0</v>
      </c>
      <c r="H27" s="4">
        <v>301.33750141381489</v>
      </c>
      <c r="I27" s="1"/>
      <c r="J27" s="1"/>
      <c r="K27" s="1"/>
      <c r="L27" s="1"/>
      <c r="M27" s="1"/>
      <c r="N27" s="1"/>
      <c r="O27" s="1" t="s">
        <v>84</v>
      </c>
      <c r="P27" t="s">
        <v>132</v>
      </c>
      <c r="Q27" s="1">
        <v>1640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 s="1"/>
      <c r="B28" s="3">
        <v>2030</v>
      </c>
      <c r="C28" s="3" t="s">
        <v>27</v>
      </c>
      <c r="D28" s="3">
        <v>129.98699999999999</v>
      </c>
      <c r="E28" s="3">
        <v>93.323999999999984</v>
      </c>
      <c r="F28" s="3">
        <v>0</v>
      </c>
      <c r="G28" s="3">
        <v>0</v>
      </c>
      <c r="H28" s="3">
        <v>223.31100000000001</v>
      </c>
      <c r="I28" s="1"/>
      <c r="J28" s="1"/>
      <c r="K28" s="1"/>
      <c r="L28" s="1"/>
      <c r="M28" s="1"/>
      <c r="N28" s="1"/>
      <c r="O28" s="1" t="s">
        <v>83</v>
      </c>
      <c r="P28" t="s">
        <v>133</v>
      </c>
      <c r="Q28" s="1">
        <v>1745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 s="1"/>
      <c r="B29" s="4">
        <v>2030</v>
      </c>
      <c r="C29" s="4" t="s">
        <v>28</v>
      </c>
      <c r="D29" s="4">
        <v>386.62799999999999</v>
      </c>
      <c r="E29" s="4">
        <v>169.983</v>
      </c>
      <c r="F29" s="4">
        <v>76.658999999999992</v>
      </c>
      <c r="G29" s="4">
        <v>36.662999999999997</v>
      </c>
      <c r="H29" s="4">
        <v>669.93299999999999</v>
      </c>
      <c r="I29" s="1"/>
      <c r="J29" s="1"/>
      <c r="K29" s="1"/>
      <c r="L29" s="1"/>
      <c r="M29" s="1"/>
      <c r="N29" s="1"/>
      <c r="O29" s="1" t="s">
        <v>82</v>
      </c>
      <c r="P29" t="s">
        <v>134</v>
      </c>
      <c r="Q29" s="1">
        <v>1819.4246595038117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 s="1"/>
      <c r="B30" s="3">
        <v>2040</v>
      </c>
      <c r="C30" s="3" t="s">
        <v>7</v>
      </c>
      <c r="D30" s="3">
        <v>857</v>
      </c>
      <c r="E30" s="3">
        <v>141</v>
      </c>
      <c r="F30" s="3">
        <v>53</v>
      </c>
      <c r="G30" s="3">
        <v>301</v>
      </c>
      <c r="H30" s="3">
        <v>1352</v>
      </c>
      <c r="I30" s="1"/>
      <c r="J30" s="1"/>
      <c r="K30" s="1"/>
      <c r="L30" s="1"/>
      <c r="M30" s="1"/>
      <c r="N30" s="1"/>
      <c r="O30" s="1" t="s">
        <v>81</v>
      </c>
      <c r="P30" t="s">
        <v>135</v>
      </c>
      <c r="Q30" s="1">
        <v>1884.4290930054074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 s="1"/>
      <c r="B31" s="4">
        <v>2040</v>
      </c>
      <c r="C31" s="4" t="s">
        <v>8</v>
      </c>
      <c r="D31" s="4">
        <v>284</v>
      </c>
      <c r="E31" s="4">
        <v>106</v>
      </c>
      <c r="F31" s="4">
        <v>0</v>
      </c>
      <c r="G31" s="4">
        <v>0</v>
      </c>
      <c r="H31" s="4">
        <v>390</v>
      </c>
      <c r="I31" s="1"/>
      <c r="J31" s="1"/>
      <c r="K31" s="1"/>
      <c r="L31" s="1"/>
      <c r="M31" s="1"/>
      <c r="N31" s="1"/>
      <c r="O31" s="1" t="s">
        <v>80</v>
      </c>
      <c r="P31" t="s">
        <v>136</v>
      </c>
      <c r="Q31" s="1">
        <v>1953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 s="1"/>
      <c r="B32" s="3">
        <v>2040</v>
      </c>
      <c r="C32" s="3" t="s">
        <v>9</v>
      </c>
      <c r="D32" s="3">
        <v>397</v>
      </c>
      <c r="E32" s="3">
        <v>210</v>
      </c>
      <c r="F32" s="3">
        <v>59</v>
      </c>
      <c r="G32" s="3">
        <v>0</v>
      </c>
      <c r="H32" s="3">
        <v>666</v>
      </c>
      <c r="I32" s="1"/>
      <c r="J32" s="1"/>
      <c r="K32" s="1"/>
      <c r="L32" s="1"/>
      <c r="M32" s="1"/>
      <c r="N32" s="1"/>
      <c r="O32" s="1" t="s">
        <v>79</v>
      </c>
      <c r="P32" t="s">
        <v>137</v>
      </c>
      <c r="Q32" s="1">
        <v>2013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 s="1"/>
      <c r="B33" s="4">
        <v>2040</v>
      </c>
      <c r="C33" s="4" t="s">
        <v>10</v>
      </c>
      <c r="D33" s="4">
        <v>552</v>
      </c>
      <c r="E33" s="4">
        <v>278</v>
      </c>
      <c r="F33" s="4">
        <v>145</v>
      </c>
      <c r="G33" s="4">
        <v>0</v>
      </c>
      <c r="H33" s="4">
        <v>975</v>
      </c>
      <c r="I33" s="1"/>
      <c r="J33" s="1"/>
      <c r="K33" s="1"/>
      <c r="L33" s="1"/>
      <c r="M33" s="1"/>
      <c r="N33" s="1"/>
      <c r="O33" s="1" t="s">
        <v>78</v>
      </c>
      <c r="P33" t="s">
        <v>138</v>
      </c>
      <c r="Q33" s="1">
        <v>2015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 s="1"/>
      <c r="B34" s="3">
        <v>2040</v>
      </c>
      <c r="C34" s="3" t="s">
        <v>16</v>
      </c>
      <c r="D34" s="3">
        <v>563</v>
      </c>
      <c r="E34" s="3">
        <v>300</v>
      </c>
      <c r="F34" s="3">
        <v>166</v>
      </c>
      <c r="G34" s="3">
        <v>210</v>
      </c>
      <c r="H34" s="3">
        <v>1239</v>
      </c>
      <c r="I34" s="1"/>
      <c r="J34" s="1"/>
      <c r="K34" s="1"/>
      <c r="L34" s="1"/>
      <c r="M34" s="1"/>
      <c r="N34" s="1"/>
      <c r="O34" s="1" t="s">
        <v>77</v>
      </c>
      <c r="P34" t="s">
        <v>139</v>
      </c>
      <c r="Q34" s="1">
        <v>2112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s="1"/>
      <c r="B35" s="4">
        <v>2040</v>
      </c>
      <c r="C35" s="4" t="s">
        <v>17</v>
      </c>
      <c r="D35" s="4">
        <v>514</v>
      </c>
      <c r="E35" s="4">
        <v>387</v>
      </c>
      <c r="F35" s="4">
        <v>363</v>
      </c>
      <c r="G35" s="4">
        <v>226</v>
      </c>
      <c r="H35" s="4">
        <v>1490</v>
      </c>
      <c r="I35" s="1"/>
      <c r="J35" s="1"/>
      <c r="K35" s="1"/>
      <c r="L35" s="1"/>
      <c r="M35" s="1"/>
      <c r="N35" s="1"/>
      <c r="O35" s="1" t="s">
        <v>76</v>
      </c>
      <c r="P35" t="s">
        <v>140</v>
      </c>
      <c r="Q35" s="1">
        <v>2139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 s="1"/>
      <c r="B36" s="3">
        <v>2040</v>
      </c>
      <c r="C36" s="3" t="s">
        <v>18</v>
      </c>
      <c r="D36" s="3">
        <v>373.88163673523718</v>
      </c>
      <c r="E36" s="3">
        <v>412.95317880574629</v>
      </c>
      <c r="F36" s="3">
        <v>153.9635769533989</v>
      </c>
      <c r="G36" s="3">
        <v>0</v>
      </c>
      <c r="H36" s="3">
        <v>940.79839249438237</v>
      </c>
      <c r="I36" s="1"/>
      <c r="J36" s="1"/>
      <c r="K36" s="1"/>
      <c r="L36" s="1"/>
      <c r="M36" s="1"/>
      <c r="N36" s="1"/>
      <c r="O36" s="1" t="s">
        <v>75</v>
      </c>
      <c r="P36" t="s">
        <v>141</v>
      </c>
      <c r="Q36" s="1">
        <v>2244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 s="1"/>
      <c r="B37" s="4">
        <v>2040</v>
      </c>
      <c r="C37" s="4" t="s">
        <v>19</v>
      </c>
      <c r="D37" s="4">
        <v>645.17967791461069</v>
      </c>
      <c r="E37" s="4">
        <v>582.70836123758545</v>
      </c>
      <c r="F37" s="4">
        <v>0</v>
      </c>
      <c r="G37" s="4">
        <v>0</v>
      </c>
      <c r="H37" s="4">
        <v>1227.8880391521959</v>
      </c>
      <c r="I37" s="1"/>
      <c r="J37" s="1"/>
      <c r="K37" s="1"/>
      <c r="L37" s="1"/>
      <c r="M37" s="1"/>
      <c r="N37" s="1"/>
      <c r="O37" s="1" t="s">
        <v>74</v>
      </c>
      <c r="P37" t="s">
        <v>142</v>
      </c>
      <c r="Q37" s="1">
        <v>2310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 s="1"/>
      <c r="B38" s="3">
        <v>2040</v>
      </c>
      <c r="C38" s="3" t="s">
        <v>20</v>
      </c>
      <c r="D38" s="3">
        <v>513.56526261005718</v>
      </c>
      <c r="E38" s="3">
        <v>140.18369594102961</v>
      </c>
      <c r="F38" s="3">
        <v>102.63139985380541</v>
      </c>
      <c r="G38" s="3">
        <v>0</v>
      </c>
      <c r="H38" s="3">
        <v>756.38035840489215</v>
      </c>
      <c r="I38" s="1"/>
      <c r="J38" s="1"/>
      <c r="K38" s="1"/>
      <c r="L38" s="1"/>
      <c r="M38" s="1"/>
      <c r="N38" s="1"/>
      <c r="O38" s="1" t="s">
        <v>73</v>
      </c>
      <c r="P38" t="s">
        <v>143</v>
      </c>
      <c r="Q38" s="1">
        <v>4389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 s="1"/>
      <c r="B39" s="4">
        <v>2040</v>
      </c>
      <c r="C39" s="4" t="s">
        <v>21</v>
      </c>
      <c r="D39" s="4">
        <v>263.88717066655238</v>
      </c>
      <c r="E39" s="4">
        <v>123.80796134881059</v>
      </c>
      <c r="F39" s="4">
        <v>0</v>
      </c>
      <c r="G39" s="4">
        <v>0</v>
      </c>
      <c r="H39" s="4">
        <v>387.69513201536301</v>
      </c>
      <c r="I39" s="1"/>
      <c r="J39" s="1"/>
      <c r="K39" s="1"/>
      <c r="L39" s="1"/>
      <c r="M39" s="1"/>
      <c r="N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s="1"/>
      <c r="B40" s="3">
        <v>2040</v>
      </c>
      <c r="C40" s="3" t="s">
        <v>22</v>
      </c>
      <c r="D40" s="3">
        <v>413.04798366271552</v>
      </c>
      <c r="E40" s="3">
        <v>216.75733365862621</v>
      </c>
      <c r="F40" s="3">
        <v>151.08666504484569</v>
      </c>
      <c r="G40" s="3">
        <v>162.13344195017751</v>
      </c>
      <c r="H40" s="3">
        <v>943.02542431636482</v>
      </c>
      <c r="I40" s="1"/>
      <c r="J40" s="1"/>
      <c r="K40" s="1"/>
      <c r="L40" s="1"/>
      <c r="M40" s="1"/>
      <c r="N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 s="1"/>
      <c r="B41" s="4">
        <v>2040</v>
      </c>
      <c r="C41" s="4" t="s">
        <v>23</v>
      </c>
      <c r="D41" s="4">
        <v>587.9843985707239</v>
      </c>
      <c r="E41" s="4">
        <v>586.36111158020003</v>
      </c>
      <c r="F41" s="4">
        <v>0.27802802825045042</v>
      </c>
      <c r="G41" s="4">
        <v>0</v>
      </c>
      <c r="H41" s="4">
        <v>1174.6235381791739</v>
      </c>
      <c r="I41" s="1"/>
      <c r="J41" s="1"/>
      <c r="K41" s="1"/>
      <c r="L41" s="1"/>
      <c r="M41" s="1"/>
      <c r="N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s="1"/>
      <c r="B42" s="3">
        <v>2040</v>
      </c>
      <c r="C42" s="3" t="s">
        <v>24</v>
      </c>
      <c r="D42" s="3">
        <v>310.64559752872822</v>
      </c>
      <c r="E42" s="3">
        <v>188.8488966147076</v>
      </c>
      <c r="F42" s="3">
        <v>27.210307504997381</v>
      </c>
      <c r="G42" s="3">
        <v>0</v>
      </c>
      <c r="H42" s="3">
        <v>526.7048016484332</v>
      </c>
      <c r="I42" s="1"/>
      <c r="J42" s="1"/>
      <c r="K42" s="1"/>
      <c r="L42" s="1"/>
      <c r="M42" s="1"/>
      <c r="N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s="1"/>
      <c r="B43" s="4">
        <v>2040</v>
      </c>
      <c r="C43" s="4" t="s">
        <v>27</v>
      </c>
      <c r="D43" s="4">
        <v>547.85268233601778</v>
      </c>
      <c r="E43" s="4">
        <v>351.20520932258358</v>
      </c>
      <c r="F43" s="4">
        <v>84.407818901610426</v>
      </c>
      <c r="G43" s="4">
        <v>26.784221367610009</v>
      </c>
      <c r="H43" s="4">
        <v>1010.249931927822</v>
      </c>
      <c r="I43" s="1"/>
      <c r="J43" s="1"/>
      <c r="K43" s="1"/>
      <c r="L43" s="1"/>
      <c r="M43" s="1"/>
      <c r="N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s="1"/>
      <c r="B44" s="3">
        <v>2050</v>
      </c>
      <c r="C44" s="3" t="s">
        <v>7</v>
      </c>
      <c r="D44" s="3">
        <v>1200</v>
      </c>
      <c r="E44" s="3">
        <v>285</v>
      </c>
      <c r="F44" s="3">
        <v>155</v>
      </c>
      <c r="G44" s="3">
        <v>626</v>
      </c>
      <c r="H44" s="3">
        <v>2266</v>
      </c>
      <c r="K44" s="1"/>
      <c r="L44" s="1"/>
      <c r="M44" s="1"/>
      <c r="N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s="1"/>
      <c r="B45" s="4">
        <v>2050</v>
      </c>
      <c r="C45" s="4" t="s">
        <v>8</v>
      </c>
      <c r="D45" s="4">
        <v>341</v>
      </c>
      <c r="E45" s="4">
        <v>202</v>
      </c>
      <c r="F45" s="4">
        <v>0</v>
      </c>
      <c r="G45" s="4">
        <v>0</v>
      </c>
      <c r="H45" s="4">
        <v>543</v>
      </c>
      <c r="K45" s="1"/>
      <c r="L45" s="1"/>
      <c r="M45" s="1"/>
      <c r="N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A46" s="1"/>
      <c r="B46" s="3">
        <v>2050</v>
      </c>
      <c r="C46" s="3" t="s">
        <v>9</v>
      </c>
      <c r="D46" s="3">
        <v>494</v>
      </c>
      <c r="E46" s="3">
        <v>388</v>
      </c>
      <c r="F46" s="3">
        <v>212</v>
      </c>
      <c r="G46" s="3">
        <v>0</v>
      </c>
      <c r="H46" s="3">
        <v>1094</v>
      </c>
      <c r="K46" s="1"/>
      <c r="L46" s="1"/>
      <c r="M46" s="1"/>
      <c r="N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s="1"/>
      <c r="B47" s="4">
        <v>2050</v>
      </c>
      <c r="C47" s="4" t="s">
        <v>10</v>
      </c>
      <c r="D47" s="4">
        <v>725</v>
      </c>
      <c r="E47" s="4">
        <v>526</v>
      </c>
      <c r="F47" s="4">
        <v>494</v>
      </c>
      <c r="G47" s="4">
        <v>0</v>
      </c>
      <c r="H47" s="4">
        <v>1745</v>
      </c>
      <c r="K47" s="1"/>
      <c r="L47" s="1"/>
      <c r="M47" s="1"/>
      <c r="N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s="1"/>
      <c r="B48" s="3">
        <v>2050</v>
      </c>
      <c r="C48" s="3" t="s">
        <v>11</v>
      </c>
      <c r="D48" s="3">
        <v>445</v>
      </c>
      <c r="E48" s="3">
        <v>85</v>
      </c>
      <c r="F48" s="3">
        <v>207</v>
      </c>
      <c r="G48" s="3">
        <v>43</v>
      </c>
      <c r="H48" s="3">
        <v>780</v>
      </c>
      <c r="K48" s="1"/>
      <c r="L48" s="1"/>
      <c r="M48" s="1"/>
      <c r="N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 s="1"/>
      <c r="B49" s="4">
        <v>2050</v>
      </c>
      <c r="C49" s="4" t="s">
        <v>12</v>
      </c>
      <c r="D49" s="4">
        <v>885</v>
      </c>
      <c r="E49" s="4">
        <v>675</v>
      </c>
      <c r="F49" s="4">
        <v>579</v>
      </c>
      <c r="G49" s="4">
        <v>112</v>
      </c>
      <c r="H49" s="4">
        <v>2251</v>
      </c>
      <c r="K49" s="1"/>
      <c r="L49" s="1"/>
      <c r="M49" s="1"/>
      <c r="N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s="1"/>
      <c r="B50" s="3">
        <v>2050</v>
      </c>
      <c r="C50" s="3" t="s">
        <v>13</v>
      </c>
      <c r="D50" s="3">
        <v>423.72</v>
      </c>
      <c r="E50" s="3">
        <v>70.62</v>
      </c>
      <c r="F50" s="3">
        <v>147.66</v>
      </c>
      <c r="G50" s="3">
        <v>0</v>
      </c>
      <c r="H50" s="3">
        <v>642</v>
      </c>
      <c r="K50" s="1"/>
      <c r="L50" s="1"/>
      <c r="M50" s="1"/>
      <c r="N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s="1"/>
      <c r="B51" s="4">
        <v>2050</v>
      </c>
      <c r="C51" s="4" t="s">
        <v>14</v>
      </c>
      <c r="D51" s="4">
        <v>545.40000000000009</v>
      </c>
      <c r="E51" s="4">
        <v>242.4</v>
      </c>
      <c r="F51" s="4">
        <v>222.2</v>
      </c>
      <c r="G51" s="4">
        <v>0</v>
      </c>
      <c r="H51" s="4">
        <v>1010</v>
      </c>
      <c r="K51" s="1"/>
      <c r="L51" s="1"/>
      <c r="M51" s="1"/>
      <c r="N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s="1"/>
      <c r="B52" s="3">
        <v>2050</v>
      </c>
      <c r="C52" s="3" t="s">
        <v>15</v>
      </c>
      <c r="D52" s="3">
        <v>745.55</v>
      </c>
      <c r="E52" s="3">
        <v>745.55</v>
      </c>
      <c r="F52" s="3">
        <v>523.9</v>
      </c>
      <c r="G52" s="3">
        <v>0</v>
      </c>
      <c r="H52" s="3">
        <v>2015</v>
      </c>
      <c r="K52" s="1"/>
      <c r="L52" s="1"/>
      <c r="M52" s="1"/>
      <c r="N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s="1"/>
      <c r="B53" s="4">
        <v>2050</v>
      </c>
      <c r="C53" s="4" t="s">
        <v>16</v>
      </c>
      <c r="D53" s="4">
        <v>759</v>
      </c>
      <c r="E53" s="4">
        <v>547</v>
      </c>
      <c r="F53" s="4">
        <v>199</v>
      </c>
      <c r="G53" s="4">
        <v>240</v>
      </c>
      <c r="H53" s="4">
        <v>1745</v>
      </c>
      <c r="K53" s="1"/>
      <c r="L53" s="1"/>
      <c r="M53" s="1"/>
      <c r="N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s="1"/>
      <c r="B54" s="3">
        <v>2050</v>
      </c>
      <c r="C54" s="3" t="s">
        <v>17</v>
      </c>
      <c r="D54" s="3">
        <v>776</v>
      </c>
      <c r="E54" s="3">
        <v>715</v>
      </c>
      <c r="F54" s="3">
        <v>462</v>
      </c>
      <c r="G54" s="3">
        <v>477</v>
      </c>
      <c r="H54" s="3">
        <v>2430</v>
      </c>
      <c r="K54" s="1"/>
      <c r="L54" s="1"/>
      <c r="M54" s="1"/>
      <c r="N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s="1"/>
      <c r="B55" s="4">
        <v>2050</v>
      </c>
      <c r="C55" s="4" t="s">
        <v>29</v>
      </c>
      <c r="D55" s="4">
        <v>0</v>
      </c>
      <c r="E55" s="4">
        <v>198</v>
      </c>
      <c r="F55" s="4">
        <v>0</v>
      </c>
      <c r="G55" s="4">
        <v>0</v>
      </c>
      <c r="H55" s="4">
        <v>198</v>
      </c>
      <c r="K55" s="1"/>
      <c r="L55" s="1"/>
      <c r="M55" s="1"/>
      <c r="N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s="1"/>
      <c r="B56" s="3">
        <v>2050</v>
      </c>
      <c r="C56" s="3" t="s">
        <v>30</v>
      </c>
      <c r="D56" s="3">
        <v>0</v>
      </c>
      <c r="E56" s="3">
        <v>264</v>
      </c>
      <c r="F56" s="3">
        <v>0</v>
      </c>
      <c r="G56" s="3">
        <v>231</v>
      </c>
      <c r="H56" s="3">
        <v>495</v>
      </c>
      <c r="K56" s="1"/>
      <c r="L56" s="1"/>
      <c r="M56" s="1"/>
      <c r="N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s="1"/>
      <c r="B57" s="4">
        <v>2050</v>
      </c>
      <c r="C57" s="4" t="s">
        <v>31</v>
      </c>
      <c r="D57" s="4">
        <v>0</v>
      </c>
      <c r="E57" s="4">
        <v>297</v>
      </c>
      <c r="F57" s="4">
        <v>0</v>
      </c>
      <c r="G57" s="4">
        <v>198</v>
      </c>
      <c r="H57" s="4">
        <v>495</v>
      </c>
      <c r="K57" s="1"/>
      <c r="L57" s="1"/>
      <c r="M57" s="1"/>
      <c r="N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s="1"/>
      <c r="B58" s="3">
        <v>2050</v>
      </c>
      <c r="C58" s="3" t="s">
        <v>32</v>
      </c>
      <c r="D58" s="3">
        <v>0</v>
      </c>
      <c r="E58" s="3">
        <v>330</v>
      </c>
      <c r="F58" s="3">
        <v>0</v>
      </c>
      <c r="G58" s="3">
        <v>198</v>
      </c>
      <c r="H58" s="3">
        <v>528</v>
      </c>
      <c r="K58" s="1"/>
      <c r="L58" s="1"/>
      <c r="M58" s="1"/>
      <c r="N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s="1"/>
      <c r="B59" s="4">
        <v>2050</v>
      </c>
      <c r="C59" s="4" t="s">
        <v>33</v>
      </c>
      <c r="D59" s="4">
        <v>1584</v>
      </c>
      <c r="E59" s="4">
        <v>1584</v>
      </c>
      <c r="F59" s="4">
        <v>1221</v>
      </c>
      <c r="G59" s="4">
        <v>429</v>
      </c>
      <c r="H59" s="4">
        <v>4818</v>
      </c>
      <c r="K59" s="1"/>
      <c r="L59" s="1"/>
      <c r="M59" s="1"/>
      <c r="N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s="1"/>
      <c r="B60" s="3">
        <v>2050</v>
      </c>
      <c r="C60" s="3" t="s">
        <v>34</v>
      </c>
      <c r="D60" s="3">
        <v>165</v>
      </c>
      <c r="E60" s="3">
        <v>297</v>
      </c>
      <c r="F60" s="3">
        <v>0</v>
      </c>
      <c r="G60" s="3">
        <v>396</v>
      </c>
      <c r="H60" s="3">
        <v>858</v>
      </c>
      <c r="K60" s="1"/>
      <c r="L60" s="1"/>
      <c r="M60" s="1"/>
      <c r="N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s="1"/>
      <c r="B61" s="4">
        <v>2050</v>
      </c>
      <c r="C61" s="4" t="s">
        <v>35</v>
      </c>
      <c r="D61" s="4">
        <v>495</v>
      </c>
      <c r="E61" s="4">
        <v>660</v>
      </c>
      <c r="F61" s="4">
        <v>231</v>
      </c>
      <c r="G61" s="4">
        <v>264</v>
      </c>
      <c r="H61" s="4">
        <v>1650</v>
      </c>
      <c r="K61" s="1"/>
      <c r="L61" s="1"/>
      <c r="M61" s="1"/>
      <c r="N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s="1"/>
      <c r="B62" s="3">
        <v>2050</v>
      </c>
      <c r="C62" s="3" t="s">
        <v>36</v>
      </c>
      <c r="D62" s="3">
        <v>957</v>
      </c>
      <c r="E62" s="3">
        <v>1056</v>
      </c>
      <c r="F62" s="3">
        <v>231</v>
      </c>
      <c r="G62" s="3">
        <v>297</v>
      </c>
      <c r="H62" s="3">
        <v>2541</v>
      </c>
      <c r="K62" s="1"/>
      <c r="L62" s="1"/>
      <c r="M62" s="1"/>
      <c r="N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s="1"/>
      <c r="B63" s="4">
        <v>2050</v>
      </c>
      <c r="C63" s="4" t="s">
        <v>37</v>
      </c>
      <c r="D63" s="4">
        <v>858</v>
      </c>
      <c r="E63" s="4">
        <v>924</v>
      </c>
      <c r="F63" s="4">
        <v>231</v>
      </c>
      <c r="G63" s="4">
        <v>264</v>
      </c>
      <c r="H63" s="4">
        <v>2277</v>
      </c>
      <c r="K63" s="1"/>
      <c r="L63" s="1"/>
      <c r="M63" s="1"/>
      <c r="N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s="1"/>
      <c r="B64" s="3">
        <v>2050</v>
      </c>
      <c r="C64" s="3" t="s">
        <v>38</v>
      </c>
      <c r="D64" s="3">
        <v>528</v>
      </c>
      <c r="E64" s="3">
        <v>1155</v>
      </c>
      <c r="F64" s="3">
        <v>429</v>
      </c>
      <c r="G64" s="3">
        <v>66</v>
      </c>
      <c r="H64" s="3">
        <v>2178</v>
      </c>
      <c r="K64" s="1"/>
      <c r="L64" s="1"/>
      <c r="M64" s="1"/>
      <c r="N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s="1"/>
      <c r="B65" s="4">
        <v>2050</v>
      </c>
      <c r="C65" s="4" t="s">
        <v>39</v>
      </c>
      <c r="D65" s="4">
        <v>528</v>
      </c>
      <c r="E65" s="4">
        <v>1782</v>
      </c>
      <c r="F65" s="4">
        <v>0</v>
      </c>
      <c r="G65" s="4">
        <v>792</v>
      </c>
      <c r="H65" s="4">
        <v>3102</v>
      </c>
      <c r="K65" s="1"/>
      <c r="L65" s="1"/>
      <c r="M65" s="1"/>
      <c r="N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s="1"/>
      <c r="B66" s="3">
        <v>2050</v>
      </c>
      <c r="C66" s="3" t="s">
        <v>18</v>
      </c>
      <c r="D66" s="3">
        <v>528.83531974327695</v>
      </c>
      <c r="E66" s="3">
        <v>559.16681235579722</v>
      </c>
      <c r="F66" s="3">
        <v>309.95103468287158</v>
      </c>
      <c r="G66" s="3">
        <v>0</v>
      </c>
      <c r="H66" s="3">
        <v>1397.953166781946</v>
      </c>
      <c r="K66" s="1"/>
      <c r="L66" s="1"/>
      <c r="M66" s="1"/>
      <c r="N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s="1"/>
      <c r="B67" s="4">
        <v>2050</v>
      </c>
      <c r="C67" s="4" t="s">
        <v>19</v>
      </c>
      <c r="D67" s="4">
        <v>630.1339174076802</v>
      </c>
      <c r="E67" s="4">
        <v>621.86300567048261</v>
      </c>
      <c r="F67" s="4">
        <v>0</v>
      </c>
      <c r="G67" s="4">
        <v>0</v>
      </c>
      <c r="H67" s="4">
        <v>1251.996923078163</v>
      </c>
      <c r="K67" s="1"/>
      <c r="L67" s="1"/>
      <c r="M67" s="1"/>
      <c r="N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s="1"/>
      <c r="B68" s="3">
        <v>2050</v>
      </c>
      <c r="C68" s="3" t="s">
        <v>20</v>
      </c>
      <c r="D68" s="3">
        <v>749.55564963976235</v>
      </c>
      <c r="E68" s="3">
        <v>433.25947963245608</v>
      </c>
      <c r="F68" s="3">
        <v>191.4364210454643</v>
      </c>
      <c r="G68" s="3">
        <v>0</v>
      </c>
      <c r="H68" s="3">
        <v>1374.251550317683</v>
      </c>
      <c r="K68" s="1"/>
      <c r="L68" s="1"/>
      <c r="M68" s="1"/>
      <c r="N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s="1"/>
      <c r="B69" s="4">
        <v>2050</v>
      </c>
      <c r="C69" s="4" t="s">
        <v>21</v>
      </c>
      <c r="D69" s="4">
        <v>265.0236949295408</v>
      </c>
      <c r="E69" s="4">
        <v>168.4139445756114</v>
      </c>
      <c r="F69" s="4">
        <v>0</v>
      </c>
      <c r="G69" s="4">
        <v>0</v>
      </c>
      <c r="H69" s="4">
        <v>433.43763950515222</v>
      </c>
      <c r="K69" s="1"/>
      <c r="L69" s="1"/>
      <c r="M69" s="1"/>
      <c r="N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s="1"/>
      <c r="B70" s="3">
        <v>2050</v>
      </c>
      <c r="C70" s="3" t="s">
        <v>22</v>
      </c>
      <c r="D70" s="3">
        <v>450.68028242256503</v>
      </c>
      <c r="E70" s="3">
        <v>203.89533545902199</v>
      </c>
      <c r="F70" s="3">
        <v>181.0787147760521</v>
      </c>
      <c r="G70" s="3">
        <v>253.09659578074141</v>
      </c>
      <c r="H70" s="3">
        <v>1088.75092843838</v>
      </c>
      <c r="K70" s="1"/>
      <c r="L70" s="1"/>
      <c r="M70" s="1"/>
      <c r="N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s="1"/>
      <c r="B71" s="4">
        <v>2050</v>
      </c>
      <c r="C71" s="4" t="s">
        <v>23</v>
      </c>
      <c r="D71" s="4">
        <v>674.45111535661397</v>
      </c>
      <c r="E71" s="4">
        <v>856.04829898313687</v>
      </c>
      <c r="F71" s="4">
        <v>0</v>
      </c>
      <c r="G71" s="4">
        <v>0</v>
      </c>
      <c r="H71" s="4">
        <v>1530.499414339751</v>
      </c>
      <c r="K71" s="1"/>
      <c r="L71" s="1"/>
      <c r="M71" s="1"/>
      <c r="N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s="1"/>
      <c r="B72" s="3">
        <v>2050</v>
      </c>
      <c r="C72" s="3" t="s">
        <v>24</v>
      </c>
      <c r="D72" s="3">
        <v>295.53668288803061</v>
      </c>
      <c r="E72" s="3">
        <v>332.87191394971569</v>
      </c>
      <c r="F72" s="3">
        <v>10.25247723366887</v>
      </c>
      <c r="G72" s="3">
        <v>0</v>
      </c>
      <c r="H72" s="3">
        <v>638.6610740714151</v>
      </c>
      <c r="K72" s="1"/>
      <c r="L72" s="1"/>
      <c r="M72" s="1"/>
      <c r="N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s="1"/>
      <c r="B73" s="4">
        <v>2050</v>
      </c>
      <c r="C73" s="4" t="s">
        <v>25</v>
      </c>
      <c r="D73" s="4">
        <v>328.02819210450588</v>
      </c>
      <c r="E73" s="4">
        <v>595.53603603603608</v>
      </c>
      <c r="F73" s="4">
        <v>225.20270270270271</v>
      </c>
      <c r="G73" s="4">
        <v>121.1154676175793</v>
      </c>
      <c r="H73" s="4">
        <v>1269.8823984608241</v>
      </c>
      <c r="K73" s="1"/>
      <c r="L73" s="1"/>
      <c r="M73" s="1"/>
      <c r="N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s="1"/>
      <c r="B74" s="3">
        <v>2050</v>
      </c>
      <c r="C74" s="3" t="s">
        <v>26</v>
      </c>
      <c r="D74" s="3">
        <v>708.3705344468483</v>
      </c>
      <c r="E74" s="3">
        <v>595.53603603603608</v>
      </c>
      <c r="F74" s="3">
        <v>580.52252252252254</v>
      </c>
      <c r="G74" s="3">
        <v>155.1396396396396</v>
      </c>
      <c r="H74" s="3">
        <v>2039.568732645047</v>
      </c>
      <c r="K74" s="1"/>
      <c r="L74" s="1"/>
      <c r="M74" s="1"/>
      <c r="N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s="1"/>
      <c r="B75" s="4">
        <v>2050</v>
      </c>
      <c r="C75" s="4" t="s">
        <v>40</v>
      </c>
      <c r="D75" s="4">
        <v>919.17748482860577</v>
      </c>
      <c r="E75" s="4">
        <v>549.71316056041451</v>
      </c>
      <c r="F75" s="4">
        <v>350.53401411479177</v>
      </c>
      <c r="G75" s="4">
        <v>73.232144607014348</v>
      </c>
      <c r="H75" s="4">
        <v>1892.656804110826</v>
      </c>
      <c r="K75" s="1"/>
      <c r="L75" s="1"/>
      <c r="M75" s="1"/>
      <c r="N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s="1"/>
      <c r="B79" s="1"/>
      <c r="C79" s="1"/>
      <c r="D79" s="1"/>
      <c r="E79" s="1"/>
      <c r="F79" s="1"/>
      <c r="G79" s="1"/>
      <c r="M79" s="1"/>
      <c r="N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s="1"/>
      <c r="B80" s="1"/>
      <c r="C80" s="1"/>
      <c r="D80" s="1"/>
      <c r="E80" s="1"/>
      <c r="F80" s="1"/>
      <c r="G80" s="1"/>
      <c r="M80" s="1"/>
      <c r="N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s="1"/>
      <c r="B81" s="1"/>
      <c r="C81" s="1"/>
      <c r="D81" s="1"/>
      <c r="E81" s="1"/>
      <c r="F81" s="1"/>
      <c r="G81" s="1"/>
      <c r="M81" s="1"/>
      <c r="N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 s="1"/>
      <c r="B82" s="1"/>
      <c r="C82" s="1"/>
      <c r="D82" s="1"/>
      <c r="E82" s="1"/>
      <c r="F82" s="1"/>
      <c r="G82" s="1"/>
      <c r="M82" s="1"/>
      <c r="N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 s="1"/>
      <c r="B83" s="1"/>
      <c r="C83" s="1"/>
      <c r="D83" s="1"/>
      <c r="E83" s="1"/>
      <c r="F83" s="1"/>
      <c r="G83" s="1"/>
      <c r="M83" s="1"/>
      <c r="N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 s="1"/>
      <c r="B84" s="1"/>
      <c r="C84" s="1"/>
      <c r="D84" s="1"/>
      <c r="E84" s="1"/>
      <c r="F84" s="1"/>
      <c r="G84" s="1"/>
      <c r="M84" s="1"/>
      <c r="N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 s="1"/>
      <c r="B85" s="1"/>
      <c r="C85" s="1"/>
      <c r="D85" s="1"/>
      <c r="E85" s="1"/>
      <c r="F85" s="1"/>
      <c r="G85" s="1"/>
      <c r="M85" s="1"/>
      <c r="N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 s="1"/>
      <c r="B86" s="1"/>
      <c r="C86" s="1"/>
      <c r="D86" s="1"/>
      <c r="E86" s="1"/>
      <c r="F86" s="1"/>
      <c r="G86" s="1"/>
      <c r="M86" s="1"/>
      <c r="N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 s="1"/>
      <c r="B87" s="1"/>
      <c r="C87" s="1"/>
      <c r="D87" s="1"/>
      <c r="E87" s="1"/>
      <c r="F87" s="1"/>
      <c r="G87" s="1"/>
      <c r="M87" s="1"/>
      <c r="N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 s="1"/>
      <c r="B88" s="1"/>
      <c r="C88" s="1"/>
      <c r="D88" s="1"/>
      <c r="E88" s="1"/>
      <c r="F88" s="1"/>
      <c r="G88" s="1"/>
      <c r="M88" s="1"/>
      <c r="N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 s="1"/>
      <c r="B89" s="1"/>
      <c r="C89" s="1"/>
      <c r="D89" s="1"/>
      <c r="E89" s="1"/>
      <c r="F89" s="1"/>
      <c r="G89" s="1"/>
      <c r="M89" s="1"/>
      <c r="N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 s="1"/>
      <c r="B90" s="1"/>
      <c r="C90" s="1"/>
      <c r="D90" s="1"/>
      <c r="E90" s="1"/>
      <c r="F90" s="1"/>
      <c r="G90" s="1"/>
      <c r="M90" s="1"/>
      <c r="N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 s="1"/>
      <c r="B91" s="1"/>
      <c r="C91" s="1"/>
      <c r="D91" s="1"/>
      <c r="E91" s="1"/>
      <c r="F91" s="1"/>
      <c r="G91" s="1"/>
      <c r="M91" s="1"/>
      <c r="N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 s="1"/>
      <c r="B92" s="1"/>
      <c r="C92" s="1"/>
      <c r="D92" s="1"/>
      <c r="E92" s="1"/>
      <c r="F92" s="1"/>
      <c r="G92" s="1"/>
      <c r="M92" s="1"/>
      <c r="N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 s="1"/>
      <c r="B93" s="1"/>
      <c r="C93" s="1"/>
      <c r="D93" s="1"/>
      <c r="E93" s="1"/>
      <c r="F93" s="1"/>
      <c r="G93" s="1"/>
      <c r="M93" s="1"/>
      <c r="N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 s="1"/>
      <c r="B94" s="1"/>
      <c r="C94" s="1"/>
      <c r="D94" s="1"/>
      <c r="E94" s="1"/>
      <c r="F94" s="1"/>
      <c r="G94" s="1"/>
      <c r="M94" s="1"/>
      <c r="N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 s="1"/>
      <c r="B95" s="1"/>
      <c r="C95" s="1"/>
      <c r="D95" s="1"/>
      <c r="E95" s="1"/>
      <c r="F95" s="1"/>
      <c r="G95" s="1"/>
      <c r="M95" s="1"/>
      <c r="N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 s="1"/>
      <c r="B96" s="1"/>
      <c r="C96" s="1"/>
      <c r="D96" s="1"/>
      <c r="E96" s="1"/>
      <c r="F96" s="1"/>
      <c r="G96" s="1"/>
      <c r="M96" s="1"/>
      <c r="N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 s="1"/>
      <c r="B97" s="1"/>
      <c r="C97" s="1"/>
      <c r="D97" s="1"/>
      <c r="E97" s="1"/>
      <c r="F97" s="1"/>
      <c r="G97" s="1"/>
      <c r="M97" s="1"/>
      <c r="N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 s="1"/>
      <c r="B98" s="1"/>
      <c r="C98" s="1"/>
      <c r="D98" s="1"/>
      <c r="E98" s="1"/>
      <c r="F98" s="1"/>
      <c r="G98" s="1"/>
      <c r="M98" s="1"/>
      <c r="N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 s="1"/>
      <c r="B99" s="1"/>
      <c r="C99" s="1"/>
      <c r="D99" s="1"/>
      <c r="E99" s="1"/>
      <c r="F99" s="1"/>
      <c r="G99" s="1"/>
      <c r="M99" s="1"/>
      <c r="N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 s="1"/>
      <c r="B100" s="1"/>
      <c r="C100" s="1"/>
      <c r="D100" s="1"/>
      <c r="E100" s="1"/>
      <c r="F100" s="1"/>
      <c r="G100" s="1"/>
      <c r="M100" s="1"/>
      <c r="N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 s="1"/>
      <c r="B101" s="1"/>
      <c r="C101" s="1"/>
      <c r="D101" s="1"/>
      <c r="E101" s="1"/>
      <c r="F101" s="1"/>
      <c r="G101" s="1"/>
      <c r="M101" s="1"/>
      <c r="N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 s="1"/>
      <c r="B102" s="1"/>
      <c r="C102" s="1"/>
      <c r="D102" s="1"/>
      <c r="E102" s="1"/>
      <c r="F102" s="1"/>
      <c r="G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 s="1"/>
      <c r="B103" s="1"/>
      <c r="C103" s="1"/>
      <c r="D103" s="1"/>
      <c r="E103" s="1"/>
      <c r="F103" s="1"/>
      <c r="G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 s="1"/>
      <c r="B104" s="1"/>
      <c r="C104" s="1"/>
      <c r="D104" s="1"/>
      <c r="E104" s="1"/>
      <c r="F104" s="1"/>
      <c r="G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 s="1"/>
      <c r="B105" s="1"/>
      <c r="C105" s="1"/>
      <c r="D105" s="1"/>
      <c r="E105" s="1"/>
      <c r="F105" s="1"/>
      <c r="G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 s="1"/>
      <c r="B106" s="1"/>
      <c r="C106" s="1"/>
      <c r="D106" s="1"/>
      <c r="E106" s="1"/>
      <c r="F106" s="1"/>
      <c r="G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 s="1"/>
      <c r="B107" s="1"/>
      <c r="C107" s="1"/>
      <c r="D107" s="1"/>
      <c r="E107" s="1"/>
      <c r="F107" s="1"/>
      <c r="G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 s="1"/>
      <c r="B108" s="1"/>
      <c r="C108" s="1"/>
      <c r="D108" s="1"/>
      <c r="E108" s="1"/>
      <c r="F108" s="1"/>
      <c r="G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 s="1"/>
      <c r="B109" s="1"/>
      <c r="C109" s="1"/>
      <c r="D109" s="1"/>
      <c r="E109" s="1"/>
      <c r="F109" s="1"/>
      <c r="G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 s="1"/>
      <c r="B110" s="1"/>
      <c r="C110" s="1"/>
      <c r="D110" s="1"/>
      <c r="E110" s="1"/>
      <c r="F110" s="1"/>
      <c r="G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1:4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1:4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1:4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spans="1:4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spans="1:4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spans="1:4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spans="1:4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spans="1:4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spans="1:4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spans="1:4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spans="1:4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spans="1:4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spans="1:4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 spans="1:4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 spans="1:4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 spans="1:4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 spans="1:4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 spans="1:4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 spans="1:4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 spans="1:4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 spans="1:4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 spans="1:4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 spans="1:4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 spans="1:4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 spans="1:4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 spans="1:4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 spans="1:4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 spans="1:4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 spans="1:4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 spans="1:4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 spans="1:4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 spans="1:4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</row>
    <row r="1033" spans="1:4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</row>
    <row r="1034" spans="1:4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</row>
    <row r="1035" spans="1:4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</row>
    <row r="1036" spans="1:4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</row>
    <row r="1037" spans="1:4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</row>
    <row r="1038" spans="1:4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</row>
    <row r="1039" spans="1:4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</row>
    <row r="1040" spans="1:4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</row>
    <row r="1041" spans="1:4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</row>
    <row r="1042" spans="1:4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</row>
    <row r="1043" spans="1:4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</row>
    <row r="1044" spans="1:4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</row>
    <row r="1045" spans="1:4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</row>
    <row r="1046" spans="1:4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</row>
    <row r="1047" spans="1:4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</row>
    <row r="1048" spans="1:4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</row>
    <row r="1049" spans="1:4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</row>
    <row r="1050" spans="1:4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</row>
    <row r="1051" spans="1:4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</row>
    <row r="1052" spans="1:4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</row>
    <row r="1053" spans="1:4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</row>
    <row r="1054" spans="1:4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</row>
    <row r="1055" spans="1:4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</row>
    <row r="1056" spans="1:4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</row>
    <row r="1057" spans="1:4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</row>
    <row r="1058" spans="1:4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</row>
    <row r="1059" spans="1:4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</row>
    <row r="1060" spans="1:4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</row>
    <row r="1061" spans="1:4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</row>
    <row r="1062" spans="1:4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</row>
    <row r="1063" spans="1:4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</row>
    <row r="1064" spans="1:4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</row>
    <row r="1065" spans="1:4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</row>
    <row r="1066" spans="1:4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</row>
    <row r="1067" spans="1:4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</row>
    <row r="1068" spans="1:4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</row>
    <row r="1069" spans="1:4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</row>
    <row r="1070" spans="1:4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</row>
    <row r="1071" spans="1:4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</row>
    <row r="1072" spans="1:4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</row>
    <row r="1073" spans="1:4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</row>
    <row r="1074" spans="1:4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</row>
    <row r="1075" spans="1:4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</row>
  </sheetData>
  <sortState xmlns:xlrd2="http://schemas.microsoft.com/office/spreadsheetml/2017/richdata2" ref="H79:L110">
    <sortCondition ref="L79"/>
  </sortState>
  <hyperlinks>
    <hyperlink ref="D3" r:id="rId1" display="https://observatory.clean-hydrogen.europa.eu/tools-reports/scenarios-future-hydrogen-demand" xr:uid="{D2E4CFD2-AF78-4A17-8FBE-77083723831A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8137-5DEB-47A9-8E0E-198E8CFCF0AD}">
  <dimension ref="C2:D35"/>
  <sheetViews>
    <sheetView topLeftCell="A16" workbookViewId="0">
      <selection activeCell="G42" sqref="G42"/>
    </sheetView>
  </sheetViews>
  <sheetFormatPr baseColWidth="10" defaultRowHeight="15" x14ac:dyDescent="0.25"/>
  <cols>
    <col min="3" max="3" width="34.42578125" customWidth="1"/>
  </cols>
  <sheetData>
    <row r="2" spans="3:4" x14ac:dyDescent="0.25">
      <c r="C2" t="s">
        <v>7</v>
      </c>
      <c r="D2">
        <v>1</v>
      </c>
    </row>
    <row r="3" spans="3:4" x14ac:dyDescent="0.25">
      <c r="C3" t="s">
        <v>8</v>
      </c>
      <c r="D3">
        <v>2</v>
      </c>
    </row>
    <row r="4" spans="3:4" x14ac:dyDescent="0.25">
      <c r="C4" t="s">
        <v>9</v>
      </c>
      <c r="D4">
        <v>2</v>
      </c>
    </row>
    <row r="5" spans="3:4" x14ac:dyDescent="0.25">
      <c r="C5" t="s">
        <v>10</v>
      </c>
      <c r="D5">
        <v>2</v>
      </c>
    </row>
    <row r="6" spans="3:4" x14ac:dyDescent="0.25">
      <c r="C6" t="s">
        <v>11</v>
      </c>
      <c r="D6">
        <v>3</v>
      </c>
    </row>
    <row r="7" spans="3:4" x14ac:dyDescent="0.25">
      <c r="C7" t="s">
        <v>12</v>
      </c>
      <c r="D7">
        <v>3</v>
      </c>
    </row>
    <row r="8" spans="3:4" x14ac:dyDescent="0.25">
      <c r="C8" t="s">
        <v>13</v>
      </c>
      <c r="D8">
        <v>4</v>
      </c>
    </row>
    <row r="9" spans="3:4" x14ac:dyDescent="0.25">
      <c r="C9" t="s">
        <v>14</v>
      </c>
      <c r="D9">
        <v>4</v>
      </c>
    </row>
    <row r="10" spans="3:4" x14ac:dyDescent="0.25">
      <c r="C10" t="s">
        <v>15</v>
      </c>
      <c r="D10">
        <v>4</v>
      </c>
    </row>
    <row r="11" spans="3:4" x14ac:dyDescent="0.25">
      <c r="C11" t="s">
        <v>16</v>
      </c>
      <c r="D11">
        <v>5</v>
      </c>
    </row>
    <row r="12" spans="3:4" x14ac:dyDescent="0.25">
      <c r="C12" t="s">
        <v>17</v>
      </c>
      <c r="D12">
        <v>5</v>
      </c>
    </row>
    <row r="13" spans="3:4" x14ac:dyDescent="0.25">
      <c r="C13" t="s">
        <v>18</v>
      </c>
      <c r="D13">
        <v>6</v>
      </c>
    </row>
    <row r="14" spans="3:4" x14ac:dyDescent="0.25">
      <c r="C14" t="s">
        <v>19</v>
      </c>
      <c r="D14">
        <v>7</v>
      </c>
    </row>
    <row r="15" spans="3:4" x14ac:dyDescent="0.25">
      <c r="C15" t="s">
        <v>20</v>
      </c>
      <c r="D15">
        <v>8</v>
      </c>
    </row>
    <row r="16" spans="3:4" x14ac:dyDescent="0.25">
      <c r="C16" t="s">
        <v>21</v>
      </c>
      <c r="D16">
        <v>9</v>
      </c>
    </row>
    <row r="17" spans="3:4" x14ac:dyDescent="0.25">
      <c r="C17" t="s">
        <v>22</v>
      </c>
      <c r="D17">
        <v>10</v>
      </c>
    </row>
    <row r="18" spans="3:4" x14ac:dyDescent="0.25">
      <c r="C18" t="s">
        <v>23</v>
      </c>
      <c r="D18">
        <v>11</v>
      </c>
    </row>
    <row r="19" spans="3:4" x14ac:dyDescent="0.25">
      <c r="C19" t="s">
        <v>24</v>
      </c>
      <c r="D19">
        <v>12</v>
      </c>
    </row>
    <row r="20" spans="3:4" x14ac:dyDescent="0.25">
      <c r="C20" t="s">
        <v>25</v>
      </c>
      <c r="D20">
        <v>13</v>
      </c>
    </row>
    <row r="21" spans="3:4" x14ac:dyDescent="0.25">
      <c r="C21" t="s">
        <v>26</v>
      </c>
      <c r="D21">
        <v>13</v>
      </c>
    </row>
    <row r="22" spans="3:4" x14ac:dyDescent="0.25">
      <c r="C22" t="s">
        <v>27</v>
      </c>
      <c r="D22">
        <v>14</v>
      </c>
    </row>
    <row r="23" spans="3:4" x14ac:dyDescent="0.25">
      <c r="C23" t="s">
        <v>28</v>
      </c>
      <c r="D23">
        <v>14</v>
      </c>
    </row>
    <row r="24" spans="3:4" x14ac:dyDescent="0.25">
      <c r="C24" t="s">
        <v>29</v>
      </c>
      <c r="D24">
        <v>14</v>
      </c>
    </row>
    <row r="25" spans="3:4" x14ac:dyDescent="0.25">
      <c r="C25" t="s">
        <v>30</v>
      </c>
      <c r="D25">
        <v>14</v>
      </c>
    </row>
    <row r="26" spans="3:4" x14ac:dyDescent="0.25">
      <c r="C26" t="s">
        <v>31</v>
      </c>
      <c r="D26">
        <v>14</v>
      </c>
    </row>
    <row r="27" spans="3:4" x14ac:dyDescent="0.25">
      <c r="C27" t="s">
        <v>32</v>
      </c>
      <c r="D27">
        <v>14</v>
      </c>
    </row>
    <row r="28" spans="3:4" x14ac:dyDescent="0.25">
      <c r="C28" t="s">
        <v>33</v>
      </c>
      <c r="D28">
        <v>14</v>
      </c>
    </row>
    <row r="29" spans="3:4" x14ac:dyDescent="0.25">
      <c r="C29" t="s">
        <v>34</v>
      </c>
      <c r="D29">
        <v>14</v>
      </c>
    </row>
    <row r="30" spans="3:4" x14ac:dyDescent="0.25">
      <c r="C30" t="s">
        <v>35</v>
      </c>
      <c r="D30">
        <v>14</v>
      </c>
    </row>
    <row r="31" spans="3:4" x14ac:dyDescent="0.25">
      <c r="C31" t="s">
        <v>36</v>
      </c>
      <c r="D31">
        <v>14</v>
      </c>
    </row>
    <row r="32" spans="3:4" x14ac:dyDescent="0.25">
      <c r="C32" t="s">
        <v>37</v>
      </c>
      <c r="D32">
        <v>14</v>
      </c>
    </row>
    <row r="33" spans="3:4" x14ac:dyDescent="0.25">
      <c r="C33" t="s">
        <v>38</v>
      </c>
      <c r="D33">
        <v>14</v>
      </c>
    </row>
    <row r="34" spans="3:4" x14ac:dyDescent="0.25">
      <c r="C34" t="s">
        <v>39</v>
      </c>
      <c r="D34">
        <v>15</v>
      </c>
    </row>
    <row r="35" spans="3:4" x14ac:dyDescent="0.25">
      <c r="C35" t="s">
        <v>40</v>
      </c>
      <c r="D35">
        <v>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DB79-182B-4D95-986A-2015328FD9EA}">
  <dimension ref="A1:K68"/>
  <sheetViews>
    <sheetView topLeftCell="A10" workbookViewId="0">
      <selection activeCell="I10" sqref="I10"/>
    </sheetView>
  </sheetViews>
  <sheetFormatPr baseColWidth="10" defaultRowHeight="15" x14ac:dyDescent="0.25"/>
  <cols>
    <col min="1" max="1" width="33.42578125" customWidth="1"/>
    <col min="3" max="3" width="12" bestFit="1" customWidth="1"/>
    <col min="5" max="5" width="12.140625" customWidth="1"/>
    <col min="7" max="7" width="12.7109375" bestFit="1" customWidth="1"/>
    <col min="8" max="8" width="14.5703125" customWidth="1"/>
    <col min="9" max="9" width="14.7109375" customWidth="1"/>
    <col min="11" max="11" width="12" bestFit="1" customWidth="1"/>
  </cols>
  <sheetData>
    <row r="1" spans="1:11" x14ac:dyDescent="0.25">
      <c r="A1" t="s">
        <v>42</v>
      </c>
      <c r="B1" t="s">
        <v>41</v>
      </c>
      <c r="C1" t="s">
        <v>64</v>
      </c>
      <c r="D1" t="s">
        <v>43</v>
      </c>
      <c r="E1" t="s">
        <v>47</v>
      </c>
      <c r="F1" t="s">
        <v>48</v>
      </c>
      <c r="G1" t="s">
        <v>49</v>
      </c>
      <c r="H1" t="s">
        <v>60</v>
      </c>
      <c r="J1" t="s">
        <v>44</v>
      </c>
      <c r="K1">
        <f>COUNT(D2:D32)</f>
        <v>31</v>
      </c>
    </row>
    <row r="2" spans="1:11" x14ac:dyDescent="0.25">
      <c r="A2" t="s">
        <v>29</v>
      </c>
      <c r="B2">
        <v>198</v>
      </c>
      <c r="C2">
        <f>B2/33.33</f>
        <v>5.9405940594059405</v>
      </c>
      <c r="D2">
        <v>1</v>
      </c>
      <c r="E2">
        <f>(D2-0.5)/$K$1</f>
        <v>1.6129032258064516E-2</v>
      </c>
      <c r="F2">
        <f>_xlfn.NORM.S.INV(E2)</f>
        <v>-2.1411981209720183</v>
      </c>
      <c r="G2">
        <f>(B2-$K$2)/$K$3</f>
        <v>-1.5768646450837063</v>
      </c>
      <c r="H2">
        <f>_xlfn.NORM.DIST(B2,$K$2,$K$3,FALSE)</f>
        <v>1.7141249261543663E-4</v>
      </c>
      <c r="J2" t="s">
        <v>45</v>
      </c>
      <c r="K2">
        <f>AVERAGE(B2:B32)</f>
        <v>1256.5830575517489</v>
      </c>
    </row>
    <row r="3" spans="1:11" x14ac:dyDescent="0.25">
      <c r="A3" t="s">
        <v>30</v>
      </c>
      <c r="B3">
        <v>264</v>
      </c>
      <c r="C3">
        <f t="shared" ref="C3:C33" si="0">B3/33.33</f>
        <v>7.9207920792079216</v>
      </c>
      <c r="D3">
        <v>2</v>
      </c>
      <c r="E3">
        <f t="shared" ref="E3:E33" si="1">(D3-0.5)/$K$1</f>
        <v>4.8387096774193547E-2</v>
      </c>
      <c r="F3">
        <f t="shared" ref="F3:F33" si="2">_xlfn.NORM.S.INV(E3)</f>
        <v>-1.6606976105540416</v>
      </c>
      <c r="G3">
        <f t="shared" ref="G3:G33" si="3">(B3-$K$2)/$K$3</f>
        <v>-1.4785510873207275</v>
      </c>
      <c r="H3">
        <f t="shared" ref="H3:H33" si="4">_xlfn.NORM.DIST(B3,$K$2,$K$3,FALSE)</f>
        <v>1.9919162175321113E-4</v>
      </c>
      <c r="J3" t="s">
        <v>46</v>
      </c>
      <c r="K3">
        <f>_xlfn.STDEV.S(B2:B32)</f>
        <v>671.32144845289179</v>
      </c>
    </row>
    <row r="4" spans="1:11" x14ac:dyDescent="0.25">
      <c r="A4" t="s">
        <v>31</v>
      </c>
      <c r="B4">
        <v>297</v>
      </c>
      <c r="C4">
        <f t="shared" si="0"/>
        <v>8.9108910891089117</v>
      </c>
      <c r="D4">
        <v>3</v>
      </c>
      <c r="E4">
        <f t="shared" si="1"/>
        <v>8.0645161290322578E-2</v>
      </c>
      <c r="F4">
        <f t="shared" si="2"/>
        <v>-1.4007450611305772</v>
      </c>
      <c r="G4">
        <f t="shared" si="3"/>
        <v>-1.4293943084392382</v>
      </c>
      <c r="H4">
        <f t="shared" si="4"/>
        <v>2.1394947717973681E-4</v>
      </c>
      <c r="K4">
        <f>MEDIAN(B2:B33)</f>
        <v>1380.1257751588414</v>
      </c>
    </row>
    <row r="5" spans="1:11" x14ac:dyDescent="0.25">
      <c r="A5" t="s">
        <v>32</v>
      </c>
      <c r="B5">
        <v>330</v>
      </c>
      <c r="C5">
        <f t="shared" si="0"/>
        <v>9.9009900990099009</v>
      </c>
      <c r="D5">
        <v>4</v>
      </c>
      <c r="E5">
        <f t="shared" si="1"/>
        <v>0.11290322580645161</v>
      </c>
      <c r="F5">
        <f t="shared" si="2"/>
        <v>-1.2112321309213463</v>
      </c>
      <c r="G5">
        <f t="shared" si="3"/>
        <v>-1.3802375295577487</v>
      </c>
      <c r="H5">
        <f t="shared" si="4"/>
        <v>2.2924610589316658E-4</v>
      </c>
    </row>
    <row r="6" spans="1:11" x14ac:dyDescent="0.25">
      <c r="A6" t="s">
        <v>21</v>
      </c>
      <c r="B6">
        <v>433.43763950515222</v>
      </c>
      <c r="C6">
        <f t="shared" si="0"/>
        <v>13.004429628117379</v>
      </c>
      <c r="D6">
        <v>5</v>
      </c>
      <c r="E6">
        <f t="shared" si="1"/>
        <v>0.14516129032258066</v>
      </c>
      <c r="F6">
        <f t="shared" si="2"/>
        <v>-1.0574142284863812</v>
      </c>
      <c r="G6">
        <f t="shared" si="3"/>
        <v>-1.2261568879462947</v>
      </c>
      <c r="H6">
        <f t="shared" si="4"/>
        <v>2.8022520592805867E-4</v>
      </c>
      <c r="K6">
        <f>_xlfn.STDEV.P(B2:B32)</f>
        <v>660.40492501696747</v>
      </c>
    </row>
    <row r="7" spans="1:11" x14ac:dyDescent="0.25">
      <c r="A7" t="s">
        <v>34</v>
      </c>
      <c r="B7">
        <v>462</v>
      </c>
      <c r="C7">
        <f t="shared" si="0"/>
        <v>13.861386138613861</v>
      </c>
      <c r="D7">
        <v>6</v>
      </c>
      <c r="E7">
        <f t="shared" si="1"/>
        <v>0.17741935483870969</v>
      </c>
      <c r="F7">
        <f t="shared" si="2"/>
        <v>-0.92524455985415144</v>
      </c>
      <c r="G7">
        <f t="shared" si="3"/>
        <v>-1.1836104140317909</v>
      </c>
      <c r="H7">
        <f t="shared" si="4"/>
        <v>2.9496512753324282E-4</v>
      </c>
    </row>
    <row r="8" spans="1:11" x14ac:dyDescent="0.25">
      <c r="A8" t="s">
        <v>8</v>
      </c>
      <c r="B8">
        <v>543</v>
      </c>
      <c r="C8">
        <f t="shared" si="0"/>
        <v>16.291629162916294</v>
      </c>
      <c r="D8">
        <v>7</v>
      </c>
      <c r="E8">
        <f t="shared" si="1"/>
        <v>0.20967741935483872</v>
      </c>
      <c r="F8">
        <f t="shared" si="2"/>
        <v>-0.80754104212007682</v>
      </c>
      <c r="G8">
        <f t="shared" si="3"/>
        <v>-1.0629528658681351</v>
      </c>
      <c r="H8">
        <f>_xlfn.NORM.DIST(B8,$K$2,$K$3,FALSE)</f>
        <v>3.3777822672193409E-4</v>
      </c>
    </row>
    <row r="9" spans="1:11" x14ac:dyDescent="0.25">
      <c r="A9" t="s">
        <v>24</v>
      </c>
      <c r="B9">
        <v>638.6610740714151</v>
      </c>
      <c r="C9">
        <f t="shared" si="0"/>
        <v>19.161748396982151</v>
      </c>
      <c r="D9">
        <v>8</v>
      </c>
      <c r="E9">
        <f t="shared" si="1"/>
        <v>0.24193548387096775</v>
      </c>
      <c r="F9">
        <f t="shared" si="2"/>
        <v>-0.70009021260756665</v>
      </c>
      <c r="G9">
        <f t="shared" si="3"/>
        <v>-0.920456191150125</v>
      </c>
      <c r="H9">
        <f t="shared" si="4"/>
        <v>3.890485502960183E-4</v>
      </c>
    </row>
    <row r="10" spans="1:11" x14ac:dyDescent="0.25">
      <c r="A10" t="s">
        <v>13</v>
      </c>
      <c r="B10">
        <v>642</v>
      </c>
      <c r="C10">
        <f t="shared" si="0"/>
        <v>19.261926192619264</v>
      </c>
      <c r="D10">
        <v>9</v>
      </c>
      <c r="E10">
        <f t="shared" si="1"/>
        <v>0.27419354838709675</v>
      </c>
      <c r="F10">
        <f t="shared" si="2"/>
        <v>-0.60017877598984537</v>
      </c>
      <c r="G10">
        <f t="shared" si="3"/>
        <v>-0.91548252922366691</v>
      </c>
      <c r="H10">
        <f t="shared" si="4"/>
        <v>3.9082887840338434E-4</v>
      </c>
    </row>
    <row r="11" spans="1:11" x14ac:dyDescent="0.25">
      <c r="A11" t="s">
        <v>11</v>
      </c>
      <c r="B11">
        <v>737</v>
      </c>
      <c r="C11">
        <f t="shared" si="0"/>
        <v>22.112211221122113</v>
      </c>
      <c r="D11">
        <v>10</v>
      </c>
      <c r="E11">
        <f t="shared" si="1"/>
        <v>0.30645161290322581</v>
      </c>
      <c r="F11">
        <f t="shared" si="2"/>
        <v>-0.50593365416581193</v>
      </c>
      <c r="G11">
        <f t="shared" si="3"/>
        <v>-0.77397059001937918</v>
      </c>
      <c r="H11">
        <f t="shared" si="4"/>
        <v>4.4045518634668989E-4</v>
      </c>
    </row>
    <row r="12" spans="1:11" x14ac:dyDescent="0.25">
      <c r="A12" t="s">
        <v>22</v>
      </c>
      <c r="B12">
        <v>835.65433265763863</v>
      </c>
      <c r="C12">
        <f t="shared" si="0"/>
        <v>25.072137193448505</v>
      </c>
      <c r="D12">
        <v>11</v>
      </c>
      <c r="E12">
        <f t="shared" si="1"/>
        <v>0.33870967741935482</v>
      </c>
      <c r="F12">
        <f t="shared" si="2"/>
        <v>-0.41598722018967504</v>
      </c>
      <c r="G12">
        <f t="shared" si="3"/>
        <v>-0.62701515922688089</v>
      </c>
      <c r="H12">
        <f t="shared" si="4"/>
        <v>4.8821209813342328E-4</v>
      </c>
    </row>
    <row r="13" spans="1:11" x14ac:dyDescent="0.25">
      <c r="A13" t="s">
        <v>14</v>
      </c>
      <c r="B13">
        <v>1010</v>
      </c>
      <c r="C13">
        <f t="shared" si="0"/>
        <v>30.303030303030305</v>
      </c>
      <c r="D13">
        <v>12</v>
      </c>
      <c r="E13">
        <f t="shared" si="1"/>
        <v>0.37096774193548387</v>
      </c>
      <c r="F13">
        <f t="shared" si="2"/>
        <v>-0.32929134697812229</v>
      </c>
      <c r="G13">
        <f t="shared" si="3"/>
        <v>-0.36730996472705757</v>
      </c>
      <c r="H13">
        <f t="shared" si="4"/>
        <v>5.5549834990592907E-4</v>
      </c>
    </row>
    <row r="14" spans="1:11" x14ac:dyDescent="0.25">
      <c r="A14" t="s">
        <v>9</v>
      </c>
      <c r="B14">
        <v>1094</v>
      </c>
      <c r="C14">
        <f t="shared" si="0"/>
        <v>32.823282328232828</v>
      </c>
      <c r="D14">
        <v>13</v>
      </c>
      <c r="E14">
        <f t="shared" si="1"/>
        <v>0.40322580645161288</v>
      </c>
      <c r="F14">
        <f t="shared" si="2"/>
        <v>-0.24500622303732073</v>
      </c>
      <c r="G14">
        <f t="shared" si="3"/>
        <v>-0.24218361848326631</v>
      </c>
      <c r="H14">
        <f t="shared" si="4"/>
        <v>5.7708957158273311E-4</v>
      </c>
    </row>
    <row r="15" spans="1:11" x14ac:dyDescent="0.25">
      <c r="A15" t="s">
        <v>25</v>
      </c>
      <c r="B15">
        <v>1148.7669308432448</v>
      </c>
      <c r="C15">
        <f t="shared" si="0"/>
        <v>34.466454570754422</v>
      </c>
      <c r="D15">
        <v>14</v>
      </c>
      <c r="E15">
        <f t="shared" si="1"/>
        <v>0.43548387096774194</v>
      </c>
      <c r="F15">
        <f t="shared" si="2"/>
        <v>-0.16242937264128568</v>
      </c>
      <c r="G15">
        <f t="shared" si="3"/>
        <v>-0.1606028333475327</v>
      </c>
      <c r="H15">
        <f t="shared" si="4"/>
        <v>5.8664936571056975E-4</v>
      </c>
    </row>
    <row r="16" spans="1:11" x14ac:dyDescent="0.25">
      <c r="A16" t="s">
        <v>19</v>
      </c>
      <c r="B16">
        <v>1251.996923078163</v>
      </c>
      <c r="C16">
        <f t="shared" si="0"/>
        <v>37.563664058750767</v>
      </c>
      <c r="D16">
        <v>15</v>
      </c>
      <c r="E16">
        <f t="shared" si="1"/>
        <v>0.46774193548387094</v>
      </c>
      <c r="F16">
        <f t="shared" si="2"/>
        <v>-8.094729048129605E-2</v>
      </c>
      <c r="G16">
        <f t="shared" si="3"/>
        <v>-6.8315029769344003E-3</v>
      </c>
      <c r="H16">
        <f t="shared" si="4"/>
        <v>5.9425029875690306E-4</v>
      </c>
    </row>
    <row r="17" spans="1:8" x14ac:dyDescent="0.25">
      <c r="A17" t="s">
        <v>20</v>
      </c>
      <c r="B17">
        <v>1374.251550317683</v>
      </c>
      <c r="C17">
        <f t="shared" si="0"/>
        <v>41.231669676498143</v>
      </c>
      <c r="D17">
        <v>16</v>
      </c>
      <c r="E17">
        <f t="shared" si="1"/>
        <v>0.5</v>
      </c>
      <c r="F17">
        <f t="shared" si="2"/>
        <v>0</v>
      </c>
      <c r="G17">
        <f t="shared" si="3"/>
        <v>0.17527891152161101</v>
      </c>
      <c r="H17">
        <f t="shared" si="4"/>
        <v>5.8520522360320636E-4</v>
      </c>
    </row>
    <row r="18" spans="1:8" x14ac:dyDescent="0.25">
      <c r="A18" t="s">
        <v>35</v>
      </c>
      <c r="B18">
        <v>1386</v>
      </c>
      <c r="C18">
        <f t="shared" si="0"/>
        <v>41.584158415841586</v>
      </c>
      <c r="D18">
        <v>17</v>
      </c>
      <c r="E18">
        <f t="shared" si="1"/>
        <v>0.532258064516129</v>
      </c>
      <c r="F18">
        <f t="shared" si="2"/>
        <v>8.0947290481295911E-2</v>
      </c>
      <c r="G18">
        <f t="shared" si="3"/>
        <v>0.19277939464991281</v>
      </c>
      <c r="H18">
        <f t="shared" si="4"/>
        <v>5.8332354388779847E-4</v>
      </c>
    </row>
    <row r="19" spans="1:8" x14ac:dyDescent="0.25">
      <c r="A19" t="s">
        <v>18</v>
      </c>
      <c r="B19">
        <v>1397.953166781946</v>
      </c>
      <c r="C19">
        <f t="shared" si="0"/>
        <v>41.94278928238662</v>
      </c>
      <c r="D19">
        <v>18</v>
      </c>
      <c r="E19">
        <f t="shared" si="1"/>
        <v>0.56451612903225812</v>
      </c>
      <c r="F19">
        <f t="shared" si="2"/>
        <v>0.16242937264128582</v>
      </c>
      <c r="G19">
        <f t="shared" si="3"/>
        <v>0.21058482423881236</v>
      </c>
      <c r="H19">
        <f t="shared" si="4"/>
        <v>5.8123256433169161E-4</v>
      </c>
    </row>
    <row r="20" spans="1:8" x14ac:dyDescent="0.25">
      <c r="A20" t="s">
        <v>16</v>
      </c>
      <c r="B20">
        <v>1505</v>
      </c>
      <c r="C20">
        <f t="shared" si="0"/>
        <v>45.154515451545159</v>
      </c>
      <c r="D20">
        <v>19</v>
      </c>
      <c r="E20">
        <f t="shared" si="1"/>
        <v>0.59677419354838712</v>
      </c>
      <c r="F20">
        <f t="shared" si="2"/>
        <v>0.24500622303732073</v>
      </c>
      <c r="G20">
        <f t="shared" si="3"/>
        <v>0.37004171849528372</v>
      </c>
      <c r="H20">
        <f t="shared" si="4"/>
        <v>5.549391715834669E-4</v>
      </c>
    </row>
    <row r="21" spans="1:8" x14ac:dyDescent="0.25">
      <c r="A21" t="s">
        <v>23</v>
      </c>
      <c r="B21">
        <v>1530.499414339751</v>
      </c>
      <c r="C21">
        <f t="shared" si="0"/>
        <v>45.919574387631293</v>
      </c>
      <c r="D21">
        <v>20</v>
      </c>
      <c r="E21">
        <f t="shared" si="1"/>
        <v>0.62903225806451613</v>
      </c>
      <c r="F21">
        <f t="shared" si="2"/>
        <v>0.32929134697812229</v>
      </c>
      <c r="G21">
        <f t="shared" si="3"/>
        <v>0.4080256297773025</v>
      </c>
      <c r="H21">
        <f t="shared" si="4"/>
        <v>5.4679911504615462E-4</v>
      </c>
    </row>
    <row r="22" spans="1:8" x14ac:dyDescent="0.25">
      <c r="A22" t="s">
        <v>7</v>
      </c>
      <c r="B22">
        <v>1640</v>
      </c>
      <c r="C22">
        <f t="shared" si="0"/>
        <v>49.204920492049204</v>
      </c>
      <c r="D22">
        <v>21</v>
      </c>
      <c r="E22">
        <f t="shared" si="1"/>
        <v>0.66129032258064513</v>
      </c>
      <c r="F22">
        <f t="shared" si="2"/>
        <v>0.41598722018967488</v>
      </c>
      <c r="G22">
        <f t="shared" si="3"/>
        <v>0.5711376321013768</v>
      </c>
      <c r="H22">
        <f t="shared" si="4"/>
        <v>5.0483156869272688E-4</v>
      </c>
    </row>
    <row r="23" spans="1:8" x14ac:dyDescent="0.25">
      <c r="A23" t="s">
        <v>10</v>
      </c>
      <c r="B23">
        <v>1745</v>
      </c>
      <c r="C23">
        <f t="shared" si="0"/>
        <v>52.355235523552359</v>
      </c>
      <c r="D23">
        <v>22</v>
      </c>
      <c r="E23">
        <f t="shared" si="1"/>
        <v>0.69354838709677424</v>
      </c>
      <c r="F23">
        <f t="shared" si="2"/>
        <v>0.50593365416581193</v>
      </c>
      <c r="G23">
        <f t="shared" si="3"/>
        <v>0.72754556490611588</v>
      </c>
      <c r="H23">
        <f t="shared" si="4"/>
        <v>4.5607746259329423E-4</v>
      </c>
    </row>
    <row r="24" spans="1:8" x14ac:dyDescent="0.25">
      <c r="A24" t="s">
        <v>40</v>
      </c>
      <c r="B24">
        <v>1819.4246595038117</v>
      </c>
      <c r="C24">
        <f t="shared" si="0"/>
        <v>54.588198604974849</v>
      </c>
      <c r="D24">
        <v>23</v>
      </c>
      <c r="E24">
        <f t="shared" si="1"/>
        <v>0.72580645161290325</v>
      </c>
      <c r="F24">
        <f t="shared" si="2"/>
        <v>0.60017877598984537</v>
      </c>
      <c r="G24">
        <f t="shared" si="3"/>
        <v>0.83840849007457074</v>
      </c>
      <c r="H24">
        <f t="shared" si="4"/>
        <v>4.1815808114492315E-4</v>
      </c>
    </row>
    <row r="25" spans="1:8" x14ac:dyDescent="0.25">
      <c r="A25" t="s">
        <v>26</v>
      </c>
      <c r="B25">
        <v>1884.4290930054074</v>
      </c>
      <c r="C25">
        <f t="shared" si="0"/>
        <v>56.538526642826504</v>
      </c>
      <c r="D25">
        <v>24</v>
      </c>
      <c r="E25">
        <f t="shared" si="1"/>
        <v>0.75806451612903225</v>
      </c>
      <c r="F25">
        <f t="shared" si="2"/>
        <v>0.70009021260756665</v>
      </c>
      <c r="G25">
        <f t="shared" si="3"/>
        <v>0.93523905261864415</v>
      </c>
      <c r="H25">
        <f t="shared" si="4"/>
        <v>3.837486960311812E-4</v>
      </c>
    </row>
    <row r="26" spans="1:8" x14ac:dyDescent="0.25">
      <c r="A26" t="s">
        <v>17</v>
      </c>
      <c r="B26">
        <v>1953</v>
      </c>
      <c r="C26">
        <f t="shared" si="0"/>
        <v>58.5958595859586</v>
      </c>
      <c r="D26">
        <v>25</v>
      </c>
      <c r="E26">
        <f t="shared" si="1"/>
        <v>0.79032258064516125</v>
      </c>
      <c r="F26">
        <f t="shared" si="2"/>
        <v>0.80754104212007682</v>
      </c>
      <c r="G26">
        <f t="shared" si="3"/>
        <v>1.0373822317955037</v>
      </c>
      <c r="H26">
        <f t="shared" si="4"/>
        <v>3.469716222281335E-4</v>
      </c>
    </row>
    <row r="27" spans="1:8" x14ac:dyDescent="0.25">
      <c r="A27" t="s">
        <v>37</v>
      </c>
      <c r="B27">
        <v>2013</v>
      </c>
      <c r="C27">
        <f t="shared" si="0"/>
        <v>60.396039603960396</v>
      </c>
      <c r="D27">
        <v>26</v>
      </c>
      <c r="E27">
        <f t="shared" si="1"/>
        <v>0.82258064516129037</v>
      </c>
      <c r="F27">
        <f t="shared" si="2"/>
        <v>0.92524455985415155</v>
      </c>
      <c r="G27">
        <f t="shared" si="3"/>
        <v>1.1267581933982118</v>
      </c>
      <c r="H27">
        <f t="shared" si="4"/>
        <v>3.1498717714088087E-4</v>
      </c>
    </row>
    <row r="28" spans="1:8" x14ac:dyDescent="0.25">
      <c r="A28" t="s">
        <v>15</v>
      </c>
      <c r="B28">
        <v>2015</v>
      </c>
      <c r="C28">
        <f t="shared" si="0"/>
        <v>60.456045604560458</v>
      </c>
      <c r="D28">
        <v>27</v>
      </c>
      <c r="E28">
        <f t="shared" si="1"/>
        <v>0.85483870967741937</v>
      </c>
      <c r="F28">
        <f t="shared" si="2"/>
        <v>1.0574142284863812</v>
      </c>
      <c r="G28">
        <f t="shared" si="3"/>
        <v>1.129737392118302</v>
      </c>
      <c r="H28">
        <f t="shared" si="4"/>
        <v>3.1393019620891307E-4</v>
      </c>
    </row>
    <row r="29" spans="1:8" x14ac:dyDescent="0.25">
      <c r="A29" t="s">
        <v>38</v>
      </c>
      <c r="B29">
        <v>2112</v>
      </c>
      <c r="C29">
        <f t="shared" si="0"/>
        <v>63.366336633663373</v>
      </c>
      <c r="D29">
        <v>28</v>
      </c>
      <c r="E29">
        <f t="shared" si="1"/>
        <v>0.88709677419354838</v>
      </c>
      <c r="F29">
        <f t="shared" si="2"/>
        <v>1.2112321309213463</v>
      </c>
      <c r="G29">
        <f t="shared" si="3"/>
        <v>1.2742285300426801</v>
      </c>
      <c r="H29">
        <f t="shared" si="4"/>
        <v>2.6388008337573842E-4</v>
      </c>
    </row>
    <row r="30" spans="1:8" x14ac:dyDescent="0.25">
      <c r="A30" t="s">
        <v>12</v>
      </c>
      <c r="B30">
        <v>2139</v>
      </c>
      <c r="C30">
        <f t="shared" si="0"/>
        <v>64.176417641764175</v>
      </c>
      <c r="D30">
        <v>29</v>
      </c>
      <c r="E30">
        <f t="shared" si="1"/>
        <v>0.91935483870967738</v>
      </c>
      <c r="F30">
        <f t="shared" si="2"/>
        <v>1.4007450611305778</v>
      </c>
      <c r="G30">
        <f t="shared" si="3"/>
        <v>1.3144477127638987</v>
      </c>
      <c r="H30">
        <f t="shared" si="4"/>
        <v>2.504946464670866E-4</v>
      </c>
    </row>
    <row r="31" spans="1:8" x14ac:dyDescent="0.25">
      <c r="A31" t="s">
        <v>36</v>
      </c>
      <c r="B31">
        <v>2244</v>
      </c>
      <c r="C31">
        <f t="shared" si="0"/>
        <v>67.32673267326733</v>
      </c>
      <c r="D31">
        <v>30</v>
      </c>
      <c r="E31">
        <f t="shared" si="1"/>
        <v>0.95161290322580649</v>
      </c>
      <c r="F31">
        <f t="shared" si="2"/>
        <v>1.6606976105540416</v>
      </c>
      <c r="G31">
        <f t="shared" si="3"/>
        <v>1.4708556455686377</v>
      </c>
      <c r="H31">
        <f t="shared" si="4"/>
        <v>2.0146502208521491E-4</v>
      </c>
    </row>
    <row r="32" spans="1:8" x14ac:dyDescent="0.25">
      <c r="A32" t="s">
        <v>39</v>
      </c>
      <c r="B32">
        <v>2310</v>
      </c>
      <c r="C32">
        <f t="shared" si="0"/>
        <v>69.306930693069305</v>
      </c>
      <c r="D32">
        <v>31</v>
      </c>
      <c r="E32">
        <f t="shared" si="1"/>
        <v>0.9838709677419355</v>
      </c>
      <c r="F32">
        <f t="shared" si="2"/>
        <v>2.1411981209720183</v>
      </c>
      <c r="G32">
        <f t="shared" si="3"/>
        <v>1.5691692033316167</v>
      </c>
      <c r="H32">
        <f t="shared" si="4"/>
        <v>1.7350006072044594E-4</v>
      </c>
    </row>
    <row r="33" spans="1:9" x14ac:dyDescent="0.25">
      <c r="A33" t="s">
        <v>33</v>
      </c>
      <c r="B33">
        <v>4389</v>
      </c>
      <c r="C33">
        <f t="shared" si="0"/>
        <v>131.68316831683168</v>
      </c>
      <c r="D33">
        <v>32</v>
      </c>
      <c r="E33">
        <f t="shared" si="1"/>
        <v>1.0161290322580645</v>
      </c>
      <c r="F33" t="e">
        <f t="shared" si="2"/>
        <v>#NUM!</v>
      </c>
      <c r="G33">
        <f t="shared" si="3"/>
        <v>4.6660462728654499</v>
      </c>
      <c r="H33">
        <f t="shared" si="4"/>
        <v>1.1123781705349199E-8</v>
      </c>
    </row>
    <row r="37" spans="1:9" x14ac:dyDescent="0.25">
      <c r="D37" t="s">
        <v>42</v>
      </c>
      <c r="E37" t="s">
        <v>41</v>
      </c>
      <c r="F37" t="s">
        <v>43</v>
      </c>
      <c r="G37" t="s">
        <v>47</v>
      </c>
      <c r="H37" t="s">
        <v>48</v>
      </c>
      <c r="I37" t="s">
        <v>49</v>
      </c>
    </row>
    <row r="38" spans="1:9" x14ac:dyDescent="0.25">
      <c r="B38">
        <v>1</v>
      </c>
      <c r="C38" t="s">
        <v>72</v>
      </c>
      <c r="D38" t="str">
        <f>B38&amp;C38</f>
        <v>1.)</v>
      </c>
      <c r="E38" s="9">
        <v>198</v>
      </c>
      <c r="F38">
        <v>1</v>
      </c>
      <c r="G38" s="7">
        <v>1.6129032258064516E-2</v>
      </c>
      <c r="H38" s="7">
        <v>-2.1411981209720183</v>
      </c>
      <c r="I38" s="7">
        <v>-1.5768646450837063</v>
      </c>
    </row>
    <row r="39" spans="1:9" x14ac:dyDescent="0.25">
      <c r="B39">
        <v>2</v>
      </c>
      <c r="C39" t="s">
        <v>72</v>
      </c>
      <c r="D39" t="str">
        <f t="shared" ref="D39:D68" si="5">B39&amp;C39</f>
        <v>2.)</v>
      </c>
      <c r="E39" s="9">
        <v>264</v>
      </c>
      <c r="F39">
        <v>2</v>
      </c>
      <c r="G39" s="7">
        <v>4.8387096774193547E-2</v>
      </c>
      <c r="H39" s="7">
        <v>-1.6606976105540416</v>
      </c>
      <c r="I39" s="7">
        <v>-1.4785510873207275</v>
      </c>
    </row>
    <row r="40" spans="1:9" x14ac:dyDescent="0.25">
      <c r="B40">
        <v>3</v>
      </c>
      <c r="C40" t="s">
        <v>72</v>
      </c>
      <c r="D40" t="str">
        <f t="shared" si="5"/>
        <v>3.)</v>
      </c>
      <c r="E40" s="9">
        <v>297</v>
      </c>
      <c r="F40">
        <v>3</v>
      </c>
      <c r="G40" s="7">
        <v>8.0645161290322578E-2</v>
      </c>
      <c r="H40" s="7">
        <v>-1.4007450611305772</v>
      </c>
      <c r="I40" s="7">
        <v>-1.4293943084392382</v>
      </c>
    </row>
    <row r="41" spans="1:9" x14ac:dyDescent="0.25">
      <c r="B41">
        <v>4</v>
      </c>
      <c r="C41" t="s">
        <v>72</v>
      </c>
      <c r="D41" t="str">
        <f t="shared" si="5"/>
        <v>4.)</v>
      </c>
      <c r="E41" s="9">
        <v>330</v>
      </c>
      <c r="F41">
        <v>4</v>
      </c>
      <c r="G41" s="7">
        <v>0.11290322580645161</v>
      </c>
      <c r="H41" s="7">
        <v>-1.2112321309213463</v>
      </c>
      <c r="I41" s="7">
        <v>-1.3802375295577487</v>
      </c>
    </row>
    <row r="42" spans="1:9" x14ac:dyDescent="0.25">
      <c r="B42">
        <v>5</v>
      </c>
      <c r="C42" t="s">
        <v>72</v>
      </c>
      <c r="D42" t="str">
        <f t="shared" si="5"/>
        <v>5.)</v>
      </c>
      <c r="E42" s="9">
        <v>433.43763950515222</v>
      </c>
      <c r="F42">
        <v>5</v>
      </c>
      <c r="G42" s="7">
        <v>0.14516129032258066</v>
      </c>
      <c r="H42" s="7">
        <v>-1.0574142284863812</v>
      </c>
      <c r="I42" s="7">
        <v>-1.2261568879462947</v>
      </c>
    </row>
    <row r="43" spans="1:9" x14ac:dyDescent="0.25">
      <c r="B43">
        <v>6</v>
      </c>
      <c r="C43" t="s">
        <v>72</v>
      </c>
      <c r="D43" t="str">
        <f t="shared" si="5"/>
        <v>6.)</v>
      </c>
      <c r="E43" s="9">
        <v>462</v>
      </c>
      <c r="F43">
        <v>6</v>
      </c>
      <c r="G43" s="7">
        <v>0.17741935483870969</v>
      </c>
      <c r="H43" s="7">
        <v>-0.92524455985415144</v>
      </c>
      <c r="I43" s="7">
        <v>-1.1836104140317909</v>
      </c>
    </row>
    <row r="44" spans="1:9" x14ac:dyDescent="0.25">
      <c r="B44">
        <v>7</v>
      </c>
      <c r="C44" t="s">
        <v>72</v>
      </c>
      <c r="D44" t="str">
        <f t="shared" si="5"/>
        <v>7.)</v>
      </c>
      <c r="E44" s="9">
        <v>543</v>
      </c>
      <c r="F44">
        <v>7</v>
      </c>
      <c r="G44" s="7">
        <v>0.20967741935483872</v>
      </c>
      <c r="H44" s="7">
        <v>-0.80754104212007682</v>
      </c>
      <c r="I44" s="7">
        <v>-1.0629528658681351</v>
      </c>
    </row>
    <row r="45" spans="1:9" x14ac:dyDescent="0.25">
      <c r="B45">
        <v>8</v>
      </c>
      <c r="C45" t="s">
        <v>72</v>
      </c>
      <c r="D45" t="str">
        <f t="shared" si="5"/>
        <v>8.)</v>
      </c>
      <c r="E45" s="9">
        <v>638.6610740714151</v>
      </c>
      <c r="F45">
        <v>8</v>
      </c>
      <c r="G45" s="7">
        <v>0.24193548387096775</v>
      </c>
      <c r="H45" s="7">
        <v>-0.70009021260756665</v>
      </c>
      <c r="I45" s="7">
        <v>-0.920456191150125</v>
      </c>
    </row>
    <row r="46" spans="1:9" x14ac:dyDescent="0.25">
      <c r="B46">
        <v>9</v>
      </c>
      <c r="C46" t="s">
        <v>72</v>
      </c>
      <c r="D46" t="str">
        <f t="shared" si="5"/>
        <v>9.)</v>
      </c>
      <c r="E46" s="9">
        <v>642</v>
      </c>
      <c r="F46">
        <v>9</v>
      </c>
      <c r="G46" s="7">
        <v>0.27419354838709675</v>
      </c>
      <c r="H46" s="7">
        <v>-0.60017877598984537</v>
      </c>
      <c r="I46" s="7">
        <v>-0.91548252922366691</v>
      </c>
    </row>
    <row r="47" spans="1:9" x14ac:dyDescent="0.25">
      <c r="B47">
        <v>10</v>
      </c>
      <c r="C47" t="s">
        <v>72</v>
      </c>
      <c r="D47" t="str">
        <f t="shared" si="5"/>
        <v>10.)</v>
      </c>
      <c r="E47" s="9">
        <v>737</v>
      </c>
      <c r="F47">
        <v>10</v>
      </c>
      <c r="G47" s="7">
        <v>0.30645161290322581</v>
      </c>
      <c r="H47" s="7">
        <v>-0.50593365416581193</v>
      </c>
      <c r="I47" s="7">
        <v>-0.77397059001937918</v>
      </c>
    </row>
    <row r="48" spans="1:9" x14ac:dyDescent="0.25">
      <c r="B48">
        <v>11</v>
      </c>
      <c r="C48" t="s">
        <v>72</v>
      </c>
      <c r="D48" t="str">
        <f t="shared" si="5"/>
        <v>11.)</v>
      </c>
      <c r="E48" s="9">
        <v>835.65433265763863</v>
      </c>
      <c r="F48">
        <v>11</v>
      </c>
      <c r="G48" s="7">
        <v>0.33870967741935482</v>
      </c>
      <c r="H48" s="7">
        <v>-0.41598722018967504</v>
      </c>
      <c r="I48" s="7">
        <v>-0.62701515922688089</v>
      </c>
    </row>
    <row r="49" spans="2:9" x14ac:dyDescent="0.25">
      <c r="B49">
        <v>12</v>
      </c>
      <c r="C49" t="s">
        <v>72</v>
      </c>
      <c r="D49" t="str">
        <f t="shared" si="5"/>
        <v>12.)</v>
      </c>
      <c r="E49" s="9">
        <v>1010</v>
      </c>
      <c r="F49">
        <v>12</v>
      </c>
      <c r="G49" s="7">
        <v>0.37096774193548387</v>
      </c>
      <c r="H49" s="7">
        <v>-0.32929134697812229</v>
      </c>
      <c r="I49" s="7">
        <v>-0.36730996472705757</v>
      </c>
    </row>
    <row r="50" spans="2:9" x14ac:dyDescent="0.25">
      <c r="B50">
        <v>13</v>
      </c>
      <c r="C50" t="s">
        <v>72</v>
      </c>
      <c r="D50" t="str">
        <f t="shared" si="5"/>
        <v>13.)</v>
      </c>
      <c r="E50" s="9">
        <v>1094</v>
      </c>
      <c r="F50">
        <v>13</v>
      </c>
      <c r="G50" s="7">
        <v>0.40322580645161288</v>
      </c>
      <c r="H50" s="7">
        <v>-0.24500622303732073</v>
      </c>
      <c r="I50" s="7">
        <v>-0.24218361848326631</v>
      </c>
    </row>
    <row r="51" spans="2:9" x14ac:dyDescent="0.25">
      <c r="B51">
        <v>14</v>
      </c>
      <c r="C51" t="s">
        <v>72</v>
      </c>
      <c r="D51" t="str">
        <f t="shared" si="5"/>
        <v>14.)</v>
      </c>
      <c r="E51" s="9">
        <v>1148.7669308432448</v>
      </c>
      <c r="F51">
        <v>14</v>
      </c>
      <c r="G51" s="7">
        <v>0.43548387096774194</v>
      </c>
      <c r="H51" s="7">
        <v>-0.16242937264128568</v>
      </c>
      <c r="I51" s="7">
        <v>-0.1606028333475327</v>
      </c>
    </row>
    <row r="52" spans="2:9" x14ac:dyDescent="0.25">
      <c r="B52">
        <v>15</v>
      </c>
      <c r="C52" t="s">
        <v>72</v>
      </c>
      <c r="D52" t="str">
        <f t="shared" si="5"/>
        <v>15.)</v>
      </c>
      <c r="E52" s="9">
        <v>1251.996923078163</v>
      </c>
      <c r="F52">
        <v>15</v>
      </c>
      <c r="G52" s="7">
        <v>0.46774193548387094</v>
      </c>
      <c r="H52" s="7">
        <v>-8.094729048129605E-2</v>
      </c>
      <c r="I52" s="7">
        <v>-6.8315029769344003E-3</v>
      </c>
    </row>
    <row r="53" spans="2:9" x14ac:dyDescent="0.25">
      <c r="B53">
        <v>16</v>
      </c>
      <c r="C53" t="s">
        <v>72</v>
      </c>
      <c r="D53" t="str">
        <f t="shared" si="5"/>
        <v>16.)</v>
      </c>
      <c r="E53" s="9">
        <v>1374.251550317683</v>
      </c>
      <c r="F53">
        <v>16</v>
      </c>
      <c r="G53" s="7">
        <v>0.5</v>
      </c>
      <c r="H53" s="7">
        <v>0</v>
      </c>
      <c r="I53" s="7">
        <v>0.17527891152161101</v>
      </c>
    </row>
    <row r="54" spans="2:9" x14ac:dyDescent="0.25">
      <c r="B54">
        <v>17</v>
      </c>
      <c r="C54" t="s">
        <v>72</v>
      </c>
      <c r="D54" t="str">
        <f t="shared" si="5"/>
        <v>17.)</v>
      </c>
      <c r="E54" s="9">
        <v>1386</v>
      </c>
      <c r="F54">
        <v>17</v>
      </c>
      <c r="G54" s="7">
        <v>0.532258064516129</v>
      </c>
      <c r="H54" s="7">
        <v>8.0947290481295911E-2</v>
      </c>
      <c r="I54" s="7">
        <v>0.19277939464991281</v>
      </c>
    </row>
    <row r="55" spans="2:9" x14ac:dyDescent="0.25">
      <c r="B55">
        <v>18</v>
      </c>
      <c r="C55" t="s">
        <v>72</v>
      </c>
      <c r="D55" t="str">
        <f t="shared" si="5"/>
        <v>18.)</v>
      </c>
      <c r="E55" s="9">
        <v>1397.953166781946</v>
      </c>
      <c r="F55">
        <v>18</v>
      </c>
      <c r="G55" s="7">
        <v>0.56451612903225812</v>
      </c>
      <c r="H55" s="7">
        <v>0.16242937264128582</v>
      </c>
      <c r="I55" s="7">
        <v>0.21058482423881236</v>
      </c>
    </row>
    <row r="56" spans="2:9" x14ac:dyDescent="0.25">
      <c r="B56">
        <v>19</v>
      </c>
      <c r="C56" t="s">
        <v>72</v>
      </c>
      <c r="D56" t="str">
        <f t="shared" si="5"/>
        <v>19.)</v>
      </c>
      <c r="E56" s="9">
        <v>1505</v>
      </c>
      <c r="F56">
        <v>19</v>
      </c>
      <c r="G56" s="7">
        <v>0.59677419354838712</v>
      </c>
      <c r="H56" s="7">
        <v>0.24500622303732073</v>
      </c>
      <c r="I56" s="7">
        <v>0.37004171849528372</v>
      </c>
    </row>
    <row r="57" spans="2:9" x14ac:dyDescent="0.25">
      <c r="B57">
        <v>20</v>
      </c>
      <c r="C57" t="s">
        <v>72</v>
      </c>
      <c r="D57" t="str">
        <f t="shared" si="5"/>
        <v>20.)</v>
      </c>
      <c r="E57" s="9">
        <v>1530.499414339751</v>
      </c>
      <c r="F57">
        <v>20</v>
      </c>
      <c r="G57" s="7">
        <v>0.62903225806451613</v>
      </c>
      <c r="H57" s="7">
        <v>0.32929134697812229</v>
      </c>
      <c r="I57" s="7">
        <v>0.4080256297773025</v>
      </c>
    </row>
    <row r="58" spans="2:9" x14ac:dyDescent="0.25">
      <c r="B58">
        <v>21</v>
      </c>
      <c r="C58" t="s">
        <v>72</v>
      </c>
      <c r="D58" t="str">
        <f t="shared" si="5"/>
        <v>21.)</v>
      </c>
      <c r="E58" s="9">
        <v>1640</v>
      </c>
      <c r="F58">
        <v>21</v>
      </c>
      <c r="G58" s="7">
        <v>0.66129032258064513</v>
      </c>
      <c r="H58" s="7">
        <v>0.41598722018967488</v>
      </c>
      <c r="I58" s="7">
        <v>0.5711376321013768</v>
      </c>
    </row>
    <row r="59" spans="2:9" x14ac:dyDescent="0.25">
      <c r="B59">
        <v>22</v>
      </c>
      <c r="C59" t="s">
        <v>72</v>
      </c>
      <c r="D59" t="str">
        <f t="shared" si="5"/>
        <v>22.)</v>
      </c>
      <c r="E59" s="9">
        <v>1745</v>
      </c>
      <c r="F59">
        <v>22</v>
      </c>
      <c r="G59" s="7">
        <v>0.69354838709677424</v>
      </c>
      <c r="H59" s="7">
        <v>0.50593365416581193</v>
      </c>
      <c r="I59" s="7">
        <v>0.72754556490611588</v>
      </c>
    </row>
    <row r="60" spans="2:9" x14ac:dyDescent="0.25">
      <c r="B60">
        <v>23</v>
      </c>
      <c r="C60" t="s">
        <v>72</v>
      </c>
      <c r="D60" t="str">
        <f t="shared" si="5"/>
        <v>23.)</v>
      </c>
      <c r="E60" s="9">
        <v>1819.4246595038117</v>
      </c>
      <c r="F60">
        <v>23</v>
      </c>
      <c r="G60" s="7">
        <v>0.72580645161290325</v>
      </c>
      <c r="H60" s="7">
        <v>0.60017877598984537</v>
      </c>
      <c r="I60" s="7">
        <v>0.83840849007457074</v>
      </c>
    </row>
    <row r="61" spans="2:9" x14ac:dyDescent="0.25">
      <c r="B61">
        <v>24</v>
      </c>
      <c r="C61" t="s">
        <v>72</v>
      </c>
      <c r="D61" t="str">
        <f t="shared" si="5"/>
        <v>24.)</v>
      </c>
      <c r="E61" s="9">
        <v>1884.4290930054074</v>
      </c>
      <c r="F61">
        <v>24</v>
      </c>
      <c r="G61" s="7">
        <v>0.75806451612903225</v>
      </c>
      <c r="H61" s="7">
        <v>0.70009021260756665</v>
      </c>
      <c r="I61" s="7">
        <v>0.93523905261864415</v>
      </c>
    </row>
    <row r="62" spans="2:9" x14ac:dyDescent="0.25">
      <c r="B62">
        <v>25</v>
      </c>
      <c r="C62" t="s">
        <v>72</v>
      </c>
      <c r="D62" t="str">
        <f t="shared" si="5"/>
        <v>25.)</v>
      </c>
      <c r="E62" s="9">
        <v>1953</v>
      </c>
      <c r="F62">
        <v>25</v>
      </c>
      <c r="G62" s="7">
        <v>0.79032258064516125</v>
      </c>
      <c r="H62" s="7">
        <v>0.80754104212007682</v>
      </c>
      <c r="I62" s="7">
        <v>1.0373822317955037</v>
      </c>
    </row>
    <row r="63" spans="2:9" x14ac:dyDescent="0.25">
      <c r="B63">
        <v>26</v>
      </c>
      <c r="C63" t="s">
        <v>72</v>
      </c>
      <c r="D63" t="str">
        <f t="shared" si="5"/>
        <v>26.)</v>
      </c>
      <c r="E63" s="9">
        <v>2013</v>
      </c>
      <c r="F63">
        <v>26</v>
      </c>
      <c r="G63" s="7">
        <v>0.82258064516129037</v>
      </c>
      <c r="H63" s="7">
        <v>0.92524455985415155</v>
      </c>
      <c r="I63" s="7">
        <v>1.1267581933982118</v>
      </c>
    </row>
    <row r="64" spans="2:9" x14ac:dyDescent="0.25">
      <c r="B64">
        <v>27</v>
      </c>
      <c r="C64" t="s">
        <v>72</v>
      </c>
      <c r="D64" t="str">
        <f t="shared" si="5"/>
        <v>27.)</v>
      </c>
      <c r="E64" s="9">
        <v>2015</v>
      </c>
      <c r="F64">
        <v>27</v>
      </c>
      <c r="G64" s="7">
        <v>0.85483870967741937</v>
      </c>
      <c r="H64" s="7">
        <v>1.0574142284863812</v>
      </c>
      <c r="I64" s="7">
        <v>1.129737392118302</v>
      </c>
    </row>
    <row r="65" spans="2:9" x14ac:dyDescent="0.25">
      <c r="B65">
        <v>28</v>
      </c>
      <c r="C65" t="s">
        <v>72</v>
      </c>
      <c r="D65" t="str">
        <f t="shared" si="5"/>
        <v>28.)</v>
      </c>
      <c r="E65" s="9">
        <v>2112</v>
      </c>
      <c r="F65">
        <v>28</v>
      </c>
      <c r="G65" s="7">
        <v>0.88709677419354838</v>
      </c>
      <c r="H65" s="7">
        <v>1.2112321309213463</v>
      </c>
      <c r="I65" s="7">
        <v>1.2742285300426801</v>
      </c>
    </row>
    <row r="66" spans="2:9" x14ac:dyDescent="0.25">
      <c r="B66">
        <v>29</v>
      </c>
      <c r="C66" t="s">
        <v>72</v>
      </c>
      <c r="D66" t="str">
        <f t="shared" si="5"/>
        <v>29.)</v>
      </c>
      <c r="E66" s="9">
        <v>2139</v>
      </c>
      <c r="F66">
        <v>29</v>
      </c>
      <c r="G66" s="7">
        <v>0.91935483870967738</v>
      </c>
      <c r="H66" s="7">
        <v>1.4007450611305778</v>
      </c>
      <c r="I66" s="7">
        <v>1.3144477127638987</v>
      </c>
    </row>
    <row r="67" spans="2:9" x14ac:dyDescent="0.25">
      <c r="B67">
        <v>30</v>
      </c>
      <c r="C67" t="s">
        <v>72</v>
      </c>
      <c r="D67" t="str">
        <f t="shared" si="5"/>
        <v>30.)</v>
      </c>
      <c r="E67" s="9">
        <v>2244</v>
      </c>
      <c r="F67">
        <v>30</v>
      </c>
      <c r="G67" s="7">
        <v>0.95161290322580649</v>
      </c>
      <c r="H67" s="7">
        <v>1.6606976105540416</v>
      </c>
      <c r="I67" s="7">
        <v>1.4708556455686377</v>
      </c>
    </row>
    <row r="68" spans="2:9" x14ac:dyDescent="0.25">
      <c r="B68">
        <v>31</v>
      </c>
      <c r="C68" t="s">
        <v>72</v>
      </c>
      <c r="D68" t="str">
        <f t="shared" si="5"/>
        <v>31.)</v>
      </c>
      <c r="E68" s="9">
        <v>2310</v>
      </c>
      <c r="F68">
        <v>31</v>
      </c>
      <c r="G68" s="7">
        <v>0.9838709677419355</v>
      </c>
      <c r="H68" s="7">
        <v>2.1411981209720183</v>
      </c>
      <c r="I68" s="7">
        <v>1.5691692033316167</v>
      </c>
    </row>
  </sheetData>
  <sortState xmlns:xlrd2="http://schemas.microsoft.com/office/spreadsheetml/2017/richdata2" ref="A2:B33">
    <sortCondition ref="B1:B33"/>
  </sortState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C8C1-5F93-4F80-9712-821F4921B155}">
  <dimension ref="A1:R69"/>
  <sheetViews>
    <sheetView tabSelected="1" topLeftCell="A10" workbookViewId="0">
      <selection activeCell="Q6" sqref="Q6"/>
    </sheetView>
  </sheetViews>
  <sheetFormatPr baseColWidth="10" defaultRowHeight="15" x14ac:dyDescent="0.25"/>
  <cols>
    <col min="1" max="1" width="37.42578125" customWidth="1"/>
    <col min="2" max="2" width="14" customWidth="1"/>
    <col min="4" max="4" width="12.85546875" customWidth="1"/>
    <col min="5" max="7" width="12" bestFit="1" customWidth="1"/>
    <col min="9" max="9" width="12.7109375" bestFit="1" customWidth="1"/>
    <col min="12" max="12" width="27.85546875" customWidth="1"/>
    <col min="13" max="13" width="27.140625" customWidth="1"/>
  </cols>
  <sheetData>
    <row r="1" spans="1:18" x14ac:dyDescent="0.25">
      <c r="A1" t="s">
        <v>42</v>
      </c>
      <c r="B1" t="s">
        <v>41</v>
      </c>
      <c r="C1" t="s">
        <v>43</v>
      </c>
      <c r="D1" t="s">
        <v>50</v>
      </c>
      <c r="E1" t="s">
        <v>51</v>
      </c>
      <c r="F1" t="s">
        <v>52</v>
      </c>
      <c r="G1" s="12" t="s">
        <v>61</v>
      </c>
      <c r="H1" s="12"/>
      <c r="I1" s="12"/>
      <c r="L1" t="s">
        <v>58</v>
      </c>
      <c r="Q1" t="s">
        <v>105</v>
      </c>
      <c r="R1" t="s">
        <v>60</v>
      </c>
    </row>
    <row r="2" spans="1:18" x14ac:dyDescent="0.25">
      <c r="A2" t="s">
        <v>29</v>
      </c>
      <c r="B2">
        <v>198</v>
      </c>
      <c r="C2">
        <v>1</v>
      </c>
      <c r="D2">
        <f>(C2-1)/'Q-Q-Diagramm'!$K$1</f>
        <v>0</v>
      </c>
      <c r="E2">
        <f>_xlfn.NORM.DIST(B2,'Q-Q-Diagramm'!$K$2,'Q-Q-Diagramm'!$K$3,TRUE)</f>
        <v>5.7413336556690335E-2</v>
      </c>
      <c r="F2">
        <f>ABS(D2-E2)</f>
        <v>5.7413336556690335E-2</v>
      </c>
      <c r="G2">
        <f>(B2-'Q-Q-Diagramm'!$K$2)^2</f>
        <v>1120598.0897356092</v>
      </c>
      <c r="H2">
        <v>0.42199999999999999</v>
      </c>
      <c r="I2" s="8">
        <f>B2*H2</f>
        <v>83.555999999999997</v>
      </c>
      <c r="Q2">
        <v>198</v>
      </c>
      <c r="R2">
        <f>_xlfn.NORM.DIST(Q2,'Q-Q-Diagramm'!$K$2,'Q-Q-Diagramm'!$K$3,FALSE)</f>
        <v>1.7141249261543663E-4</v>
      </c>
    </row>
    <row r="3" spans="1:18" x14ac:dyDescent="0.25">
      <c r="A3" t="s">
        <v>30</v>
      </c>
      <c r="B3">
        <v>264</v>
      </c>
      <c r="C3">
        <v>2</v>
      </c>
      <c r="D3">
        <f>(C3-1)/'Q-Q-Diagramm'!$K$1</f>
        <v>3.2258064516129031E-2</v>
      </c>
      <c r="E3">
        <f>_xlfn.NORM.DIST(B3,'Q-Q-Diagramm'!$K$2,'Q-Q-Diagramm'!$K$3,TRUE)</f>
        <v>6.9630166811663785E-2</v>
      </c>
      <c r="F3">
        <f t="shared" ref="F3:F33" si="0">ABS(D3-E3)</f>
        <v>3.7372102295534754E-2</v>
      </c>
      <c r="G3">
        <f>(B3-'Q-Q-Diagramm'!$K$2)^2</f>
        <v>985221.1261387784</v>
      </c>
      <c r="H3">
        <v>0.29210000000000003</v>
      </c>
      <c r="I3" s="8">
        <f t="shared" ref="I3:I32" si="1">B3*H3</f>
        <v>77.114400000000003</v>
      </c>
      <c r="M3" t="s">
        <v>54</v>
      </c>
      <c r="Q3">
        <v>264</v>
      </c>
      <c r="R3">
        <f>_xlfn.NORM.DIST(Q3,'Q-Q-Diagramm'!$K$2,'Q-Q-Diagramm'!$K$3,FALSE)</f>
        <v>1.9919162175321113E-4</v>
      </c>
    </row>
    <row r="4" spans="1:18" x14ac:dyDescent="0.25">
      <c r="A4" t="s">
        <v>31</v>
      </c>
      <c r="B4">
        <v>297</v>
      </c>
      <c r="C4">
        <v>3</v>
      </c>
      <c r="D4">
        <f>(C4-1)/'Q-Q-Diagramm'!$K$1</f>
        <v>6.4516129032258063E-2</v>
      </c>
      <c r="E4">
        <f>_xlfn.NORM.DIST(B4,'Q-Q-Diagramm'!$K$2,'Q-Q-Diagramm'!$K$3,TRUE)</f>
        <v>7.6445466679663593E-2</v>
      </c>
      <c r="F4">
        <f t="shared" si="0"/>
        <v>1.192933764740553E-2</v>
      </c>
      <c r="G4">
        <f>(B4-'Q-Q-Diagramm'!$K$2)^2</f>
        <v>920799.64434036298</v>
      </c>
      <c r="H4">
        <v>0.24629999999999999</v>
      </c>
      <c r="I4" s="8">
        <f t="shared" si="1"/>
        <v>73.1511</v>
      </c>
      <c r="L4" t="s">
        <v>53</v>
      </c>
      <c r="M4">
        <f>MAX(F2:F32)</f>
        <v>8.9244297359076796E-2</v>
      </c>
      <c r="Q4">
        <v>297</v>
      </c>
      <c r="R4">
        <f>_xlfn.NORM.DIST(Q4,'Q-Q-Diagramm'!$K$2,'Q-Q-Diagramm'!$K$3,FALSE)</f>
        <v>2.1394947717973681E-4</v>
      </c>
    </row>
    <row r="5" spans="1:18" x14ac:dyDescent="0.25">
      <c r="A5" t="s">
        <v>32</v>
      </c>
      <c r="B5">
        <v>330</v>
      </c>
      <c r="C5">
        <v>4</v>
      </c>
      <c r="D5">
        <f>(C5-1)/'Q-Q-Diagramm'!$K$1</f>
        <v>9.6774193548387094E-2</v>
      </c>
      <c r="E5">
        <f>_xlfn.NORM.DIST(B5,'Q-Q-Diagramm'!$K$2,'Q-Q-Diagramm'!$K$3,TRUE)</f>
        <v>8.3756761139439223E-2</v>
      </c>
      <c r="F5">
        <f t="shared" si="0"/>
        <v>1.3017432408947871E-2</v>
      </c>
      <c r="G5">
        <f>(B5-'Q-Q-Diagramm'!$K$2)^2</f>
        <v>858556.16254194756</v>
      </c>
      <c r="H5">
        <v>0.21410000000000001</v>
      </c>
      <c r="I5" s="8">
        <f t="shared" si="1"/>
        <v>70.653000000000006</v>
      </c>
      <c r="L5" t="s">
        <v>56</v>
      </c>
      <c r="M5">
        <v>0.29780000000000001</v>
      </c>
      <c r="Q5">
        <v>330</v>
      </c>
      <c r="R5">
        <f>_xlfn.NORM.DIST(Q5,'Q-Q-Diagramm'!$K$2,'Q-Q-Diagramm'!$K$3,FALSE)</f>
        <v>2.2924610589316658E-4</v>
      </c>
    </row>
    <row r="6" spans="1:18" x14ac:dyDescent="0.25">
      <c r="A6" t="s">
        <v>21</v>
      </c>
      <c r="B6" s="10">
        <v>433</v>
      </c>
      <c r="C6">
        <v>5</v>
      </c>
      <c r="D6">
        <f>(C6-1)/'Q-Q-Diagramm'!$K$1</f>
        <v>0.12903225806451613</v>
      </c>
      <c r="E6">
        <f>_xlfn.NORM.DIST(B6,'Q-Q-Diagramm'!$K$2,'Q-Q-Diagramm'!$K$3,TRUE)</f>
        <v>0.1099472321192061</v>
      </c>
      <c r="F6">
        <f t="shared" si="0"/>
        <v>1.908502594531003E-2</v>
      </c>
      <c r="G6">
        <f>(B6-'Q-Q-Diagramm'!$K$2)^2</f>
        <v>678289.05268628732</v>
      </c>
      <c r="H6">
        <v>0.18740000000000001</v>
      </c>
      <c r="I6" s="8">
        <f t="shared" si="1"/>
        <v>81.144199999999998</v>
      </c>
      <c r="Q6" s="11">
        <v>397.29160353204736</v>
      </c>
      <c r="R6">
        <f>_xlfn.NORM.DIST(Q6,'Q-Q-Diagramm'!$K$2,'Q-Q-Diagramm'!$K$3,FALSE)</f>
        <v>2.6194221963697916E-4</v>
      </c>
    </row>
    <row r="7" spans="1:18" x14ac:dyDescent="0.25">
      <c r="A7" t="s">
        <v>34</v>
      </c>
      <c r="B7">
        <v>462</v>
      </c>
      <c r="C7">
        <v>6</v>
      </c>
      <c r="D7">
        <f>(C7-1)/'Q-Q-Diagramm'!$K$1</f>
        <v>0.16129032258064516</v>
      </c>
      <c r="E7">
        <f>_xlfn.NORM.DIST(B7,'Q-Q-Diagramm'!$K$2,'Q-Q-Diagramm'!$K$3,TRUE)</f>
        <v>0.11828365804096698</v>
      </c>
      <c r="F7">
        <f t="shared" si="0"/>
        <v>4.3006664539678177E-2</v>
      </c>
      <c r="G7">
        <f>(B7-'Q-Q-Diagramm'!$K$2)^2</f>
        <v>631362.23534828587</v>
      </c>
      <c r="H7">
        <v>0.1641</v>
      </c>
      <c r="I7" s="8">
        <f t="shared" si="1"/>
        <v>75.8142</v>
      </c>
      <c r="L7" t="s">
        <v>55</v>
      </c>
      <c r="Q7">
        <v>433.43763950515222</v>
      </c>
      <c r="R7">
        <f>_xlfn.NORM.DIST(Q7,'Q-Q-Diagramm'!$K$2,'Q-Q-Diagramm'!$K$3,FALSE)</f>
        <v>2.8022520592805867E-4</v>
      </c>
    </row>
    <row r="8" spans="1:18" x14ac:dyDescent="0.25">
      <c r="A8" t="s">
        <v>8</v>
      </c>
      <c r="B8">
        <v>543</v>
      </c>
      <c r="C8">
        <v>7</v>
      </c>
      <c r="D8">
        <f>(C8-1)/'Q-Q-Diagramm'!$K$1</f>
        <v>0.19354838709677419</v>
      </c>
      <c r="E8">
        <f>_xlfn.NORM.DIST(B8,'Q-Q-Diagramm'!$K$2,'Q-Q-Diagramm'!$K$3,TRUE)</f>
        <v>0.14390166343145594</v>
      </c>
      <c r="F8">
        <f t="shared" si="0"/>
        <v>4.9646723665318249E-2</v>
      </c>
      <c r="G8">
        <f>(B8-'Q-Q-Diagramm'!$K$2)^2</f>
        <v>509200.78002490255</v>
      </c>
      <c r="H8">
        <v>0.14330000000000001</v>
      </c>
      <c r="I8" s="8">
        <f t="shared" si="1"/>
        <v>77.811900000000009</v>
      </c>
      <c r="L8" t="s">
        <v>57</v>
      </c>
      <c r="Q8">
        <v>462</v>
      </c>
      <c r="R8">
        <f>_xlfn.NORM.DIST(Q8,'Q-Q-Diagramm'!$K$2,'Q-Q-Diagramm'!$K$3,FALSE)</f>
        <v>2.9496512753324282E-4</v>
      </c>
    </row>
    <row r="9" spans="1:18" x14ac:dyDescent="0.25">
      <c r="A9" t="s">
        <v>24</v>
      </c>
      <c r="B9">
        <v>638</v>
      </c>
      <c r="C9">
        <v>8</v>
      </c>
      <c r="D9">
        <f>(C9-1)/'Q-Q-Diagramm'!$K$1</f>
        <v>0.22580645161290322</v>
      </c>
      <c r="E9">
        <f>_xlfn.NORM.DIST(B9,'Q-Q-Diagramm'!$K$2,'Q-Q-Diagramm'!$K$3,TRUE)</f>
        <v>0.17841013478629786</v>
      </c>
      <c r="F9">
        <f t="shared" si="0"/>
        <v>4.7396316826605361E-2</v>
      </c>
      <c r="G9">
        <f>(B9-'Q-Q-Diagramm'!$K$2)^2</f>
        <v>382644.99909007025</v>
      </c>
      <c r="H9">
        <v>0.12429999999999999</v>
      </c>
      <c r="I9" s="8">
        <f t="shared" si="1"/>
        <v>79.303399999999996</v>
      </c>
      <c r="Q9">
        <v>543</v>
      </c>
      <c r="R9">
        <f>_xlfn.NORM.DIST(Q9,'Q-Q-Diagramm'!$K$2,'Q-Q-Diagramm'!$K$3,FALSE)</f>
        <v>3.3777822672193409E-4</v>
      </c>
    </row>
    <row r="10" spans="1:18" x14ac:dyDescent="0.25">
      <c r="A10" t="s">
        <v>13</v>
      </c>
      <c r="B10">
        <v>642</v>
      </c>
      <c r="C10">
        <v>9</v>
      </c>
      <c r="D10">
        <f>(C10-1)/'Q-Q-Diagramm'!$K$1</f>
        <v>0.25806451612903225</v>
      </c>
      <c r="E10">
        <f>_xlfn.NORM.DIST(B10,'Q-Q-Diagramm'!$K$2,'Q-Q-Diagramm'!$K$3,TRUE)</f>
        <v>0.17996918503604076</v>
      </c>
      <c r="F10">
        <f t="shared" si="0"/>
        <v>7.8095331092991493E-2</v>
      </c>
      <c r="G10">
        <f>(B10-'Q-Q-Diagramm'!$K$2)^2</f>
        <v>377712.33462965628</v>
      </c>
      <c r="H10">
        <v>0.1066</v>
      </c>
      <c r="I10" s="8">
        <f t="shared" si="1"/>
        <v>68.437200000000004</v>
      </c>
      <c r="Q10">
        <v>638.6610740714151</v>
      </c>
      <c r="R10">
        <f>_xlfn.NORM.DIST(Q10,'Q-Q-Diagramm'!$K$2,'Q-Q-Diagramm'!$K$3,FALSE)</f>
        <v>3.890485502960183E-4</v>
      </c>
    </row>
    <row r="11" spans="1:18" x14ac:dyDescent="0.25">
      <c r="A11" t="s">
        <v>11</v>
      </c>
      <c r="B11">
        <v>737</v>
      </c>
      <c r="C11">
        <v>10</v>
      </c>
      <c r="D11">
        <f>(C11-1)/'Q-Q-Diagramm'!$K$1</f>
        <v>0.29032258064516131</v>
      </c>
      <c r="E11">
        <f>_xlfn.NORM.DIST(B11,'Q-Q-Diagramm'!$K$2,'Q-Q-Diagramm'!$K$3,TRUE)</f>
        <v>0.21947409167880361</v>
      </c>
      <c r="F11">
        <f t="shared" si="0"/>
        <v>7.0848488966357703E-2</v>
      </c>
      <c r="G11">
        <f>(B11-'Q-Q-Diagramm'!$K$2)^2</f>
        <v>269966.55369482399</v>
      </c>
      <c r="H11">
        <v>8.9899999999999994E-2</v>
      </c>
      <c r="I11" s="8">
        <f t="shared" si="1"/>
        <v>66.256299999999996</v>
      </c>
      <c r="Q11">
        <v>642</v>
      </c>
      <c r="R11">
        <f>_xlfn.NORM.DIST(Q11,'Q-Q-Diagramm'!$K$2,'Q-Q-Diagramm'!$K$3,FALSE)</f>
        <v>3.9082887840338434E-4</v>
      </c>
    </row>
    <row r="12" spans="1:18" x14ac:dyDescent="0.25">
      <c r="A12" t="s">
        <v>22</v>
      </c>
      <c r="B12">
        <v>835</v>
      </c>
      <c r="C12">
        <v>11</v>
      </c>
      <c r="D12">
        <f>(C12-1)/'Q-Q-Diagramm'!$K$1</f>
        <v>0.32258064516129031</v>
      </c>
      <c r="E12">
        <f>_xlfn.NORM.DIST(B12,'Q-Q-Diagramm'!$K$2,'Q-Q-Diagramm'!$K$3,TRUE)</f>
        <v>0.26500529368802306</v>
      </c>
      <c r="F12">
        <f t="shared" si="0"/>
        <v>5.7575351473267256E-2</v>
      </c>
      <c r="G12">
        <f>(B12-'Q-Q-Diagramm'!$K$2)^2</f>
        <v>177732.27441468122</v>
      </c>
      <c r="H12">
        <v>7.3899999999999993E-2</v>
      </c>
      <c r="I12" s="8">
        <f t="shared" si="1"/>
        <v>61.706499999999991</v>
      </c>
      <c r="L12" t="s">
        <v>62</v>
      </c>
      <c r="M12">
        <f>I34^2</f>
        <v>12572449.435225002</v>
      </c>
      <c r="Q12">
        <v>737</v>
      </c>
      <c r="R12">
        <f>_xlfn.NORM.DIST(Q12,'Q-Q-Diagramm'!$K$2,'Q-Q-Diagramm'!$K$3,FALSE)</f>
        <v>4.4045518634668989E-4</v>
      </c>
    </row>
    <row r="13" spans="1:18" x14ac:dyDescent="0.25">
      <c r="A13" t="s">
        <v>14</v>
      </c>
      <c r="B13">
        <v>1010</v>
      </c>
      <c r="C13">
        <v>12</v>
      </c>
      <c r="D13">
        <f>(C13-1)/'Q-Q-Diagramm'!$K$1</f>
        <v>0.35483870967741937</v>
      </c>
      <c r="E13">
        <f>_xlfn.NORM.DIST(B13,'Q-Q-Diagramm'!$K$2,'Q-Q-Diagramm'!$K$3,TRUE)</f>
        <v>0.35669391101082187</v>
      </c>
      <c r="F13">
        <f t="shared" si="0"/>
        <v>1.8552013334025008E-3</v>
      </c>
      <c r="G13">
        <f>(B13-'Q-Q-Diagramm'!$K$2)^2</f>
        <v>60803.204271569099</v>
      </c>
      <c r="H13">
        <v>5.8500000000000003E-2</v>
      </c>
      <c r="I13" s="8">
        <f t="shared" si="1"/>
        <v>59.085000000000001</v>
      </c>
      <c r="L13" t="s">
        <v>63</v>
      </c>
      <c r="M13">
        <f>G34</f>
        <v>13520822.545258122</v>
      </c>
      <c r="Q13" s="11">
        <v>737.40318896173596</v>
      </c>
      <c r="R13">
        <f>_xlfn.NORM.DIST(Q13,'Q-Q-Diagramm'!$K$2,'Q-Q-Diagramm'!$K$3,FALSE)</f>
        <v>4.4065989521844634E-4</v>
      </c>
    </row>
    <row r="14" spans="1:18" x14ac:dyDescent="0.25">
      <c r="A14" t="s">
        <v>9</v>
      </c>
      <c r="B14">
        <v>1094</v>
      </c>
      <c r="C14">
        <v>13</v>
      </c>
      <c r="D14">
        <f>(C14-1)/'Q-Q-Diagramm'!$K$1</f>
        <v>0.38709677419354838</v>
      </c>
      <c r="E14">
        <f>_xlfn.NORM.DIST(B14,'Q-Q-Diagramm'!$K$2,'Q-Q-Diagramm'!$K$3,TRUE)</f>
        <v>0.40431894391817569</v>
      </c>
      <c r="F14">
        <f t="shared" si="0"/>
        <v>1.7222169724627312E-2</v>
      </c>
      <c r="G14">
        <f>(B14-'Q-Q-Diagramm'!$K$2)^2</f>
        <v>26433.250602875287</v>
      </c>
      <c r="H14">
        <v>4.3499999999999997E-2</v>
      </c>
      <c r="I14" s="8">
        <f t="shared" si="1"/>
        <v>47.588999999999999</v>
      </c>
      <c r="L14" t="s">
        <v>106</v>
      </c>
      <c r="M14">
        <f>M12/M13</f>
        <v>0.92985832726828277</v>
      </c>
      <c r="Q14">
        <v>835.65433265763863</v>
      </c>
      <c r="R14">
        <f>_xlfn.NORM.DIST(Q14,'Q-Q-Diagramm'!$K$2,'Q-Q-Diagramm'!$K$3,FALSE)</f>
        <v>4.8821209813342328E-4</v>
      </c>
    </row>
    <row r="15" spans="1:18" x14ac:dyDescent="0.25">
      <c r="A15" t="s">
        <v>25</v>
      </c>
      <c r="B15">
        <v>1148</v>
      </c>
      <c r="C15">
        <v>14</v>
      </c>
      <c r="D15">
        <f>(C15-1)/'Q-Q-Diagramm'!$K$1</f>
        <v>0.41935483870967744</v>
      </c>
      <c r="E15">
        <f>_xlfn.NORM.DIST(B15,'Q-Q-Diagramm'!$K$2,'Q-Q-Diagramm'!$K$3,TRUE)</f>
        <v>0.43575323346775585</v>
      </c>
      <c r="F15">
        <f t="shared" si="0"/>
        <v>1.6398394758078416E-2</v>
      </c>
      <c r="G15">
        <f>(B15-'Q-Q-Diagramm'!$K$2)^2</f>
        <v>11790.28038728641</v>
      </c>
      <c r="H15">
        <v>2.8899999999999999E-2</v>
      </c>
      <c r="I15" s="8">
        <f t="shared" si="1"/>
        <v>33.177199999999999</v>
      </c>
      <c r="Q15">
        <v>1010</v>
      </c>
      <c r="R15">
        <f>_xlfn.NORM.DIST(Q15,'Q-Q-Diagramm'!$K$2,'Q-Q-Diagramm'!$K$3,FALSE)</f>
        <v>5.5549834990592907E-4</v>
      </c>
    </row>
    <row r="16" spans="1:18" x14ac:dyDescent="0.25">
      <c r="A16" t="s">
        <v>19</v>
      </c>
      <c r="B16">
        <v>1251</v>
      </c>
      <c r="C16">
        <v>15</v>
      </c>
      <c r="D16">
        <f>(C16-1)/'Q-Q-Diagramm'!$K$1</f>
        <v>0.45161290322580644</v>
      </c>
      <c r="E16">
        <f>_xlfn.NORM.DIST(B16,'Q-Q-Diagramm'!$K$2,'Q-Q-Diagramm'!$K$3,TRUE)</f>
        <v>0.49668222720800626</v>
      </c>
      <c r="F16">
        <f t="shared" si="0"/>
        <v>4.5069323982199816E-2</v>
      </c>
      <c r="G16">
        <f>(B16-'Q-Q-Diagramm'!$K$2)^2</f>
        <v>31.170531626140193</v>
      </c>
      <c r="H16">
        <v>1.44E-2</v>
      </c>
      <c r="I16" s="8">
        <f t="shared" si="1"/>
        <v>18.014399999999998</v>
      </c>
      <c r="Q16">
        <v>1094</v>
      </c>
      <c r="R16">
        <f>_xlfn.NORM.DIST(Q16,'Q-Q-Diagramm'!$K$2,'Q-Q-Diagramm'!$K$3,FALSE)</f>
        <v>5.7708957158273311E-4</v>
      </c>
    </row>
    <row r="17" spans="1:18" x14ac:dyDescent="0.25">
      <c r="A17" t="s">
        <v>20</v>
      </c>
      <c r="B17">
        <v>1374</v>
      </c>
      <c r="C17">
        <v>16</v>
      </c>
      <c r="D17">
        <f>(C17-1)/'Q-Q-Diagramm'!$K$1</f>
        <v>0.4838709677419355</v>
      </c>
      <c r="E17">
        <f>_xlfn.NORM.DIST(B17,'Q-Q-Diagramm'!$K$2,'Q-Q-Diagramm'!$K$3,TRUE)</f>
        <v>0.56942254590250341</v>
      </c>
      <c r="F17">
        <f t="shared" si="0"/>
        <v>8.5551578160567909E-2</v>
      </c>
      <c r="G17">
        <f>(B17-'Q-Q-Diagramm'!$K$2)^2</f>
        <v>13786.738373895916</v>
      </c>
      <c r="H17">
        <v>0</v>
      </c>
      <c r="I17" s="8">
        <f t="shared" si="1"/>
        <v>0</v>
      </c>
      <c r="M17" t="s">
        <v>71</v>
      </c>
      <c r="N17" t="s">
        <v>70</v>
      </c>
      <c r="Q17">
        <v>1148.7669308432448</v>
      </c>
      <c r="R17">
        <f>_xlfn.NORM.DIST(Q17,'Q-Q-Diagramm'!$K$2,'Q-Q-Diagramm'!$K$3,FALSE)</f>
        <v>5.8664936571056975E-4</v>
      </c>
    </row>
    <row r="18" spans="1:18" x14ac:dyDescent="0.25">
      <c r="A18" t="s">
        <v>35</v>
      </c>
      <c r="B18">
        <v>1386</v>
      </c>
      <c r="C18">
        <v>17</v>
      </c>
      <c r="D18">
        <f>(C18-1)/'Q-Q-Diagramm'!$K$1</f>
        <v>0.5161290322580645</v>
      </c>
      <c r="E18">
        <f>_xlfn.NORM.DIST(B18,'Q-Q-Diagramm'!$K$2,'Q-Q-Diagramm'!$K$3,TRUE)</f>
        <v>0.57643412926609972</v>
      </c>
      <c r="F18">
        <f t="shared" si="0"/>
        <v>6.0305097008035213E-2</v>
      </c>
      <c r="G18">
        <f>(B18-'Q-Q-Diagramm'!$K$2)^2</f>
        <v>16748.744992653941</v>
      </c>
      <c r="H18">
        <f>-H16</f>
        <v>-1.44E-2</v>
      </c>
      <c r="I18" s="8">
        <f t="shared" si="1"/>
        <v>-19.958400000000001</v>
      </c>
      <c r="L18" t="s">
        <v>65</v>
      </c>
      <c r="M18">
        <f>'Q-Q-Diagramm'!$K$2+'Test Normalv.'!N18*'Q-Q-Diagramm'!K$3</f>
        <v>397.29160353204736</v>
      </c>
      <c r="N18">
        <v>-1.28</v>
      </c>
      <c r="Q18">
        <v>1251.996923078163</v>
      </c>
      <c r="R18">
        <f>_xlfn.NORM.DIST(Q18,'Q-Q-Diagramm'!$K$2,'Q-Q-Diagramm'!$K$3,FALSE)</f>
        <v>5.9425029875690306E-4</v>
      </c>
    </row>
    <row r="19" spans="1:18" x14ac:dyDescent="0.25">
      <c r="A19" t="s">
        <v>18</v>
      </c>
      <c r="B19">
        <v>1397</v>
      </c>
      <c r="C19">
        <v>18</v>
      </c>
      <c r="D19">
        <f>(C19-1)/'Q-Q-Diagramm'!$K$1</f>
        <v>0.54838709677419351</v>
      </c>
      <c r="E19">
        <f>_xlfn.NORM.DIST(B19,'Q-Q-Diagramm'!$K$2,'Q-Q-Diagramm'!$K$3,TRUE)</f>
        <v>0.58284027814601713</v>
      </c>
      <c r="F19">
        <f t="shared" si="0"/>
        <v>3.4453181371823627E-2</v>
      </c>
      <c r="G19">
        <f>(B19-'Q-Q-Diagramm'!$K$2)^2</f>
        <v>19716.917726515469</v>
      </c>
      <c r="H19">
        <f>-H15</f>
        <v>-2.8899999999999999E-2</v>
      </c>
      <c r="I19" s="8">
        <f t="shared" si="1"/>
        <v>-40.3733</v>
      </c>
      <c r="L19" s="6" t="s">
        <v>66</v>
      </c>
      <c r="M19">
        <f>'Q-Q-Diagramm'!$K$2+'Test Normalv.'!N19*'Q-Q-Diagramm'!K$3</f>
        <v>737.40318896173596</v>
      </c>
      <c r="N19">
        <f>-N21</f>
        <v>-0.77337</v>
      </c>
      <c r="Q19" s="11">
        <v>1256.5830575517489</v>
      </c>
      <c r="R19">
        <f>_xlfn.NORM.DIST(Q19,'Q-Q-Diagramm'!$K$2,'Q-Q-Diagramm'!$K$3,FALSE)</f>
        <v>5.9426416558092056E-4</v>
      </c>
    </row>
    <row r="20" spans="1:18" x14ac:dyDescent="0.25">
      <c r="A20" t="s">
        <v>16</v>
      </c>
      <c r="B20">
        <v>1505</v>
      </c>
      <c r="C20">
        <v>19</v>
      </c>
      <c r="D20">
        <f>(C20-1)/'Q-Q-Diagramm'!$K$1</f>
        <v>0.58064516129032262</v>
      </c>
      <c r="E20">
        <f>_xlfn.NORM.DIST(B20,'Q-Q-Diagramm'!$K$2,'Q-Q-Diagramm'!$K$3,TRUE)</f>
        <v>0.64432429683589343</v>
      </c>
      <c r="F20">
        <f t="shared" si="0"/>
        <v>6.3679135545570809E-2</v>
      </c>
      <c r="G20">
        <f>(B20-'Q-Q-Diagramm'!$K$2)^2</f>
        <v>61710.977295337711</v>
      </c>
      <c r="H20">
        <f>-H14</f>
        <v>-4.3499999999999997E-2</v>
      </c>
      <c r="I20" s="8">
        <f t="shared" si="1"/>
        <v>-65.467500000000001</v>
      </c>
      <c r="L20" s="6" t="s">
        <v>67</v>
      </c>
      <c r="M20">
        <f>'Q-Q-Diagramm'!$K$2+'Test Normalv.'!N20*'Q-Q-Diagramm'!K$3</f>
        <v>1256.5830575517489</v>
      </c>
      <c r="N20">
        <v>0</v>
      </c>
      <c r="Q20">
        <v>1374.251550317683</v>
      </c>
      <c r="R20">
        <f>_xlfn.NORM.DIST(Q20,'Q-Q-Diagramm'!$K$2,'Q-Q-Diagramm'!$K$3,FALSE)</f>
        <v>5.8520522360320636E-4</v>
      </c>
    </row>
    <row r="21" spans="1:18" x14ac:dyDescent="0.25">
      <c r="A21" t="s">
        <v>23</v>
      </c>
      <c r="B21">
        <v>1530</v>
      </c>
      <c r="C21">
        <v>20</v>
      </c>
      <c r="D21">
        <f>(C21-1)/'Q-Q-Diagramm'!$K$1</f>
        <v>0.61290322580645162</v>
      </c>
      <c r="E21">
        <f>_xlfn.NORM.DIST(B21,'Q-Q-Diagramm'!$K$2,'Q-Q-Diagramm'!$K$3,TRUE)</f>
        <v>0.65809944998141823</v>
      </c>
      <c r="F21">
        <f t="shared" si="0"/>
        <v>4.5196224174966604E-2</v>
      </c>
      <c r="G21">
        <f>(B21-'Q-Q-Diagramm'!$K$2)^2</f>
        <v>74756.824417750264</v>
      </c>
      <c r="H21">
        <f>-H13</f>
        <v>-5.8500000000000003E-2</v>
      </c>
      <c r="I21" s="8">
        <f t="shared" si="1"/>
        <v>-89.50500000000001</v>
      </c>
      <c r="L21" s="6" t="s">
        <v>69</v>
      </c>
      <c r="M21">
        <f>'Q-Q-Diagramm'!$K$2+'Test Normalv.'!N21*'Q-Q-Diagramm'!K$3</f>
        <v>1775.7629261417619</v>
      </c>
      <c r="N21">
        <v>0.77337</v>
      </c>
      <c r="Q21">
        <v>1386</v>
      </c>
      <c r="R21">
        <f>_xlfn.NORM.DIST(Q21,'Q-Q-Diagramm'!$K$2,'Q-Q-Diagramm'!$K$3,FALSE)</f>
        <v>5.8332354388779847E-4</v>
      </c>
    </row>
    <row r="22" spans="1:18" x14ac:dyDescent="0.25">
      <c r="A22" t="s">
        <v>7</v>
      </c>
      <c r="B22">
        <v>1640</v>
      </c>
      <c r="C22">
        <v>21</v>
      </c>
      <c r="D22">
        <f>(C22-1)/'Q-Q-Diagramm'!$K$1</f>
        <v>0.64516129032258063</v>
      </c>
      <c r="E22">
        <f>_xlfn.NORM.DIST(B22,'Q-Q-Diagramm'!$K$2,'Q-Q-Diagramm'!$K$3,TRUE)</f>
        <v>0.7160468245169479</v>
      </c>
      <c r="F22">
        <f t="shared" si="0"/>
        <v>7.0885534194367272E-2</v>
      </c>
      <c r="G22">
        <f>(B22-'Q-Q-Diagramm'!$K$2)^2</f>
        <v>147008.55175636552</v>
      </c>
      <c r="H22">
        <f>-H12</f>
        <v>-7.3899999999999993E-2</v>
      </c>
      <c r="I22" s="8">
        <f t="shared" si="1"/>
        <v>-121.19599999999998</v>
      </c>
      <c r="L22" t="s">
        <v>68</v>
      </c>
      <c r="M22">
        <f>'Q-Q-Diagramm'!$K$2+'Test Normalv.'!N22*'Q-Q-Diagramm'!K$3</f>
        <v>2115.8745115714505</v>
      </c>
      <c r="N22">
        <v>1.28</v>
      </c>
      <c r="Q22">
        <v>1397.953166781946</v>
      </c>
      <c r="R22">
        <f>_xlfn.NORM.DIST(Q22,'Q-Q-Diagramm'!$K$2,'Q-Q-Diagramm'!$K$3,FALSE)</f>
        <v>5.8123256433169161E-4</v>
      </c>
    </row>
    <row r="23" spans="1:18" x14ac:dyDescent="0.25">
      <c r="A23" t="s">
        <v>10</v>
      </c>
      <c r="B23">
        <v>1745</v>
      </c>
      <c r="C23">
        <v>22</v>
      </c>
      <c r="D23">
        <f>(C23-1)/'Q-Q-Diagramm'!$K$1</f>
        <v>0.67741935483870963</v>
      </c>
      <c r="E23">
        <f>_xlfn.NORM.DIST(B23,'Q-Q-Diagramm'!$K$2,'Q-Q-Diagramm'!$K$3,TRUE)</f>
        <v>0.76655409338151725</v>
      </c>
      <c r="F23">
        <f t="shared" si="0"/>
        <v>8.9134738542807623E-2</v>
      </c>
      <c r="G23">
        <f>(B23-'Q-Q-Diagramm'!$K$2)^2</f>
        <v>238551.10967049823</v>
      </c>
      <c r="H23">
        <f>-H11</f>
        <v>-8.9899999999999994E-2</v>
      </c>
      <c r="I23" s="8">
        <f t="shared" si="1"/>
        <v>-156.87549999999999</v>
      </c>
      <c r="Q23">
        <v>1505</v>
      </c>
      <c r="R23">
        <f>_xlfn.NORM.DIST(Q23,'Q-Q-Diagramm'!$K$2,'Q-Q-Diagramm'!$K$3,FALSE)</f>
        <v>5.549391715834669E-4</v>
      </c>
    </row>
    <row r="24" spans="1:18" x14ac:dyDescent="0.25">
      <c r="A24" t="s">
        <v>40</v>
      </c>
      <c r="B24">
        <v>1819</v>
      </c>
      <c r="C24">
        <v>23</v>
      </c>
      <c r="D24">
        <f>(C24-1)/'Q-Q-Diagramm'!$K$1</f>
        <v>0.70967741935483875</v>
      </c>
      <c r="E24">
        <f>_xlfn.NORM.DIST(B24,'Q-Q-Diagramm'!$K$2,'Q-Q-Diagramm'!$K$3,TRUE)</f>
        <v>0.79892171671391554</v>
      </c>
      <c r="F24">
        <f t="shared" si="0"/>
        <v>8.9244297359076796E-2</v>
      </c>
      <c r="G24">
        <f>(B24-'Q-Q-Diagramm'!$K$2)^2</f>
        <v>316312.81715283939</v>
      </c>
      <c r="H24">
        <f>-H10</f>
        <v>-0.1066</v>
      </c>
      <c r="I24" s="8">
        <f t="shared" si="1"/>
        <v>-193.90540000000001</v>
      </c>
      <c r="Q24">
        <v>1530.499414339751</v>
      </c>
      <c r="R24">
        <f>_xlfn.NORM.DIST(Q24,'Q-Q-Diagramm'!$K$2,'Q-Q-Diagramm'!$K$3,FALSE)</f>
        <v>5.4679911504615462E-4</v>
      </c>
    </row>
    <row r="25" spans="1:18" x14ac:dyDescent="0.25">
      <c r="A25" t="s">
        <v>26</v>
      </c>
      <c r="B25">
        <v>1884</v>
      </c>
      <c r="C25">
        <v>24</v>
      </c>
      <c r="D25">
        <f>(C25-1)/'Q-Q-Diagramm'!$K$1</f>
        <v>0.74193548387096775</v>
      </c>
      <c r="E25">
        <f>_xlfn.NORM.DIST(B25,'Q-Q-Diagramm'!$K$2,'Q-Q-Diagramm'!$K$3,TRUE)</f>
        <v>0.82500272850656486</v>
      </c>
      <c r="F25">
        <f t="shared" si="0"/>
        <v>8.3067244635597115E-2</v>
      </c>
      <c r="G25">
        <f>(B25-'Q-Q-Diagramm'!$K$2)^2</f>
        <v>393652.01967111207</v>
      </c>
      <c r="H25">
        <f>-H9</f>
        <v>-0.12429999999999999</v>
      </c>
      <c r="I25" s="8">
        <f t="shared" si="1"/>
        <v>-234.18119999999999</v>
      </c>
      <c r="Q25">
        <v>1640</v>
      </c>
      <c r="R25">
        <f>_xlfn.NORM.DIST(Q25,'Q-Q-Diagramm'!$K$2,'Q-Q-Diagramm'!$K$3,FALSE)</f>
        <v>5.0483156869272688E-4</v>
      </c>
    </row>
    <row r="26" spans="1:18" x14ac:dyDescent="0.25">
      <c r="A26" t="s">
        <v>17</v>
      </c>
      <c r="B26">
        <v>1953</v>
      </c>
      <c r="C26">
        <v>25</v>
      </c>
      <c r="D26">
        <f>(C26-1)/'Q-Q-Diagramm'!$K$1</f>
        <v>0.77419354838709675</v>
      </c>
      <c r="E26">
        <f>_xlfn.NORM.DIST(B26,'Q-Q-Diagramm'!$K$2,'Q-Q-Diagramm'!$K$3,TRUE)</f>
        <v>0.85022112213090728</v>
      </c>
      <c r="F26">
        <f t="shared" si="0"/>
        <v>7.6027573743810528E-2</v>
      </c>
      <c r="G26">
        <f>(B26-'Q-Q-Diagramm'!$K$2)^2</f>
        <v>484996.55772897071</v>
      </c>
      <c r="H26">
        <f>-H8</f>
        <v>-0.14330000000000001</v>
      </c>
      <c r="I26" s="8">
        <f t="shared" si="1"/>
        <v>-279.86490000000003</v>
      </c>
      <c r="Q26">
        <v>1745</v>
      </c>
      <c r="R26">
        <f>_xlfn.NORM.DIST(Q26,'Q-Q-Diagramm'!$K$2,'Q-Q-Diagramm'!$K$3,FALSE)</f>
        <v>4.5607746259329423E-4</v>
      </c>
    </row>
    <row r="27" spans="1:18" x14ac:dyDescent="0.25">
      <c r="A27" t="s">
        <v>37</v>
      </c>
      <c r="B27">
        <v>2013</v>
      </c>
      <c r="C27">
        <v>26</v>
      </c>
      <c r="D27">
        <f>(C27-1)/'Q-Q-Diagramm'!$K$1</f>
        <v>0.80645161290322576</v>
      </c>
      <c r="E27">
        <f>_xlfn.NORM.DIST(B27,'Q-Q-Diagramm'!$K$2,'Q-Q-Diagramm'!$K$3,TRUE)</f>
        <v>0.87007763461781518</v>
      </c>
      <c r="F27">
        <f t="shared" si="0"/>
        <v>6.362602171458942E-2</v>
      </c>
      <c r="G27">
        <f>(B27-'Q-Q-Diagramm'!$K$2)^2</f>
        <v>572166.59082276083</v>
      </c>
      <c r="H27">
        <f>-H7</f>
        <v>-0.1641</v>
      </c>
      <c r="I27" s="8">
        <f t="shared" si="1"/>
        <v>-330.33330000000001</v>
      </c>
      <c r="Q27" s="11">
        <v>1775.7629261417619</v>
      </c>
      <c r="R27">
        <f>_xlfn.NORM.DIST(Q27,'Q-Q-Diagramm'!$K$2,'Q-Q-Diagramm'!$K$3,FALSE)</f>
        <v>4.4065989521844634E-4</v>
      </c>
    </row>
    <row r="28" spans="1:18" x14ac:dyDescent="0.25">
      <c r="A28" t="s">
        <v>15</v>
      </c>
      <c r="B28">
        <v>2015</v>
      </c>
      <c r="C28">
        <v>27</v>
      </c>
      <c r="D28">
        <f>(C28-1)/'Q-Q-Diagramm'!$K$1</f>
        <v>0.83870967741935487</v>
      </c>
      <c r="E28">
        <f>_xlfn.NORM.DIST(B28,'Q-Q-Diagramm'!$K$2,'Q-Q-Diagramm'!$K$3,TRUE)</f>
        <v>0.87070655186420054</v>
      </c>
      <c r="F28">
        <f t="shared" si="0"/>
        <v>3.1996874444845669E-2</v>
      </c>
      <c r="G28">
        <f>(B28-'Q-Q-Diagramm'!$K$2)^2</f>
        <v>575196.2585925539</v>
      </c>
      <c r="H28">
        <f>-H6</f>
        <v>-0.18740000000000001</v>
      </c>
      <c r="I28" s="8">
        <f t="shared" si="1"/>
        <v>-377.61100000000005</v>
      </c>
      <c r="Q28">
        <v>1819.4246595038117</v>
      </c>
      <c r="R28">
        <f>_xlfn.NORM.DIST(Q28,'Q-Q-Diagramm'!$K$2,'Q-Q-Diagramm'!$K$3,FALSE)</f>
        <v>4.1815808114492315E-4</v>
      </c>
    </row>
    <row r="29" spans="1:18" x14ac:dyDescent="0.25">
      <c r="A29" t="s">
        <v>38</v>
      </c>
      <c r="B29">
        <v>2112</v>
      </c>
      <c r="C29">
        <v>28</v>
      </c>
      <c r="D29">
        <f>(C29-1)/'Q-Q-Diagramm'!$K$1</f>
        <v>0.87096774193548387</v>
      </c>
      <c r="E29">
        <f>_xlfn.NORM.DIST(B29,'Q-Q-Diagramm'!$K$2,'Q-Q-Diagramm'!$K$3,TRUE)</f>
        <v>0.89870878153104183</v>
      </c>
      <c r="F29">
        <f t="shared" si="0"/>
        <v>2.7741039595557959E-2</v>
      </c>
      <c r="G29">
        <f>(B29-'Q-Q-Diagramm'!$K$2)^2</f>
        <v>731738.14542751457</v>
      </c>
      <c r="H29">
        <f>-H5</f>
        <v>-0.21410000000000001</v>
      </c>
      <c r="I29" s="8">
        <f t="shared" si="1"/>
        <v>-452.17920000000004</v>
      </c>
      <c r="Q29">
        <v>1884.4290930054074</v>
      </c>
      <c r="R29">
        <f>_xlfn.NORM.DIST(Q29,'Q-Q-Diagramm'!$K$2,'Q-Q-Diagramm'!$K$3,FALSE)</f>
        <v>3.837486960311812E-4</v>
      </c>
    </row>
    <row r="30" spans="1:18" x14ac:dyDescent="0.25">
      <c r="A30" t="s">
        <v>12</v>
      </c>
      <c r="B30">
        <v>2139</v>
      </c>
      <c r="C30">
        <v>29</v>
      </c>
      <c r="D30">
        <f>(C30-1)/'Q-Q-Diagramm'!$K$1</f>
        <v>0.90322580645161288</v>
      </c>
      <c r="E30">
        <f>_xlfn.NORM.DIST(B30,'Q-Q-Diagramm'!$K$2,'Q-Q-Diagramm'!$K$3,TRUE)</f>
        <v>0.9056522085064509</v>
      </c>
      <c r="F30">
        <f t="shared" si="0"/>
        <v>2.4264020548380172E-3</v>
      </c>
      <c r="G30">
        <f>(B30-'Q-Q-Diagramm'!$K$2)^2</f>
        <v>778659.66031972016</v>
      </c>
      <c r="H30">
        <f>-H4</f>
        <v>-0.24629999999999999</v>
      </c>
      <c r="I30" s="8">
        <f t="shared" si="1"/>
        <v>-526.83569999999997</v>
      </c>
      <c r="Q30">
        <v>1953</v>
      </c>
      <c r="R30">
        <f>_xlfn.NORM.DIST(Q30,'Q-Q-Diagramm'!$K$2,'Q-Q-Diagramm'!$K$3,FALSE)</f>
        <v>3.469716222281335E-4</v>
      </c>
    </row>
    <row r="31" spans="1:18" x14ac:dyDescent="0.25">
      <c r="A31" t="s">
        <v>36</v>
      </c>
      <c r="B31">
        <v>2244</v>
      </c>
      <c r="C31">
        <v>30</v>
      </c>
      <c r="D31">
        <f>(C31-1)/'Q-Q-Diagramm'!$K$1</f>
        <v>0.93548387096774188</v>
      </c>
      <c r="E31">
        <f>_xlfn.NORM.DIST(B31,'Q-Q-Diagramm'!$K$2,'Q-Q-Diagramm'!$K$3,TRUE)</f>
        <v>0.92933492001853224</v>
      </c>
      <c r="F31">
        <f t="shared" si="0"/>
        <v>6.1489509492096417E-3</v>
      </c>
      <c r="G31">
        <f>(B31-'Q-Q-Diagramm'!$K$2)^2</f>
        <v>974992.21823385288</v>
      </c>
      <c r="H31">
        <f>-H3</f>
        <v>-0.29210000000000003</v>
      </c>
      <c r="I31" s="8">
        <f t="shared" si="1"/>
        <v>-655.47240000000011</v>
      </c>
      <c r="Q31">
        <v>2013</v>
      </c>
      <c r="R31">
        <f>_xlfn.NORM.DIST(Q31,'Q-Q-Diagramm'!$K$2,'Q-Q-Diagramm'!$K$3,FALSE)</f>
        <v>3.1498717714088087E-4</v>
      </c>
    </row>
    <row r="32" spans="1:18" x14ac:dyDescent="0.25">
      <c r="A32" t="s">
        <v>39</v>
      </c>
      <c r="B32">
        <v>2310</v>
      </c>
      <c r="C32">
        <v>31</v>
      </c>
      <c r="D32">
        <f>(C32-1)/'Q-Q-Diagramm'!$K$1</f>
        <v>0.967741935483871</v>
      </c>
      <c r="E32">
        <f>_xlfn.NORM.DIST(B32,'Q-Q-Diagramm'!$K$2,'Q-Q-Diagramm'!$K$3,TRUE)</f>
        <v>0.94169574095006248</v>
      </c>
      <c r="F32">
        <f t="shared" si="0"/>
        <v>2.604619453380852E-2</v>
      </c>
      <c r="G32">
        <f>(B32-'Q-Q-Diagramm'!$K$2)^2</f>
        <v>1109687.254637022</v>
      </c>
      <c r="H32">
        <f>-H2</f>
        <v>-0.42199999999999999</v>
      </c>
      <c r="I32" s="8">
        <f t="shared" si="1"/>
        <v>-974.81999999999994</v>
      </c>
      <c r="Q32">
        <v>2015</v>
      </c>
      <c r="R32">
        <f>_xlfn.NORM.DIST(Q32,'Q-Q-Diagramm'!$K$2,'Q-Q-Diagramm'!$K$3,FALSE)</f>
        <v>3.1393019620891307E-4</v>
      </c>
    </row>
    <row r="33" spans="1:18" x14ac:dyDescent="0.25">
      <c r="A33" t="s">
        <v>33</v>
      </c>
      <c r="B33">
        <v>4389</v>
      </c>
      <c r="C33">
        <v>32</v>
      </c>
      <c r="D33">
        <f>(C33-1)/'Q-Q-Diagramm'!$K$1</f>
        <v>1</v>
      </c>
      <c r="E33">
        <f>_xlfn.NORM.DIST(B33,'Q-Q-Diagramm'!$K$2,'Q-Q-Diagramm'!$K$3,TRUE)</f>
        <v>0.99999846474708953</v>
      </c>
      <c r="F33">
        <f t="shared" si="0"/>
        <v>1.5352529104672996E-6</v>
      </c>
      <c r="Q33">
        <v>2112</v>
      </c>
      <c r="R33">
        <f>_xlfn.NORM.DIST(Q33,'Q-Q-Diagramm'!$K$2,'Q-Q-Diagramm'!$K$3,FALSE)</f>
        <v>2.6388008337573842E-4</v>
      </c>
    </row>
    <row r="34" spans="1:18" x14ac:dyDescent="0.25">
      <c r="G34">
        <f>SUM(G2:G32)</f>
        <v>13520822.545258122</v>
      </c>
      <c r="I34">
        <f>SUM(I2:I32)</f>
        <v>-3545.7650000000003</v>
      </c>
      <c r="Q34" s="11">
        <v>2115.8745115714505</v>
      </c>
      <c r="R34">
        <f>_xlfn.NORM.DIST(Q34,'Q-Q-Diagramm'!$K$2,'Q-Q-Diagramm'!$K$3,FALSE)</f>
        <v>2.6194221963697905E-4</v>
      </c>
    </row>
    <row r="35" spans="1:18" x14ac:dyDescent="0.25">
      <c r="Q35">
        <v>2139</v>
      </c>
      <c r="R35">
        <f>_xlfn.NORM.DIST(Q35,'Q-Q-Diagramm'!$K$2,'Q-Q-Diagramm'!$K$3,FALSE)</f>
        <v>2.504946464670866E-4</v>
      </c>
    </row>
    <row r="36" spans="1:18" x14ac:dyDescent="0.25">
      <c r="Q36">
        <v>2244</v>
      </c>
      <c r="R36">
        <f>_xlfn.NORM.DIST(Q36,'Q-Q-Diagramm'!$K$2,'Q-Q-Diagramm'!$K$3,FALSE)</f>
        <v>2.0146502208521491E-4</v>
      </c>
    </row>
    <row r="37" spans="1:18" x14ac:dyDescent="0.25">
      <c r="Q37">
        <v>2310</v>
      </c>
      <c r="R37">
        <f>_xlfn.NORM.DIST(Q37,'Q-Q-Diagramm'!$K$2,'Q-Q-Diagramm'!$K$3,FALSE)</f>
        <v>1.7350006072044594E-4</v>
      </c>
    </row>
    <row r="38" spans="1:18" x14ac:dyDescent="0.25">
      <c r="B38" t="s">
        <v>108</v>
      </c>
      <c r="C38" t="s">
        <v>107</v>
      </c>
      <c r="D38" t="s">
        <v>109</v>
      </c>
      <c r="E38" t="s">
        <v>110</v>
      </c>
      <c r="F38" t="s">
        <v>111</v>
      </c>
    </row>
    <row r="39" spans="1:18" x14ac:dyDescent="0.25">
      <c r="B39">
        <v>198</v>
      </c>
      <c r="C39">
        <v>1</v>
      </c>
      <c r="D39" s="9">
        <f>(B39-'Q-Q-Diagramm'!$K$2)^2</f>
        <v>1120598.0897356092</v>
      </c>
      <c r="E39">
        <v>0.42199999999999999</v>
      </c>
      <c r="F39" s="8">
        <f t="shared" ref="F39:F69" si="2">B39*E39</f>
        <v>83.555999999999997</v>
      </c>
    </row>
    <row r="40" spans="1:18" x14ac:dyDescent="0.25">
      <c r="B40">
        <v>264</v>
      </c>
      <c r="C40">
        <v>2</v>
      </c>
      <c r="D40" s="9">
        <f>(B40-'Q-Q-Diagramm'!$K$2)^2</f>
        <v>985221.1261387784</v>
      </c>
      <c r="E40">
        <v>0.29210000000000003</v>
      </c>
      <c r="F40" s="8">
        <f t="shared" si="2"/>
        <v>77.114400000000003</v>
      </c>
    </row>
    <row r="41" spans="1:18" x14ac:dyDescent="0.25">
      <c r="B41">
        <v>297</v>
      </c>
      <c r="C41">
        <v>3</v>
      </c>
      <c r="D41" s="9">
        <f>(B41-'Q-Q-Diagramm'!$K$2)^2</f>
        <v>920799.64434036298</v>
      </c>
      <c r="E41">
        <v>0.24629999999999999</v>
      </c>
      <c r="F41" s="8">
        <f t="shared" si="2"/>
        <v>73.1511</v>
      </c>
    </row>
    <row r="42" spans="1:18" x14ac:dyDescent="0.25">
      <c r="B42">
        <v>330</v>
      </c>
      <c r="C42">
        <v>4</v>
      </c>
      <c r="D42" s="9">
        <f>(B42-'Q-Q-Diagramm'!$K$2)^2</f>
        <v>858556.16254194756</v>
      </c>
      <c r="E42">
        <v>0.21410000000000001</v>
      </c>
      <c r="F42" s="8">
        <f t="shared" si="2"/>
        <v>70.653000000000006</v>
      </c>
    </row>
    <row r="43" spans="1:18" x14ac:dyDescent="0.25">
      <c r="B43" s="10">
        <v>433</v>
      </c>
      <c r="C43">
        <v>5</v>
      </c>
      <c r="D43" s="9">
        <f>(B43-'Q-Q-Diagramm'!$K$2)^2</f>
        <v>678289.05268628732</v>
      </c>
      <c r="E43">
        <v>0.18740000000000001</v>
      </c>
      <c r="F43" s="8">
        <f t="shared" si="2"/>
        <v>81.144199999999998</v>
      </c>
    </row>
    <row r="44" spans="1:18" x14ac:dyDescent="0.25">
      <c r="B44">
        <v>462</v>
      </c>
      <c r="C44">
        <v>6</v>
      </c>
      <c r="D44" s="9">
        <f>(B44-'Q-Q-Diagramm'!$K$2)^2</f>
        <v>631362.23534828587</v>
      </c>
      <c r="E44">
        <v>0.1641</v>
      </c>
      <c r="F44" s="8">
        <f t="shared" si="2"/>
        <v>75.8142</v>
      </c>
    </row>
    <row r="45" spans="1:18" x14ac:dyDescent="0.25">
      <c r="B45">
        <v>543</v>
      </c>
      <c r="C45">
        <v>7</v>
      </c>
      <c r="D45" s="9">
        <f>(B45-'Q-Q-Diagramm'!$K$2)^2</f>
        <v>509200.78002490255</v>
      </c>
      <c r="E45">
        <v>0.14330000000000001</v>
      </c>
      <c r="F45" s="8">
        <f t="shared" si="2"/>
        <v>77.811900000000009</v>
      </c>
    </row>
    <row r="46" spans="1:18" x14ac:dyDescent="0.25">
      <c r="B46">
        <v>638</v>
      </c>
      <c r="C46">
        <v>8</v>
      </c>
      <c r="D46" s="9">
        <f>(B46-'Q-Q-Diagramm'!$K$2)^2</f>
        <v>382644.99909007025</v>
      </c>
      <c r="E46">
        <v>0.12429999999999999</v>
      </c>
      <c r="F46" s="8">
        <f t="shared" si="2"/>
        <v>79.303399999999996</v>
      </c>
    </row>
    <row r="47" spans="1:18" x14ac:dyDescent="0.25">
      <c r="B47">
        <v>642</v>
      </c>
      <c r="C47">
        <v>9</v>
      </c>
      <c r="D47" s="9">
        <f>(B47-'Q-Q-Diagramm'!$K$2)^2</f>
        <v>377712.33462965628</v>
      </c>
      <c r="E47">
        <v>0.1066</v>
      </c>
      <c r="F47" s="8">
        <f t="shared" si="2"/>
        <v>68.437200000000004</v>
      </c>
    </row>
    <row r="48" spans="1:18" x14ac:dyDescent="0.25">
      <c r="B48">
        <v>737</v>
      </c>
      <c r="C48">
        <v>10</v>
      </c>
      <c r="D48" s="9">
        <f>(B48-'Q-Q-Diagramm'!$K$2)^2</f>
        <v>269966.55369482399</v>
      </c>
      <c r="E48">
        <v>8.9899999999999994E-2</v>
      </c>
      <c r="F48" s="8">
        <f t="shared" si="2"/>
        <v>66.256299999999996</v>
      </c>
    </row>
    <row r="49" spans="2:6" x14ac:dyDescent="0.25">
      <c r="B49">
        <v>835</v>
      </c>
      <c r="C49">
        <v>11</v>
      </c>
      <c r="D49" s="9">
        <f>(B49-'Q-Q-Diagramm'!$K$2)^2</f>
        <v>177732.27441468122</v>
      </c>
      <c r="E49">
        <v>7.3899999999999993E-2</v>
      </c>
      <c r="F49" s="8">
        <f t="shared" si="2"/>
        <v>61.706499999999991</v>
      </c>
    </row>
    <row r="50" spans="2:6" x14ac:dyDescent="0.25">
      <c r="B50">
        <v>1010</v>
      </c>
      <c r="C50">
        <v>12</v>
      </c>
      <c r="D50" s="9">
        <f>(B50-'Q-Q-Diagramm'!$K$2)^2</f>
        <v>60803.204271569099</v>
      </c>
      <c r="E50">
        <v>5.8500000000000003E-2</v>
      </c>
      <c r="F50" s="8">
        <f t="shared" si="2"/>
        <v>59.085000000000001</v>
      </c>
    </row>
    <row r="51" spans="2:6" x14ac:dyDescent="0.25">
      <c r="B51">
        <v>1094</v>
      </c>
      <c r="C51">
        <v>13</v>
      </c>
      <c r="D51" s="9">
        <f>(B51-'Q-Q-Diagramm'!$K$2)^2</f>
        <v>26433.250602875287</v>
      </c>
      <c r="E51">
        <v>4.3499999999999997E-2</v>
      </c>
      <c r="F51" s="8">
        <f t="shared" si="2"/>
        <v>47.588999999999999</v>
      </c>
    </row>
    <row r="52" spans="2:6" x14ac:dyDescent="0.25">
      <c r="B52">
        <v>1148</v>
      </c>
      <c r="C52">
        <v>14</v>
      </c>
      <c r="D52" s="9">
        <f>(B52-'Q-Q-Diagramm'!$K$2)^2</f>
        <v>11790.28038728641</v>
      </c>
      <c r="E52">
        <v>2.8899999999999999E-2</v>
      </c>
      <c r="F52" s="8">
        <f t="shared" si="2"/>
        <v>33.177199999999999</v>
      </c>
    </row>
    <row r="53" spans="2:6" x14ac:dyDescent="0.25">
      <c r="B53">
        <v>1251</v>
      </c>
      <c r="C53">
        <v>15</v>
      </c>
      <c r="D53" s="9">
        <f>(B53-'Q-Q-Diagramm'!$K$2)^2</f>
        <v>31.170531626140193</v>
      </c>
      <c r="E53">
        <v>1.44E-2</v>
      </c>
      <c r="F53" s="8">
        <f t="shared" si="2"/>
        <v>18.014399999999998</v>
      </c>
    </row>
    <row r="54" spans="2:6" x14ac:dyDescent="0.25">
      <c r="B54">
        <v>1374</v>
      </c>
      <c r="C54">
        <v>16</v>
      </c>
      <c r="D54" s="9">
        <f>(B54-'Q-Q-Diagramm'!$K$2)^2</f>
        <v>13786.738373895916</v>
      </c>
      <c r="E54">
        <v>0</v>
      </c>
      <c r="F54" s="8">
        <f t="shared" si="2"/>
        <v>0</v>
      </c>
    </row>
    <row r="55" spans="2:6" x14ac:dyDescent="0.25">
      <c r="B55">
        <v>1386</v>
      </c>
      <c r="C55">
        <v>17</v>
      </c>
      <c r="D55" s="9">
        <f>(B55-'Q-Q-Diagramm'!$K$2)^2</f>
        <v>16748.744992653941</v>
      </c>
      <c r="E55">
        <f>-E53</f>
        <v>-1.44E-2</v>
      </c>
      <c r="F55" s="8">
        <f t="shared" si="2"/>
        <v>-19.958400000000001</v>
      </c>
    </row>
    <row r="56" spans="2:6" x14ac:dyDescent="0.25">
      <c r="B56">
        <v>1397</v>
      </c>
      <c r="C56">
        <v>18</v>
      </c>
      <c r="D56" s="9">
        <f>(B56-'Q-Q-Diagramm'!$K$2)^2</f>
        <v>19716.917726515469</v>
      </c>
      <c r="E56">
        <f>-E52</f>
        <v>-2.8899999999999999E-2</v>
      </c>
      <c r="F56" s="8">
        <f t="shared" si="2"/>
        <v>-40.3733</v>
      </c>
    </row>
    <row r="57" spans="2:6" x14ac:dyDescent="0.25">
      <c r="B57">
        <v>1505</v>
      </c>
      <c r="C57">
        <v>19</v>
      </c>
      <c r="D57" s="9">
        <f>(B57-'Q-Q-Diagramm'!$K$2)^2</f>
        <v>61710.977295337711</v>
      </c>
      <c r="E57">
        <f>-E51</f>
        <v>-4.3499999999999997E-2</v>
      </c>
      <c r="F57" s="8">
        <f t="shared" si="2"/>
        <v>-65.467500000000001</v>
      </c>
    </row>
    <row r="58" spans="2:6" x14ac:dyDescent="0.25">
      <c r="B58">
        <v>1530</v>
      </c>
      <c r="C58">
        <v>20</v>
      </c>
      <c r="D58" s="9">
        <f>(B58-'Q-Q-Diagramm'!$K$2)^2</f>
        <v>74756.824417750264</v>
      </c>
      <c r="E58">
        <f>-E50</f>
        <v>-5.8500000000000003E-2</v>
      </c>
      <c r="F58" s="8">
        <f t="shared" si="2"/>
        <v>-89.50500000000001</v>
      </c>
    </row>
    <row r="59" spans="2:6" x14ac:dyDescent="0.25">
      <c r="B59">
        <v>1640</v>
      </c>
      <c r="C59">
        <v>21</v>
      </c>
      <c r="D59" s="9">
        <f>(B59-'Q-Q-Diagramm'!$K$2)^2</f>
        <v>147008.55175636552</v>
      </c>
      <c r="E59">
        <f>-E49</f>
        <v>-7.3899999999999993E-2</v>
      </c>
      <c r="F59" s="8">
        <f t="shared" si="2"/>
        <v>-121.19599999999998</v>
      </c>
    </row>
    <row r="60" spans="2:6" x14ac:dyDescent="0.25">
      <c r="B60">
        <v>1745</v>
      </c>
      <c r="C60">
        <v>22</v>
      </c>
      <c r="D60" s="9">
        <f>(B60-'Q-Q-Diagramm'!$K$2)^2</f>
        <v>238551.10967049823</v>
      </c>
      <c r="E60">
        <f>-E48</f>
        <v>-8.9899999999999994E-2</v>
      </c>
      <c r="F60" s="8">
        <f t="shared" si="2"/>
        <v>-156.87549999999999</v>
      </c>
    </row>
    <row r="61" spans="2:6" x14ac:dyDescent="0.25">
      <c r="B61">
        <v>1819</v>
      </c>
      <c r="C61">
        <v>23</v>
      </c>
      <c r="D61" s="9">
        <f>(B61-'Q-Q-Diagramm'!$K$2)^2</f>
        <v>316312.81715283939</v>
      </c>
      <c r="E61">
        <f>-E47</f>
        <v>-0.1066</v>
      </c>
      <c r="F61" s="8">
        <f t="shared" si="2"/>
        <v>-193.90540000000001</v>
      </c>
    </row>
    <row r="62" spans="2:6" x14ac:dyDescent="0.25">
      <c r="B62">
        <v>1884</v>
      </c>
      <c r="C62">
        <v>24</v>
      </c>
      <c r="D62" s="9">
        <f>(B62-'Q-Q-Diagramm'!$K$2)^2</f>
        <v>393652.01967111207</v>
      </c>
      <c r="E62">
        <f>-E46</f>
        <v>-0.12429999999999999</v>
      </c>
      <c r="F62" s="8">
        <f t="shared" si="2"/>
        <v>-234.18119999999999</v>
      </c>
    </row>
    <row r="63" spans="2:6" x14ac:dyDescent="0.25">
      <c r="B63">
        <v>1953</v>
      </c>
      <c r="C63">
        <v>25</v>
      </c>
      <c r="D63" s="9">
        <f>(B63-'Q-Q-Diagramm'!$K$2)^2</f>
        <v>484996.55772897071</v>
      </c>
      <c r="E63">
        <f>-E45</f>
        <v>-0.14330000000000001</v>
      </c>
      <c r="F63" s="8">
        <f t="shared" si="2"/>
        <v>-279.86490000000003</v>
      </c>
    </row>
    <row r="64" spans="2:6" x14ac:dyDescent="0.25">
      <c r="B64">
        <v>2013</v>
      </c>
      <c r="C64">
        <v>26</v>
      </c>
      <c r="D64" s="9">
        <f>(B64-'Q-Q-Diagramm'!$K$2)^2</f>
        <v>572166.59082276083</v>
      </c>
      <c r="E64">
        <f>-E44</f>
        <v>-0.1641</v>
      </c>
      <c r="F64" s="8">
        <f t="shared" si="2"/>
        <v>-330.33330000000001</v>
      </c>
    </row>
    <row r="65" spans="2:6" x14ac:dyDescent="0.25">
      <c r="B65">
        <v>2015</v>
      </c>
      <c r="C65">
        <v>27</v>
      </c>
      <c r="D65" s="9">
        <f>(B65-'Q-Q-Diagramm'!$K$2)^2</f>
        <v>575196.2585925539</v>
      </c>
      <c r="E65">
        <f>-E43</f>
        <v>-0.18740000000000001</v>
      </c>
      <c r="F65" s="8">
        <f t="shared" si="2"/>
        <v>-377.61100000000005</v>
      </c>
    </row>
    <row r="66" spans="2:6" x14ac:dyDescent="0.25">
      <c r="B66">
        <v>2112</v>
      </c>
      <c r="C66">
        <v>28</v>
      </c>
      <c r="D66" s="9">
        <f>(B66-'Q-Q-Diagramm'!$K$2)^2</f>
        <v>731738.14542751457</v>
      </c>
      <c r="E66">
        <f>-E42</f>
        <v>-0.21410000000000001</v>
      </c>
      <c r="F66" s="8">
        <f t="shared" si="2"/>
        <v>-452.17920000000004</v>
      </c>
    </row>
    <row r="67" spans="2:6" x14ac:dyDescent="0.25">
      <c r="B67">
        <v>2139</v>
      </c>
      <c r="C67">
        <v>29</v>
      </c>
      <c r="D67" s="9">
        <f>(B67-'Q-Q-Diagramm'!$K$2)^2</f>
        <v>778659.66031972016</v>
      </c>
      <c r="E67">
        <f>-E41</f>
        <v>-0.24629999999999999</v>
      </c>
      <c r="F67" s="8">
        <f t="shared" si="2"/>
        <v>-526.83569999999997</v>
      </c>
    </row>
    <row r="68" spans="2:6" x14ac:dyDescent="0.25">
      <c r="B68">
        <v>2244</v>
      </c>
      <c r="C68">
        <v>30</v>
      </c>
      <c r="D68" s="9">
        <f>(B68-'Q-Q-Diagramm'!$K$2)^2</f>
        <v>974992.21823385288</v>
      </c>
      <c r="E68">
        <f>-E40</f>
        <v>-0.29210000000000003</v>
      </c>
      <c r="F68" s="8">
        <f t="shared" si="2"/>
        <v>-655.47240000000011</v>
      </c>
    </row>
    <row r="69" spans="2:6" x14ac:dyDescent="0.25">
      <c r="B69">
        <v>2310</v>
      </c>
      <c r="C69">
        <v>31</v>
      </c>
      <c r="D69" s="9">
        <f>(B69-'Q-Q-Diagramm'!$K$2)^2</f>
        <v>1109687.254637022</v>
      </c>
      <c r="E69">
        <f>-E39</f>
        <v>-0.42199999999999999</v>
      </c>
      <c r="F69" s="8">
        <f t="shared" si="2"/>
        <v>-974.81999999999994</v>
      </c>
    </row>
  </sheetData>
  <sortState xmlns:xlrd2="http://schemas.microsoft.com/office/spreadsheetml/2017/richdata2" ref="N2:O38">
    <sortCondition ref="N2"/>
  </sortState>
  <mergeCells count="1">
    <mergeCell ref="G1:I1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Scenarios for future H2 demand</vt:lpstr>
      <vt:lpstr>Actors</vt:lpstr>
      <vt:lpstr>Q-Q-Diagramm</vt:lpstr>
      <vt:lpstr>Test Normalv.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Maximilian Bernecker</cp:lastModifiedBy>
  <dcterms:created xsi:type="dcterms:W3CDTF">2024-08-20T12:18:34Z</dcterms:created>
  <dcterms:modified xsi:type="dcterms:W3CDTF">2025-02-12T15:21:16Z</dcterms:modified>
</cp:coreProperties>
</file>