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HP_Bernecker\Desktop\Hybrid EU H2\"/>
    </mc:Choice>
  </mc:AlternateContent>
  <xr:revisionPtr revIDLastSave="0" documentId="13_ncr:1_{F500A9DD-8933-40CE-94BB-23FC5194A891}" xr6:coauthVersionLast="36" xr6:coauthVersionMax="36" xr10:uidLastSave="{00000000-0000-0000-0000-000000000000}"/>
  <bookViews>
    <workbookView xWindow="0" yWindow="0" windowWidth="14925" windowHeight="6690" activeTab="1" xr2:uid="{00000000-000D-0000-FFFF-FFFF00000000}"/>
  </bookViews>
  <sheets>
    <sheet name="Tabelle1" sheetId="1" r:id="rId1"/>
    <sheet name="Results" sheetId="2" r:id="rId2"/>
    <sheet name="No Regre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2" l="1"/>
  <c r="R26" i="2"/>
  <c r="S26" i="2"/>
  <c r="T26" i="2"/>
  <c r="U26" i="2"/>
  <c r="P26" i="2"/>
  <c r="S72" i="3"/>
  <c r="S71" i="3"/>
  <c r="R71" i="3" l="1"/>
  <c r="Q71" i="3"/>
  <c r="R70" i="3"/>
  <c r="R69" i="3"/>
  <c r="Q69" i="3"/>
  <c r="R12" i="3"/>
  <c r="S2" i="3"/>
  <c r="S2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R2" i="3"/>
  <c r="H54" i="3"/>
  <c r="Q26" i="3"/>
  <c r="Q27" i="3"/>
  <c r="Q28" i="3"/>
  <c r="Q29" i="3"/>
  <c r="Q30" i="3"/>
  <c r="Q31" i="3"/>
  <c r="Q32" i="3"/>
  <c r="Q33" i="3"/>
  <c r="Q34" i="3"/>
  <c r="Q35" i="3"/>
  <c r="Q36" i="3"/>
  <c r="Q37" i="3"/>
  <c r="R37" i="3" s="1"/>
  <c r="Q38" i="3"/>
  <c r="R38" i="3" s="1"/>
  <c r="Q39" i="3"/>
  <c r="R39" i="3" s="1"/>
  <c r="Q40" i="3"/>
  <c r="Q41" i="3"/>
  <c r="R41" i="3" s="1"/>
  <c r="Q42" i="3"/>
  <c r="R42" i="3" s="1"/>
  <c r="Q43" i="3"/>
  <c r="R43" i="3" s="1"/>
  <c r="Q44" i="3"/>
  <c r="Q45" i="3"/>
  <c r="Q46" i="3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Q54" i="3"/>
  <c r="R54" i="3" s="1"/>
  <c r="Q55" i="3"/>
  <c r="R55" i="3" s="1"/>
  <c r="Q56" i="3"/>
  <c r="R56" i="3" s="1"/>
  <c r="Q57" i="3"/>
  <c r="R57" i="3" s="1"/>
  <c r="Q58" i="3"/>
  <c r="R58" i="3" s="1"/>
  <c r="Q59" i="3"/>
  <c r="Q60" i="3"/>
  <c r="Q61" i="3"/>
  <c r="Q62" i="3"/>
  <c r="Q63" i="3"/>
  <c r="R63" i="3" s="1"/>
  <c r="Q4" i="3"/>
  <c r="Q5" i="3"/>
  <c r="Q6" i="3"/>
  <c r="Q7" i="3"/>
  <c r="Q8" i="3"/>
  <c r="Q9" i="3"/>
  <c r="Q10" i="3"/>
  <c r="R10" i="3" s="1"/>
  <c r="Q11" i="3"/>
  <c r="R11" i="3" s="1"/>
  <c r="Q12" i="3"/>
  <c r="Q13" i="3"/>
  <c r="Q14" i="3"/>
  <c r="Q15" i="3"/>
  <c r="Q16" i="3"/>
  <c r="Q17" i="3"/>
  <c r="Q18" i="3"/>
  <c r="Q19" i="3"/>
  <c r="Q20" i="3"/>
  <c r="Q21" i="3"/>
  <c r="Q22" i="3"/>
  <c r="Q2" i="3"/>
  <c r="R26" i="3"/>
  <c r="R27" i="3"/>
  <c r="R28" i="3"/>
  <c r="R29" i="3"/>
  <c r="R30" i="3"/>
  <c r="R31" i="3"/>
  <c r="R32" i="3"/>
  <c r="R33" i="3"/>
  <c r="R34" i="3"/>
  <c r="R35" i="3"/>
  <c r="R36" i="3"/>
  <c r="R40" i="3"/>
  <c r="R44" i="3"/>
  <c r="R45" i="3"/>
  <c r="R46" i="3"/>
  <c r="R53" i="3"/>
  <c r="R59" i="3"/>
  <c r="R60" i="3"/>
  <c r="R61" i="3"/>
  <c r="R62" i="3"/>
  <c r="Q25" i="3"/>
  <c r="R25" i="3" s="1"/>
  <c r="Q3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2" i="3"/>
  <c r="H2" i="3" s="1"/>
  <c r="N4" i="1"/>
  <c r="K4" i="1"/>
  <c r="L4" i="1"/>
  <c r="M4" i="1"/>
  <c r="J4" i="1"/>
  <c r="R3" i="3"/>
  <c r="R4" i="3"/>
  <c r="R5" i="3"/>
  <c r="R6" i="3"/>
  <c r="R7" i="3"/>
  <c r="R8" i="3"/>
  <c r="R9" i="3"/>
  <c r="R13" i="3"/>
  <c r="R14" i="3"/>
  <c r="R15" i="3"/>
  <c r="R16" i="3"/>
  <c r="R17" i="3"/>
  <c r="R18" i="3"/>
  <c r="R19" i="3"/>
  <c r="R20" i="3"/>
  <c r="R21" i="3"/>
  <c r="R22" i="3"/>
  <c r="R64" i="3" l="1"/>
  <c r="I13" i="2" l="1"/>
  <c r="E13" i="2" l="1"/>
  <c r="E14" i="2"/>
  <c r="E15" i="2"/>
  <c r="E16" i="2"/>
  <c r="E17" i="2"/>
  <c r="E12" i="2"/>
  <c r="L13" i="2"/>
  <c r="L14" i="2"/>
  <c r="L12" i="2"/>
  <c r="B12" i="2"/>
  <c r="I12" i="2"/>
  <c r="J13" i="2"/>
  <c r="K13" i="2"/>
  <c r="M13" i="2"/>
  <c r="J14" i="2"/>
  <c r="K14" i="2"/>
  <c r="M14" i="2"/>
  <c r="M12" i="2"/>
  <c r="K12" i="2"/>
  <c r="J12" i="2"/>
  <c r="I14" i="2"/>
  <c r="B13" i="2"/>
  <c r="C13" i="2"/>
  <c r="D13" i="2"/>
  <c r="F13" i="2"/>
  <c r="B14" i="2"/>
  <c r="C14" i="2"/>
  <c r="D14" i="2"/>
  <c r="F14" i="2"/>
  <c r="B15" i="2"/>
  <c r="C15" i="2"/>
  <c r="D15" i="2"/>
  <c r="F15" i="2"/>
  <c r="B16" i="2"/>
  <c r="C16" i="2"/>
  <c r="D16" i="2"/>
  <c r="F16" i="2"/>
  <c r="B17" i="2"/>
  <c r="C17" i="2"/>
  <c r="D17" i="2"/>
  <c r="F17" i="2"/>
  <c r="F12" i="2"/>
  <c r="D12" i="2"/>
  <c r="C12" i="2"/>
  <c r="E2" i="1" l="1"/>
</calcChain>
</file>

<file path=xl/sharedStrings.xml><?xml version="1.0" encoding="utf-8"?>
<sst xmlns="http://schemas.openxmlformats.org/spreadsheetml/2006/main" count="400" uniqueCount="202">
  <si>
    <t>Scenarios</t>
  </si>
  <si>
    <t>Hydrogen Demand in TWh</t>
  </si>
  <si>
    <t>H2 Storage Cap in GWh</t>
  </si>
  <si>
    <t>Battery Storage in GWh</t>
  </si>
  <si>
    <t>EHB</t>
  </si>
  <si>
    <t>Stoch</t>
  </si>
  <si>
    <t>Technology</t>
  </si>
  <si>
    <t>Solar PV</t>
  </si>
  <si>
    <t xml:space="preserve">Wind onshore </t>
  </si>
  <si>
    <t>Wind offshore</t>
  </si>
  <si>
    <t>Electrolyzer</t>
  </si>
  <si>
    <t>H2 fired OCGT</t>
  </si>
  <si>
    <t>Battery inverter</t>
  </si>
  <si>
    <t>H2 Storage</t>
  </si>
  <si>
    <t>Import Terminal Capacity in GWh</t>
  </si>
  <si>
    <t>Tech</t>
  </si>
  <si>
    <t>Annualized Costs EUR/MW</t>
  </si>
  <si>
    <t>Terminal</t>
  </si>
  <si>
    <t>Annualized Costs EUR/MWh</t>
  </si>
  <si>
    <t>Onshore Wind</t>
  </si>
  <si>
    <t>Offshore Wind</t>
  </si>
  <si>
    <t>Battery Storage</t>
  </si>
  <si>
    <t>Capacity in GW</t>
  </si>
  <si>
    <t>Capacity in GWh</t>
  </si>
  <si>
    <t>Investment Costs in Mrd. EUR</t>
  </si>
  <si>
    <t>EVP</t>
  </si>
  <si>
    <t>GA</t>
  </si>
  <si>
    <t>DE</t>
  </si>
  <si>
    <t>Import Terminal</t>
  </si>
  <si>
    <t>H2 Pipeline</t>
  </si>
  <si>
    <t>Battery Inverter</t>
  </si>
  <si>
    <t>Wind Offshore</t>
  </si>
  <si>
    <t>Q10</t>
  </si>
  <si>
    <t>Q25</t>
  </si>
  <si>
    <t>Q50</t>
  </si>
  <si>
    <t>Q75</t>
  </si>
  <si>
    <t>Q90</t>
  </si>
  <si>
    <t>ELEC EL share in Mrd. EUR</t>
  </si>
  <si>
    <t>ELEC H2 share in Mrd. EUR</t>
  </si>
  <si>
    <t>H2 Stor EL share in Mrd. EUR</t>
  </si>
  <si>
    <t>H2 Stor H2 share in Mrd. EUR</t>
  </si>
  <si>
    <t>Wind Onshore</t>
  </si>
  <si>
    <t>HV Line</t>
  </si>
  <si>
    <t>H2 OCGT</t>
  </si>
  <si>
    <t>Terminals</t>
  </si>
  <si>
    <t>s1</t>
  </si>
  <si>
    <t>S2</t>
  </si>
  <si>
    <t>S3</t>
  </si>
  <si>
    <t>S4</t>
  </si>
  <si>
    <t>s5</t>
  </si>
  <si>
    <t>No Regret</t>
  </si>
  <si>
    <t>P_H2_2</t>
  </si>
  <si>
    <t>P_H2_3</t>
  </si>
  <si>
    <t>P_H2_4</t>
  </si>
  <si>
    <t>P_H2_5</t>
  </si>
  <si>
    <t>P_H2_7</t>
  </si>
  <si>
    <t>P_H2_8</t>
  </si>
  <si>
    <t>P_H2_9</t>
  </si>
  <si>
    <t>P_H2_10</t>
  </si>
  <si>
    <t>P_H2_11</t>
  </si>
  <si>
    <t>P_H2_12</t>
  </si>
  <si>
    <t>P_H2_13</t>
  </si>
  <si>
    <t>P_H2_14</t>
  </si>
  <si>
    <t>P_H2_15</t>
  </si>
  <si>
    <t>P_H2_16</t>
  </si>
  <si>
    <t>P_H2_17</t>
  </si>
  <si>
    <t>P_H2_18</t>
  </si>
  <si>
    <t>P_H2_19</t>
  </si>
  <si>
    <t>P_H2_20</t>
  </si>
  <si>
    <t>P_H2_21</t>
  </si>
  <si>
    <t>P_H2_22</t>
  </si>
  <si>
    <t>P_H2_23</t>
  </si>
  <si>
    <t>P_H2_24</t>
  </si>
  <si>
    <t>P_H2_25</t>
  </si>
  <si>
    <t>P_H2_26</t>
  </si>
  <si>
    <t>P_H2_27</t>
  </si>
  <si>
    <t>P_H2_28</t>
  </si>
  <si>
    <t>P_H2_29</t>
  </si>
  <si>
    <t>P_H2_30</t>
  </si>
  <si>
    <t>P_H2_31</t>
  </si>
  <si>
    <t>P_H2_32</t>
  </si>
  <si>
    <t>P_H2_33</t>
  </si>
  <si>
    <t>P_H2_34</t>
  </si>
  <si>
    <t>P_H2_35</t>
  </si>
  <si>
    <t>P_H2_36</t>
  </si>
  <si>
    <t>P_H2_37</t>
  </si>
  <si>
    <t>P_H2_40</t>
  </si>
  <si>
    <t>P_H2_41</t>
  </si>
  <si>
    <t>P_H2_42</t>
  </si>
  <si>
    <t>P_H2_43</t>
  </si>
  <si>
    <t>P_H2_44</t>
  </si>
  <si>
    <t>P_H2_45</t>
  </si>
  <si>
    <t>P_H2_46</t>
  </si>
  <si>
    <t>P_H2_47</t>
  </si>
  <si>
    <t>P_H2_48</t>
  </si>
  <si>
    <t>P_H2_100</t>
  </si>
  <si>
    <t>P_H2_101</t>
  </si>
  <si>
    <t>P_H2_102</t>
  </si>
  <si>
    <t>P_H2_103</t>
  </si>
  <si>
    <t>P_H2_104</t>
  </si>
  <si>
    <t>P_H2_105</t>
  </si>
  <si>
    <t>P_H2_106</t>
  </si>
  <si>
    <t>P_H2_107</t>
  </si>
  <si>
    <t>P_H2_108</t>
  </si>
  <si>
    <t>No Regret Terminal</t>
  </si>
  <si>
    <t>BE</t>
  </si>
  <si>
    <t>DK</t>
  </si>
  <si>
    <t>EE</t>
  </si>
  <si>
    <t>ES</t>
  </si>
  <si>
    <t>FI</t>
  </si>
  <si>
    <t>FR</t>
  </si>
  <si>
    <t>GR</t>
  </si>
  <si>
    <t>HR</t>
  </si>
  <si>
    <t>IE</t>
  </si>
  <si>
    <t>IT</t>
  </si>
  <si>
    <t>LT</t>
  </si>
  <si>
    <t>LV</t>
  </si>
  <si>
    <t>NL</t>
  </si>
  <si>
    <t>NO</t>
  </si>
  <si>
    <t>PL</t>
  </si>
  <si>
    <t>PT</t>
  </si>
  <si>
    <t>RO</t>
  </si>
  <si>
    <t>SE</t>
  </si>
  <si>
    <t>SI</t>
  </si>
  <si>
    <t>UK</t>
  </si>
  <si>
    <t>No Regret Electrolyzer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</si>
  <si>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</si>
  <si>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</si>
  <si>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</si>
  <si>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</si>
  <si>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</si>
  <si>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</si>
  <si>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</si>
  <si>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</si>
  <si>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</si>
  <si>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</si>
  <si>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</si>
  <si>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</si>
  <si>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</si>
  <si>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</si>
  <si>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</si>
  <si>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</si>
  <si>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</si>
  <si>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</si>
  <si>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</si>
  <si>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</si>
  <si>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</si>
  <si>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</si>
  <si>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</si>
  <si>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</si>
  <si>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</si>
  <si>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</si>
  <si>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</si>
  <si>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</si>
  <si>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</si>
  <si>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</si>
  <si>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</si>
  <si>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</si>
  <si>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</si>
  <si>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</si>
  <si>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</si>
  <si>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</si>
  <si>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</si>
  <si>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</si>
  <si>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</si>
  <si>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in GWh</t>
  </si>
  <si>
    <t>No Regret Terminal in GWh/d</t>
  </si>
  <si>
    <t>AL</t>
  </si>
  <si>
    <t>AT</t>
  </si>
  <si>
    <t>BG</t>
  </si>
  <si>
    <t>BIH</t>
  </si>
  <si>
    <t>CY</t>
  </si>
  <si>
    <t>CH</t>
  </si>
  <si>
    <t>CZ</t>
  </si>
  <si>
    <t>HU</t>
  </si>
  <si>
    <t>LU</t>
  </si>
  <si>
    <t>ME</t>
  </si>
  <si>
    <t>MK</t>
  </si>
  <si>
    <t>SB</t>
  </si>
  <si>
    <t>SK</t>
  </si>
  <si>
    <t>UA</t>
  </si>
  <si>
    <t>TR</t>
  </si>
  <si>
    <t>MA</t>
  </si>
  <si>
    <t>DZ</t>
  </si>
  <si>
    <t>TN</t>
  </si>
  <si>
    <t>Ref</t>
  </si>
  <si>
    <t>Costs</t>
  </si>
  <si>
    <t>H2</t>
  </si>
  <si>
    <t>EUR/H2 MWh</t>
  </si>
  <si>
    <t>P_H2_1</t>
  </si>
  <si>
    <t>P_H2_6</t>
  </si>
  <si>
    <t>P_H2_38</t>
  </si>
  <si>
    <t>P_H2_39</t>
  </si>
  <si>
    <t>P_H2_49</t>
  </si>
  <si>
    <t>P_H2_50</t>
  </si>
  <si>
    <t>P_H2_51</t>
  </si>
  <si>
    <t>P_H2_52</t>
  </si>
  <si>
    <t>h40</t>
  </si>
  <si>
    <t>h41</t>
  </si>
  <si>
    <t>h42</t>
  </si>
  <si>
    <t>h43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</si>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</sst>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Hydrogen Demand in TWh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DE</c:v>
                </c:pt>
                <c:pt idx="1">
                  <c:v>EHB</c:v>
                </c:pt>
                <c:pt idx="2">
                  <c:v>GA</c:v>
                </c:pt>
                <c:pt idx="3">
                  <c:v>EVP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1471.4508117841751</c:v>
                </c:pt>
                <c:pt idx="1">
                  <c:v>1638.4000000000003</c:v>
                </c:pt>
                <c:pt idx="2">
                  <c:v>2332.9435439438676</c:v>
                </c:pt>
                <c:pt idx="3">
                  <c:v>1814.264785242681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3-4E3F-9F6A-7F33CEE6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6782175"/>
        <c:axId val="244993407"/>
      </c:barChart>
      <c:catAx>
        <c:axId val="236782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4993407"/>
        <c:crosses val="autoZero"/>
        <c:auto val="1"/>
        <c:lblAlgn val="ctr"/>
        <c:lblOffset val="100"/>
        <c:noMultiLvlLbl val="0"/>
      </c:catAx>
      <c:valAx>
        <c:axId val="2449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Hydrogen demand in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67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9807951665712"/>
          <c:y val="9.7681853352146006E-2"/>
          <c:w val="0.88009509293335286"/>
          <c:h val="0.7568136179509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Results!$A$3:$A$8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Results!$B$3:$B$8</c:f>
              <c:numCache>
                <c:formatCode>General</c:formatCode>
                <c:ptCount val="6"/>
                <c:pt idx="0">
                  <c:v>1549.09</c:v>
                </c:pt>
                <c:pt idx="1">
                  <c:v>914.62</c:v>
                </c:pt>
                <c:pt idx="2">
                  <c:v>311.37</c:v>
                </c:pt>
                <c:pt idx="3">
                  <c:v>318.04000000000002</c:v>
                </c:pt>
                <c:pt idx="4">
                  <c:v>64.849999999999994</c:v>
                </c:pt>
                <c:pt idx="5">
                  <c:v>466.61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56B-B499-653AF4568756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EHB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Results!$A$3:$A$8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Results!$C$3:$C$8</c:f>
              <c:numCache>
                <c:formatCode>General</c:formatCode>
                <c:ptCount val="6"/>
                <c:pt idx="0">
                  <c:v>1644.8</c:v>
                </c:pt>
                <c:pt idx="1">
                  <c:v>911.06</c:v>
                </c:pt>
                <c:pt idx="2">
                  <c:v>321.67</c:v>
                </c:pt>
                <c:pt idx="3">
                  <c:v>353.79</c:v>
                </c:pt>
                <c:pt idx="4">
                  <c:v>46.02</c:v>
                </c:pt>
                <c:pt idx="5">
                  <c:v>499.92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1-456B-B499-653AF4568756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Results!$A$3:$A$8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Results!$D$3:$D$8</c:f>
              <c:numCache>
                <c:formatCode>General</c:formatCode>
                <c:ptCount val="6"/>
                <c:pt idx="0">
                  <c:v>1802.31</c:v>
                </c:pt>
                <c:pt idx="1">
                  <c:v>1014.47</c:v>
                </c:pt>
                <c:pt idx="2">
                  <c:v>416.04</c:v>
                </c:pt>
                <c:pt idx="3">
                  <c:v>478.23</c:v>
                </c:pt>
                <c:pt idx="4">
                  <c:v>32.47</c:v>
                </c:pt>
                <c:pt idx="5">
                  <c:v>523.09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1-456B-B499-653AF4568756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EVP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Results!$A$3:$A$8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Results!$E$3:$E$8</c:f>
              <c:numCache>
                <c:formatCode>General</c:formatCode>
                <c:ptCount val="6"/>
                <c:pt idx="0">
                  <c:v>1640.98</c:v>
                </c:pt>
                <c:pt idx="1">
                  <c:v>958.52</c:v>
                </c:pt>
                <c:pt idx="2">
                  <c:v>345.93</c:v>
                </c:pt>
                <c:pt idx="3">
                  <c:v>379.66</c:v>
                </c:pt>
                <c:pt idx="4">
                  <c:v>45.58</c:v>
                </c:pt>
                <c:pt idx="5">
                  <c:v>483.13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1-456B-B499-653AF4568756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Stoch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Results!$A$3:$A$8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Results!$F$3:$F$8</c:f>
              <c:numCache>
                <c:formatCode>General</c:formatCode>
                <c:ptCount val="6"/>
                <c:pt idx="0">
                  <c:v>1626</c:v>
                </c:pt>
                <c:pt idx="1">
                  <c:v>985.6</c:v>
                </c:pt>
                <c:pt idx="2">
                  <c:v>352.23</c:v>
                </c:pt>
                <c:pt idx="3">
                  <c:v>422.47</c:v>
                </c:pt>
                <c:pt idx="4">
                  <c:v>44.8</c:v>
                </c:pt>
                <c:pt idx="5">
                  <c:v>481.36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1-456B-B499-653AF456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27631"/>
        <c:axId val="1225766256"/>
      </c:barChart>
      <c:catAx>
        <c:axId val="9609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5766256"/>
        <c:crosses val="autoZero"/>
        <c:auto val="1"/>
        <c:lblAlgn val="ctr"/>
        <c:lblOffset val="100"/>
        <c:noMultiLvlLbl val="0"/>
      </c:catAx>
      <c:valAx>
        <c:axId val="12257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Capacity in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609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46377248583148"/>
          <c:y val="7.4721769605388927E-2"/>
          <c:w val="0.26764688034580164"/>
          <c:h val="0.161426607801192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6763466184183"/>
          <c:y val="9.7681853352146006E-2"/>
          <c:w val="0.86982543741724194"/>
          <c:h val="0.7568136179509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Results!$I$2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Results!$H$3:$H$5</c15:sqref>
                  </c15:fullRef>
                </c:ext>
              </c:extLst>
              <c:f>Results!$H$3:$H$5</c:f>
              <c:strCache>
                <c:ptCount val="3"/>
                <c:pt idx="0">
                  <c:v>H2 Storage</c:v>
                </c:pt>
                <c:pt idx="1">
                  <c:v>Import Terminal</c:v>
                </c:pt>
                <c:pt idx="2">
                  <c:v>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Results!$I$3:$I$8</c15:sqref>
                  </c15:fullRef>
                </c:ext>
              </c:extLst>
              <c:f>Results!$I$3:$I$5</c:f>
              <c:numCache>
                <c:formatCode>0.00</c:formatCode>
                <c:ptCount val="3"/>
                <c:pt idx="0" formatCode="General">
                  <c:v>197.67</c:v>
                </c:pt>
                <c:pt idx="1">
                  <c:v>46.864583333333336</c:v>
                </c:pt>
                <c:pt idx="2" formatCode="General">
                  <c:v>2799.66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8-4A62-97F0-AE0DC1BC5C03}"/>
            </c:ext>
          </c:extLst>
        </c:ser>
        <c:ser>
          <c:idx val="1"/>
          <c:order val="1"/>
          <c:tx>
            <c:strRef>
              <c:f>Results!$J$2</c:f>
              <c:strCache>
                <c:ptCount val="1"/>
                <c:pt idx="0">
                  <c:v>EHB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Results!$H$3:$H$5</c15:sqref>
                  </c15:fullRef>
                </c:ext>
              </c:extLst>
              <c:f>Results!$H$3:$H$5</c:f>
              <c:strCache>
                <c:ptCount val="3"/>
                <c:pt idx="0">
                  <c:v>H2 Storage</c:v>
                </c:pt>
                <c:pt idx="1">
                  <c:v>Import Terminal</c:v>
                </c:pt>
                <c:pt idx="2">
                  <c:v>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Results!$J$3:$J$8</c15:sqref>
                  </c15:fullRef>
                </c:ext>
              </c:extLst>
              <c:f>Results!$J$3:$J$5</c:f>
              <c:numCache>
                <c:formatCode>0.00</c:formatCode>
                <c:ptCount val="3"/>
                <c:pt idx="0" formatCode="General">
                  <c:v>182.16</c:v>
                </c:pt>
                <c:pt idx="1">
                  <c:v>50.024166666666666</c:v>
                </c:pt>
                <c:pt idx="2" formatCode="General">
                  <c:v>2999.52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8-4A62-97F0-AE0DC1BC5C03}"/>
            </c:ext>
          </c:extLst>
        </c:ser>
        <c:ser>
          <c:idx val="2"/>
          <c:order val="2"/>
          <c:tx>
            <c:strRef>
              <c:f>Results!$K$2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Results!$H$3:$H$5</c15:sqref>
                  </c15:fullRef>
                </c:ext>
              </c:extLst>
              <c:f>Results!$H$3:$H$5</c:f>
              <c:strCache>
                <c:ptCount val="3"/>
                <c:pt idx="0">
                  <c:v>H2 Storage</c:v>
                </c:pt>
                <c:pt idx="1">
                  <c:v>Import Terminal</c:v>
                </c:pt>
                <c:pt idx="2">
                  <c:v>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Results!$K$3:$K$8</c15:sqref>
                  </c15:fullRef>
                </c:ext>
              </c:extLst>
              <c:f>Results!$K$3:$K$5</c:f>
              <c:numCache>
                <c:formatCode>0.00</c:formatCode>
                <c:ptCount val="3"/>
                <c:pt idx="0" formatCode="General">
                  <c:v>1015.83</c:v>
                </c:pt>
                <c:pt idx="1">
                  <c:v>70.187083333333334</c:v>
                </c:pt>
                <c:pt idx="2" formatCode="General">
                  <c:v>3138.51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8-4A62-97F0-AE0DC1BC5C03}"/>
            </c:ext>
          </c:extLst>
        </c:ser>
        <c:ser>
          <c:idx val="3"/>
          <c:order val="3"/>
          <c:tx>
            <c:strRef>
              <c:f>Results!$L$2</c:f>
              <c:strCache>
                <c:ptCount val="1"/>
                <c:pt idx="0">
                  <c:v>EVP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Results!$H$3:$H$5</c15:sqref>
                  </c15:fullRef>
                </c:ext>
              </c:extLst>
              <c:f>Results!$H$3:$H$5</c:f>
              <c:strCache>
                <c:ptCount val="3"/>
                <c:pt idx="0">
                  <c:v>H2 Storage</c:v>
                </c:pt>
                <c:pt idx="1">
                  <c:v>Import Terminal</c:v>
                </c:pt>
                <c:pt idx="2">
                  <c:v>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Results!$L$3:$L$8</c15:sqref>
                  </c15:fullRef>
                </c:ext>
              </c:extLst>
              <c:f>Results!$L$3:$L$5</c:f>
              <c:numCache>
                <c:formatCode>0.00</c:formatCode>
                <c:ptCount val="3"/>
                <c:pt idx="0" formatCode="General">
                  <c:v>322.57</c:v>
                </c:pt>
                <c:pt idx="1">
                  <c:v>55.442916666666669</c:v>
                </c:pt>
                <c:pt idx="2" formatCode="General">
                  <c:v>2898.75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8-4A62-97F0-AE0DC1BC5C03}"/>
            </c:ext>
          </c:extLst>
        </c:ser>
        <c:ser>
          <c:idx val="4"/>
          <c:order val="4"/>
          <c:tx>
            <c:strRef>
              <c:f>Results!$M$2</c:f>
              <c:strCache>
                <c:ptCount val="1"/>
                <c:pt idx="0">
                  <c:v>Stoch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Results!$H$3:$H$5</c15:sqref>
                  </c15:fullRef>
                </c:ext>
              </c:extLst>
              <c:f>Results!$H$3:$H$5</c:f>
              <c:strCache>
                <c:ptCount val="3"/>
                <c:pt idx="0">
                  <c:v>H2 Storage</c:v>
                </c:pt>
                <c:pt idx="1">
                  <c:v>Import Terminal</c:v>
                </c:pt>
                <c:pt idx="2">
                  <c:v>Battery Storage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Results!$M$3:$M$8</c15:sqref>
                  </c15:fullRef>
                </c:ext>
              </c:extLst>
              <c:f>Results!$M$3:$M$5</c:f>
              <c:numCache>
                <c:formatCode>0.00</c:formatCode>
                <c:ptCount val="3"/>
                <c:pt idx="0" formatCode="General">
                  <c:v>331.78</c:v>
                </c:pt>
                <c:pt idx="1">
                  <c:v>72.457916666666662</c:v>
                </c:pt>
                <c:pt idx="2" formatCode="General">
                  <c:v>2888.17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8-4A62-97F0-AE0DC1BC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27631"/>
        <c:axId val="1225766256"/>
      </c:barChart>
      <c:catAx>
        <c:axId val="9609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5766256"/>
        <c:crosses val="autoZero"/>
        <c:auto val="1"/>
        <c:lblAlgn val="ctr"/>
        <c:lblOffset val="100"/>
        <c:noMultiLvlLbl val="0"/>
      </c:catAx>
      <c:valAx>
        <c:axId val="12257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Capacity in 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609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02456207736553"/>
          <c:y val="6.0677548562513124E-2"/>
          <c:w val="0.27112146604267534"/>
          <c:h val="0.1846661983011104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6763466184183"/>
          <c:y val="9.7681853352146006E-2"/>
          <c:w val="0.86982543741724194"/>
          <c:h val="0.7568136179509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Results!$I$11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Results!$H$12:$H$15</c15:sqref>
                  </c15:fullRef>
                </c:ext>
              </c:extLst>
              <c:f>(Results!$H$12:$H$13,Results!$H$15)</c:f>
              <c:strCache>
                <c:ptCount val="3"/>
                <c:pt idx="0">
                  <c:v>H2 Storage Cap in GWh</c:v>
                </c:pt>
                <c:pt idx="1">
                  <c:v>Import Terminal Capacity in GWh</c:v>
                </c:pt>
                <c:pt idx="2">
                  <c:v>H2 Pipeline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Results!$I$12:$I$15</c15:sqref>
                  </c15:fullRef>
                </c:ext>
              </c:extLst>
              <c:f>(Results!$I$12:$I$13,Results!$I$15)</c:f>
              <c:numCache>
                <c:formatCode>General</c:formatCode>
                <c:ptCount val="3"/>
                <c:pt idx="0">
                  <c:v>0.22912331684906345</c:v>
                </c:pt>
                <c:pt idx="1">
                  <c:v>3.2832474999999997E-3</c:v>
                </c:pt>
                <c:pt idx="2">
                  <c:v>1.2632118444643159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E-4A79-B166-9F6335989496}"/>
            </c:ext>
          </c:extLst>
        </c:ser>
        <c:ser>
          <c:idx val="1"/>
          <c:order val="1"/>
          <c:tx>
            <c:strRef>
              <c:f>Results!$J$11</c:f>
              <c:strCache>
                <c:ptCount val="1"/>
                <c:pt idx="0">
                  <c:v>EHB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Results!$H$12:$H$15</c15:sqref>
                  </c15:fullRef>
                </c:ext>
              </c:extLst>
              <c:f>(Results!$H$12:$H$13,Results!$H$15)</c:f>
              <c:strCache>
                <c:ptCount val="3"/>
                <c:pt idx="0">
                  <c:v>H2 Storage Cap in GWh</c:v>
                </c:pt>
                <c:pt idx="1">
                  <c:v>Import Terminal Capacity in GWh</c:v>
                </c:pt>
                <c:pt idx="2">
                  <c:v>H2 Pipeline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Results!$J$12:$J$15</c15:sqref>
                  </c15:fullRef>
                </c:ext>
              </c:extLst>
              <c:f>(Results!$J$12:$J$13,Results!$J$15)</c:f>
              <c:numCache>
                <c:formatCode>General</c:formatCode>
                <c:ptCount val="3"/>
                <c:pt idx="0">
                  <c:v>0.21114536043519705</c:v>
                </c:pt>
                <c:pt idx="1">
                  <c:v>3.504602163636363E-3</c:v>
                </c:pt>
                <c:pt idx="2">
                  <c:v>1.3511100738635144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E-4A79-B166-9F6335989496}"/>
            </c:ext>
          </c:extLst>
        </c:ser>
        <c:ser>
          <c:idx val="2"/>
          <c:order val="2"/>
          <c:tx>
            <c:strRef>
              <c:f>Results!$K$11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Results!$H$12:$H$15</c15:sqref>
                  </c15:fullRef>
                </c:ext>
              </c:extLst>
              <c:f>(Results!$H$12:$H$13,Results!$H$15)</c:f>
              <c:strCache>
                <c:ptCount val="3"/>
                <c:pt idx="0">
                  <c:v>H2 Storage Cap in GWh</c:v>
                </c:pt>
                <c:pt idx="1">
                  <c:v>Import Terminal Capacity in GWh</c:v>
                </c:pt>
                <c:pt idx="2">
                  <c:v>H2 Pipeline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Results!$K$12:$K$15</c15:sqref>
                  </c15:fullRef>
                </c:ext>
              </c:extLst>
              <c:f>(Results!$K$12:$K$13,Results!$K$15)</c:f>
              <c:numCache>
                <c:formatCode>General</c:formatCode>
                <c:ptCount val="3"/>
                <c:pt idx="0">
                  <c:v>1.177469211083038</c:v>
                </c:pt>
                <c:pt idx="1">
                  <c:v>4.9171794454545455E-3</c:v>
                </c:pt>
                <c:pt idx="2">
                  <c:v>1.5293051750679418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E-4A79-B166-9F6335989496}"/>
            </c:ext>
          </c:extLst>
        </c:ser>
        <c:ser>
          <c:idx val="3"/>
          <c:order val="3"/>
          <c:tx>
            <c:strRef>
              <c:f>Results!$L$11</c:f>
              <c:strCache>
                <c:ptCount val="1"/>
                <c:pt idx="0">
                  <c:v>EVP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Results!$H$12:$H$15</c15:sqref>
                  </c15:fullRef>
                </c:ext>
              </c:extLst>
              <c:f>(Results!$H$12:$H$13,Results!$H$15)</c:f>
              <c:strCache>
                <c:ptCount val="3"/>
                <c:pt idx="0">
                  <c:v>H2 Storage Cap in GWh</c:v>
                </c:pt>
                <c:pt idx="1">
                  <c:v>Import Terminal Capacity in GWh</c:v>
                </c:pt>
                <c:pt idx="2">
                  <c:v>H2 Pipeline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Results!$L$12:$L$15</c15:sqref>
                  </c15:fullRef>
                </c:ext>
              </c:extLst>
              <c:f>(Results!$L$12:$L$13,Results!$L$15)</c:f>
              <c:numCache>
                <c:formatCode>General</c:formatCode>
                <c:ptCount val="3"/>
                <c:pt idx="0">
                  <c:v>0.3738974468356473</c:v>
                </c:pt>
                <c:pt idx="1">
                  <c:v>3.8842299363636363E-3</c:v>
                </c:pt>
                <c:pt idx="2">
                  <c:v>1.4284015452651604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E-4A79-B166-9F6335989496}"/>
            </c:ext>
          </c:extLst>
        </c:ser>
        <c:ser>
          <c:idx val="4"/>
          <c:order val="4"/>
          <c:tx>
            <c:strRef>
              <c:f>Results!$M$11</c:f>
              <c:strCache>
                <c:ptCount val="1"/>
                <c:pt idx="0">
                  <c:v>Stoch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Results!$H$12:$H$15</c15:sqref>
                  </c15:fullRef>
                </c:ext>
              </c:extLst>
              <c:f>(Results!$H$12:$H$13,Results!$H$15)</c:f>
              <c:strCache>
                <c:ptCount val="3"/>
                <c:pt idx="0">
                  <c:v>H2 Storage Cap in GWh</c:v>
                </c:pt>
                <c:pt idx="1">
                  <c:v>Import Terminal Capacity in GWh</c:v>
                </c:pt>
                <c:pt idx="2">
                  <c:v>H2 Pipeline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Results!$M$12:$M$15</c15:sqref>
                  </c15:fullRef>
                </c:ext>
              </c:extLst>
              <c:f>(Results!$M$12:$M$13,Results!$M$15)</c:f>
              <c:numCache>
                <c:formatCode>General</c:formatCode>
                <c:ptCount val="3"/>
                <c:pt idx="0">
                  <c:v>0.38457294513169554</c:v>
                </c:pt>
                <c:pt idx="1">
                  <c:v>5.0762698999999994E-3</c:v>
                </c:pt>
                <c:pt idx="2">
                  <c:v>1.520866263045346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E-4A79-B166-9F6335989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27631"/>
        <c:axId val="1225766256"/>
      </c:barChart>
      <c:catAx>
        <c:axId val="9609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5766256"/>
        <c:crosses val="autoZero"/>
        <c:auto val="1"/>
        <c:lblAlgn val="ctr"/>
        <c:lblOffset val="100"/>
        <c:noMultiLvlLbl val="0"/>
      </c:catAx>
      <c:valAx>
        <c:axId val="12257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Investment</a:t>
                </a:r>
                <a:r>
                  <a:rPr lang="de-DE" baseline="0"/>
                  <a:t> in Mrd. EUR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609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02456207736553"/>
          <c:y val="6.0677548562513124E-2"/>
          <c:w val="0.27112146604267534"/>
          <c:h val="0.1846661983011104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9807951665712"/>
          <c:y val="9.7681853352146006E-2"/>
          <c:w val="0.88009509293335286"/>
          <c:h val="0.7568136179509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Results!$A$12:$A$17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Results!$B$12:$B$17</c:f>
              <c:numCache>
                <c:formatCode>General</c:formatCode>
                <c:ptCount val="6"/>
                <c:pt idx="0">
                  <c:v>43.451742904815539</c:v>
                </c:pt>
                <c:pt idx="1">
                  <c:v>73.846606295020436</c:v>
                </c:pt>
                <c:pt idx="2">
                  <c:v>42.584644883589242</c:v>
                </c:pt>
                <c:pt idx="3">
                  <c:v>7.3689564278795698</c:v>
                </c:pt>
                <c:pt idx="4">
                  <c:v>2.0585185805456745</c:v>
                </c:pt>
                <c:pt idx="5">
                  <c:v>3.7230481421503696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5-4ABC-8AF3-EAE15EFA33AB}"/>
            </c:ext>
          </c:extLst>
        </c:ser>
        <c:ser>
          <c:idx val="1"/>
          <c:order val="1"/>
          <c:tx>
            <c:strRef>
              <c:f>Results!$C$11</c:f>
              <c:strCache>
                <c:ptCount val="1"/>
                <c:pt idx="0">
                  <c:v>EHB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Results!$A$12:$A$17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Results!$C$12:$C$17</c:f>
              <c:numCache>
                <c:formatCode>General</c:formatCode>
                <c:ptCount val="6"/>
                <c:pt idx="0">
                  <c:v>46.136394095785654</c:v>
                </c:pt>
                <c:pt idx="1">
                  <c:v>73.559171165228534</c:v>
                </c:pt>
                <c:pt idx="2">
                  <c:v>43.993328579195655</c:v>
                </c:pt>
                <c:pt idx="3">
                  <c:v>8.1972805138332063</c:v>
                </c:pt>
                <c:pt idx="4">
                  <c:v>1.4608022371119807</c:v>
                </c:pt>
                <c:pt idx="5">
                  <c:v>3.9888262729556008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5-4ABC-8AF3-EAE15EFA33AB}"/>
            </c:ext>
          </c:extLst>
        </c:ser>
        <c:ser>
          <c:idx val="2"/>
          <c:order val="2"/>
          <c:tx>
            <c:strRef>
              <c:f>Results!$D$11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Results!$A$12:$A$17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Results!$D$12:$D$17</c:f>
              <c:numCache>
                <c:formatCode>General</c:formatCode>
                <c:ptCount val="6"/>
                <c:pt idx="0">
                  <c:v>50.554526047407251</c:v>
                </c:pt>
                <c:pt idx="1">
                  <c:v>81.908515764043415</c:v>
                </c:pt>
                <c:pt idx="2">
                  <c:v>56.899880069911895</c:v>
                </c:pt>
                <c:pt idx="3">
                  <c:v>11.08054343008693</c:v>
                </c:pt>
                <c:pt idx="4">
                  <c:v>1.0306877148853979</c:v>
                </c:pt>
                <c:pt idx="5">
                  <c:v>4.1736980619305992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5-4ABC-8AF3-EAE15EFA33AB}"/>
            </c:ext>
          </c:extLst>
        </c:ser>
        <c:ser>
          <c:idx val="3"/>
          <c:order val="3"/>
          <c:tx>
            <c:strRef>
              <c:f>Results!$E$11</c:f>
              <c:strCache>
                <c:ptCount val="1"/>
                <c:pt idx="0">
                  <c:v>EVP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Results!$A$12:$A$17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Results!$E$12:$E$17</c:f>
              <c:numCache>
                <c:formatCode>General</c:formatCode>
                <c:ptCount val="6"/>
                <c:pt idx="0">
                  <c:v>46.029243666891013</c:v>
                </c:pt>
                <c:pt idx="1">
                  <c:v>77.391101294420608</c:v>
                </c:pt>
                <c:pt idx="2">
                  <c:v>47.31125736127445</c:v>
                </c:pt>
                <c:pt idx="3">
                  <c:v>8.7966859433051106</c:v>
                </c:pt>
                <c:pt idx="4">
                  <c:v>1.4468354186780548</c:v>
                </c:pt>
                <c:pt idx="5">
                  <c:v>3.8548600521144172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5-4ABC-8AF3-EAE15EFA33AB}"/>
            </c:ext>
          </c:extLst>
        </c:ser>
        <c:ser>
          <c:idx val="4"/>
          <c:order val="4"/>
          <c:tx>
            <c:strRef>
              <c:f>Results!$F$11</c:f>
              <c:strCache>
                <c:ptCount val="1"/>
                <c:pt idx="0">
                  <c:v>Stoch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Results!$A$12:$A$17</c:f>
              <c:strCache>
                <c:ptCount val="6"/>
                <c:pt idx="0">
                  <c:v>Solar PV</c:v>
                </c:pt>
                <c:pt idx="1">
                  <c:v>Wind onshore </c:v>
                </c:pt>
                <c:pt idx="2">
                  <c:v>Wind offshore</c:v>
                </c:pt>
                <c:pt idx="3">
                  <c:v>Electrolyzer</c:v>
                </c:pt>
                <c:pt idx="4">
                  <c:v>H2 fired OCGT</c:v>
                </c:pt>
                <c:pt idx="5">
                  <c:v>Battery inverter</c:v>
                </c:pt>
              </c:strCache>
            </c:strRef>
          </c:cat>
          <c:val>
            <c:numRef>
              <c:f>Results!$F$12:$F$17</c:f>
              <c:numCache>
                <c:formatCode>General</c:formatCode>
                <c:ptCount val="6"/>
                <c:pt idx="0">
                  <c:v>45.609056906461255</c:v>
                </c:pt>
                <c:pt idx="1">
                  <c:v>79.57754604575905</c:v>
                </c:pt>
                <c:pt idx="2">
                  <c:v>48.172879427519156</c:v>
                </c:pt>
                <c:pt idx="3">
                  <c:v>9.7885895550442772</c:v>
                </c:pt>
                <c:pt idx="4">
                  <c:v>1.422076058727004</c:v>
                </c:pt>
                <c:pt idx="5">
                  <c:v>3.8407373474754118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5-4ABC-8AF3-EAE15EFA3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27631"/>
        <c:axId val="1225766256"/>
      </c:barChart>
      <c:catAx>
        <c:axId val="9609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5766256"/>
        <c:crosses val="autoZero"/>
        <c:auto val="1"/>
        <c:lblAlgn val="ctr"/>
        <c:lblOffset val="100"/>
        <c:noMultiLvlLbl val="0"/>
      </c:catAx>
      <c:valAx>
        <c:axId val="12257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b="0"/>
                  <a:t>Investment in Mrd. EUR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9609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46377248583148"/>
          <c:y val="7.4721769605388927E-2"/>
          <c:w val="0.26764688034580164"/>
          <c:h val="0.161426607801192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459408827406"/>
          <c:y val="9.2879653581208491E-2"/>
          <c:w val="0.86900792669154736"/>
          <c:h val="0.82457071927380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Results!$O$11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Results!$P$11:$T$11</c:f>
              <c:numCache>
                <c:formatCode>General</c:formatCode>
                <c:ptCount val="5"/>
                <c:pt idx="0">
                  <c:v>54.057843425585148</c:v>
                </c:pt>
                <c:pt idx="1">
                  <c:v>57.513057889528532</c:v>
                </c:pt>
                <c:pt idx="2">
                  <c:v>63.726508953753033</c:v>
                </c:pt>
                <c:pt idx="3">
                  <c:v>69.692302288405344</c:v>
                </c:pt>
                <c:pt idx="4">
                  <c:v>73.525265770105577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9A1-8CF3-9DF07CB303E0}"/>
            </c:ext>
          </c:extLst>
        </c:ser>
        <c:ser>
          <c:idx val="1"/>
          <c:order val="1"/>
          <c:tx>
            <c:strRef>
              <c:f>Results!$O$12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Results!$P$12:$T$12</c:f>
              <c:numCache>
                <c:formatCode>General</c:formatCode>
                <c:ptCount val="5"/>
                <c:pt idx="0">
                  <c:v>100.0549390545951</c:v>
                </c:pt>
                <c:pt idx="1">
                  <c:v>104.49139961456071</c:v>
                </c:pt>
                <c:pt idx="2">
                  <c:v>108.7444857241195</c:v>
                </c:pt>
                <c:pt idx="3">
                  <c:v>114.46916133519591</c:v>
                </c:pt>
                <c:pt idx="4">
                  <c:v>115.9450553681159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9A1-8CF3-9DF07CB303E0}"/>
            </c:ext>
          </c:extLst>
        </c:ser>
        <c:ser>
          <c:idx val="2"/>
          <c:order val="2"/>
          <c:tx>
            <c:strRef>
              <c:f>Results!$O$13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Results!$P$13:$T$13</c:f>
              <c:numCache>
                <c:formatCode>General</c:formatCode>
                <c:ptCount val="5"/>
                <c:pt idx="0">
                  <c:v>54.665947924236519</c:v>
                </c:pt>
                <c:pt idx="1">
                  <c:v>55.829282906100786</c:v>
                </c:pt>
                <c:pt idx="2">
                  <c:v>58.69095509575466</c:v>
                </c:pt>
                <c:pt idx="3">
                  <c:v>62.902756968274907</c:v>
                </c:pt>
                <c:pt idx="4">
                  <c:v>68.566262639057669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9A1-8CF3-9DF07CB303E0}"/>
            </c:ext>
          </c:extLst>
        </c:ser>
        <c:ser>
          <c:idx val="3"/>
          <c:order val="3"/>
          <c:tx>
            <c:strRef>
              <c:f>Results!$O$14</c:f>
              <c:strCache>
                <c:ptCount val="1"/>
                <c:pt idx="0">
                  <c:v>Battery Storage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Results!$P$14:$T$14</c:f>
              <c:numCache>
                <c:formatCode>General</c:formatCode>
                <c:ptCount val="5"/>
                <c:pt idx="0">
                  <c:v>21.790839659556269</c:v>
                </c:pt>
                <c:pt idx="1">
                  <c:v>22.917319382987269</c:v>
                </c:pt>
                <c:pt idx="2">
                  <c:v>25.21003993498309</c:v>
                </c:pt>
                <c:pt idx="3">
                  <c:v>26.90527684324675</c:v>
                </c:pt>
                <c:pt idx="4">
                  <c:v>28.06314534838959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3A6-49A1-8CF3-9DF07CB303E0}"/>
            </c:ext>
          </c:extLst>
        </c:ser>
        <c:ser>
          <c:idx val="4"/>
          <c:order val="4"/>
          <c:tx>
            <c:strRef>
              <c:f>Results!$O$15</c:f>
              <c:strCache>
                <c:ptCount val="1"/>
                <c:pt idx="0">
                  <c:v>Battery Inverter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Results!$P$15:$T$15</c:f>
              <c:numCache>
                <c:formatCode>General</c:formatCode>
                <c:ptCount val="5"/>
                <c:pt idx="0">
                  <c:v>5.3750907737526852</c:v>
                </c:pt>
                <c:pt idx="1">
                  <c:v>5.6529566505537234</c:v>
                </c:pt>
                <c:pt idx="2">
                  <c:v>6.2184961744252361</c:v>
                </c:pt>
                <c:pt idx="3">
                  <c:v>6.6366559336310686</c:v>
                </c:pt>
                <c:pt idx="4">
                  <c:v>6.9222644010626002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3A6-49A1-8CF3-9DF07CB303E0}"/>
            </c:ext>
          </c:extLst>
        </c:ser>
        <c:ser>
          <c:idx val="8"/>
          <c:order val="8"/>
          <c:tx>
            <c:strRef>
              <c:f>Results!$O$19</c:f>
              <c:strCache>
                <c:ptCount val="1"/>
                <c:pt idx="0">
                  <c:v>H2 OCGT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Results!$P$19:$T$19</c:f>
              <c:numCache>
                <c:formatCode>General</c:formatCode>
                <c:ptCount val="5"/>
                <c:pt idx="0">
                  <c:v>11.037376517059529</c:v>
                </c:pt>
                <c:pt idx="1">
                  <c:v>9.9205763173364439</c:v>
                </c:pt>
                <c:pt idx="2">
                  <c:v>8.22901943234152</c:v>
                </c:pt>
                <c:pt idx="3">
                  <c:v>7.0395901172754796</c:v>
                </c:pt>
                <c:pt idx="4">
                  <c:v>6.3234741344371299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6-49A1-8CF3-9DF07CB3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Results!$O$16</c15:sqref>
                        </c15:formulaRef>
                      </c:ext>
                    </c:extLst>
                    <c:strCache>
                      <c:ptCount val="1"/>
                      <c:pt idx="0">
                        <c:v>HV Line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0.89366615868860733</c:v>
                      </c:pt>
                      <c:pt idx="1">
                        <c:v>0.94260070733557655</c:v>
                      </c:pt>
                      <c:pt idx="2">
                        <c:v>1.0346965333933169</c:v>
                      </c:pt>
                      <c:pt idx="3">
                        <c:v>1.112627017010738</c:v>
                      </c:pt>
                      <c:pt idx="4">
                        <c:v>1.059849787642889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3A6-49A1-8CF3-9DF07CB303E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Results!$O$17</c15:sqref>
                        </c15:formulaRef>
                      </c:ext>
                    </c:extLst>
                    <c:strCache>
                      <c:ptCount val="1"/>
                      <c:pt idx="0">
                        <c:v>Electrolyzer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Results!$P$17:$T$17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4.0395017222533509</c:v>
                      </c:pt>
                      <c:pt idx="1">
                        <c:v>5.7320395814369016</c:v>
                      </c:pt>
                      <c:pt idx="2">
                        <c:v>7.9852690523589454</c:v>
                      </c:pt>
                      <c:pt idx="3">
                        <c:v>10.2743199609274</c:v>
                      </c:pt>
                      <c:pt idx="4">
                        <c:v>11.793450467145311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A6-49A1-8CF3-9DF07CB303E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Results!$O$18</c15:sqref>
                        </c15:formulaRef>
                      </c:ext>
                    </c:extLst>
                    <c:strCache>
                      <c:ptCount val="1"/>
                      <c:pt idx="0">
                        <c:v>H2 Storage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9.8800774309720382E-2</c:v>
                      </c:pt>
                      <c:pt idx="1">
                        <c:v>0.14563961251158669</c:v>
                      </c:pt>
                      <c:pt idx="2">
                        <c:v>0.43044738132097132</c:v>
                      </c:pt>
                      <c:pt idx="3">
                        <c:v>0.80211406040135469</c:v>
                      </c:pt>
                      <c:pt idx="4">
                        <c:v>1.177984683503049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A6-49A1-8CF3-9DF07CB303E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Results!$O$20</c15:sqref>
                        </c15:formulaRef>
                      </c:ext>
                    </c:extLst>
                    <c:strCache>
                      <c:ptCount val="1"/>
                      <c:pt idx="0">
                        <c:v>Terminals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Results!$P$20:$T$20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31.613719272683888</c:v>
                      </c:pt>
                      <c:pt idx="1">
                        <c:v>32.075931007923494</c:v>
                      </c:pt>
                      <c:pt idx="2">
                        <c:v>32.269976288914108</c:v>
                      </c:pt>
                      <c:pt idx="3">
                        <c:v>31.903771263758479</c:v>
                      </c:pt>
                      <c:pt idx="4">
                        <c:v>33.465516456102215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A6-49A1-8CF3-9DF07CB303E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Results!$O$21</c15:sqref>
                        </c15:formulaRef>
                      </c:ext>
                    </c:extLst>
                    <c:strCache>
                      <c:ptCount val="1"/>
                      <c:pt idx="0">
                        <c:v>H2 Pipeline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Results!$P$21:$T$21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1.5488569543192241</c:v>
                      </c:pt>
                      <c:pt idx="1">
                        <c:v>1.749623885695041</c:v>
                      </c:pt>
                      <c:pt idx="2">
                        <c:v>2.0070277889140828</c:v>
                      </c:pt>
                      <c:pt idx="3">
                        <c:v>2.720166369184486</c:v>
                      </c:pt>
                      <c:pt idx="4">
                        <c:v>2.811315531601533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0E-4D12-9E95-67AA5B67473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Results!$O$22</c15:sqref>
                        </c15:formulaRef>
                      </c:ext>
                    </c:extLst>
                    <c:strCache>
                      <c:ptCount val="1"/>
                      <c:pt idx="0">
                        <c:v>ELEC EL share in Mrd. EUR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Results!$P$22:$T$22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3.443037728610673</c:v>
                      </c:pt>
                      <c:pt idx="1">
                        <c:v>2.1787143416730679</c:v>
                      </c:pt>
                      <c:pt idx="2">
                        <c:v>1.155628617762817</c:v>
                      </c:pt>
                      <c:pt idx="3">
                        <c:v>0.6648865948779028</c:v>
                      </c:pt>
                      <c:pt idx="4">
                        <c:v>0.52964620094211212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0E-4D12-9E95-67AA5B67473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Results!$O$23</c15:sqref>
                        </c15:formulaRef>
                      </c:ext>
                    </c:extLst>
                    <c:strCache>
                      <c:ptCount val="1"/>
                      <c:pt idx="0">
                        <c:v>ELEC H2 share in Mrd. EUR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Results!$P$23:$T$23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0.59646399364267788</c:v>
                      </c:pt>
                      <c:pt idx="1">
                        <c:v>3.5533252397638342</c:v>
                      </c:pt>
                      <c:pt idx="2">
                        <c:v>6.8296404345961284</c:v>
                      </c:pt>
                      <c:pt idx="3">
                        <c:v>9.6094333660494993</c:v>
                      </c:pt>
                      <c:pt idx="4">
                        <c:v>11.2638042662032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0E-4D12-9E95-67AA5B67473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Results!$O$24</c15:sqref>
                        </c15:formulaRef>
                      </c:ext>
                    </c:extLst>
                    <c:strCache>
                      <c:ptCount val="1"/>
                      <c:pt idx="0">
                        <c:v>H2 Stor EL share in Mrd. EUR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Results!$P$24:$T$24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2.0760707650267119E-3</c:v>
                      </c:pt>
                      <c:pt idx="1">
                        <c:v>9.5940224068267344E-3</c:v>
                      </c:pt>
                      <c:pt idx="2">
                        <c:v>9.6357192837269762E-2</c:v>
                      </c:pt>
                      <c:pt idx="3">
                        <c:v>0.41667295580336638</c:v>
                      </c:pt>
                      <c:pt idx="4">
                        <c:v>0.89583672043428864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0E-4D12-9E95-67AA5B67473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Results!$O$25</c15:sqref>
                        </c15:formulaRef>
                      </c:ext>
                    </c:extLst>
                    <c:strCache>
                      <c:ptCount val="1"/>
                      <c:pt idx="0">
                        <c:v>H2 Stor H2 share in Mrd. EUR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Results!$P$25:$T$25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4.0374256514883244</c:v>
                      </c:pt>
                      <c:pt idx="1">
                        <c:v>5.7224455590300751</c:v>
                      </c:pt>
                      <c:pt idx="2">
                        <c:v>7.8889118595216763</c:v>
                      </c:pt>
                      <c:pt idx="3">
                        <c:v>9.8576470051240346</c:v>
                      </c:pt>
                      <c:pt idx="4">
                        <c:v>10.89761374671102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10E-4D12-9E95-67AA5B674733}"/>
                  </c:ext>
                </c:extLst>
              </c15:ser>
            </c15:filteredBarSeries>
          </c:ext>
        </c:extLst>
      </c:ba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Inestments in bill.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5255375600919"/>
          <c:y val="3.5830726638622225E-2"/>
          <c:w val="0.6719691134118172"/>
          <c:h val="0.189812280946623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013310837469"/>
          <c:y val="0.13138747548253218"/>
          <c:w val="0.70844967240062284"/>
          <c:h val="0.76199550868415822"/>
        </c:manualLayout>
      </c:layout>
      <c:barChart>
        <c:barDir val="col"/>
        <c:grouping val="stacked"/>
        <c:varyColors val="0"/>
        <c:ser>
          <c:idx val="10"/>
          <c:order val="10"/>
          <c:tx>
            <c:strRef>
              <c:f>Results!$O$21</c:f>
              <c:strCache>
                <c:ptCount val="1"/>
                <c:pt idx="0">
                  <c:v>H2 Pipeline</c:v>
                </c:pt>
              </c:strCache>
            </c:strRef>
          </c:tx>
          <c:spPr>
            <a:solidFill>
              <a:srgbClr val="FF99FF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Results!$P$21:$T$21</c:f>
              <c:numCache>
                <c:formatCode>0.000</c:formatCode>
                <c:ptCount val="5"/>
                <c:pt idx="0">
                  <c:v>1.5488569543192241</c:v>
                </c:pt>
                <c:pt idx="1">
                  <c:v>1.749623885695041</c:v>
                </c:pt>
                <c:pt idx="2">
                  <c:v>2.0070277889140828</c:v>
                </c:pt>
                <c:pt idx="3">
                  <c:v>2.720166369184486</c:v>
                </c:pt>
                <c:pt idx="4">
                  <c:v>2.811315531601533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D-4E36-9F84-0750A902466E}"/>
            </c:ext>
          </c:extLst>
        </c:ser>
        <c:ser>
          <c:idx val="6"/>
          <c:order val="6"/>
          <c:tx>
            <c:strRef>
              <c:f>Results!$O$17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Results!$P$17:$T$17</c:f>
              <c:numCache>
                <c:formatCode>0.0000</c:formatCode>
                <c:ptCount val="5"/>
                <c:pt idx="0">
                  <c:v>4.0395017222533509</c:v>
                </c:pt>
                <c:pt idx="1">
                  <c:v>5.7320395814369016</c:v>
                </c:pt>
                <c:pt idx="2">
                  <c:v>7.9852690523589454</c:v>
                </c:pt>
                <c:pt idx="3">
                  <c:v>10.2743199609274</c:v>
                </c:pt>
                <c:pt idx="4">
                  <c:v>11.793450467145311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F-40F9-A9A6-BD0194642A41}"/>
            </c:ext>
          </c:extLst>
        </c:ser>
        <c:ser>
          <c:idx val="7"/>
          <c:order val="7"/>
          <c:tx>
            <c:strRef>
              <c:f>Results!$O$18</c:f>
              <c:strCache>
                <c:ptCount val="1"/>
                <c:pt idx="0">
                  <c:v>H2 Storage</c:v>
                </c:pt>
              </c:strCache>
            </c:strRef>
          </c:tx>
          <c:spPr>
            <a:solidFill>
              <a:srgbClr val="7030A0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cat>
          <c:val>
            <c:numRef>
              <c:f>Results!$P$18:$T$18</c:f>
              <c:numCache>
                <c:formatCode>General</c:formatCode>
                <c:ptCount val="5"/>
                <c:pt idx="0">
                  <c:v>9.8800774309720382E-2</c:v>
                </c:pt>
                <c:pt idx="1">
                  <c:v>0.14563961251158669</c:v>
                </c:pt>
                <c:pt idx="2">
                  <c:v>0.43044738132097132</c:v>
                </c:pt>
                <c:pt idx="3">
                  <c:v>0.80211406040135469</c:v>
                </c:pt>
                <c:pt idx="4">
                  <c:v>1.177984683503049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6F-40F9-A9A6-BD019464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Results!$O$22</c15:sqref>
                        </c15:formulaRef>
                      </c:ext>
                    </c:extLst>
                    <c:strCache>
                      <c:ptCount val="1"/>
                      <c:pt idx="0">
                        <c:v>ELEC EL share in Mrd. EUR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Results!$P$22:$T$22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3.443037728610673</c:v>
                      </c:pt>
                      <c:pt idx="1">
                        <c:v>2.1787143416730679</c:v>
                      </c:pt>
                      <c:pt idx="2">
                        <c:v>1.155628617762817</c:v>
                      </c:pt>
                      <c:pt idx="3">
                        <c:v>0.6648865948779028</c:v>
                      </c:pt>
                      <c:pt idx="4">
                        <c:v>0.52964620094211212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FD-4E36-9F84-0750A902466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Results!$O$23</c15:sqref>
                        </c15:formulaRef>
                      </c:ext>
                    </c:extLst>
                    <c:strCache>
                      <c:ptCount val="1"/>
                      <c:pt idx="0">
                        <c:v>ELEC H2 share in Mrd. EUR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Results!$P$23:$T$23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0.59646399364267788</c:v>
                      </c:pt>
                      <c:pt idx="1">
                        <c:v>3.5533252397638342</c:v>
                      </c:pt>
                      <c:pt idx="2">
                        <c:v>6.8296404345961284</c:v>
                      </c:pt>
                      <c:pt idx="3">
                        <c:v>9.6094333660494993</c:v>
                      </c:pt>
                      <c:pt idx="4">
                        <c:v>11.2638042662032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6FD-4E36-9F84-0750A902466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Results!$O$24</c15:sqref>
                        </c15:formulaRef>
                      </c:ext>
                    </c:extLst>
                    <c:strCache>
                      <c:ptCount val="1"/>
                      <c:pt idx="0">
                        <c:v>H2 Stor EL share in Mrd. EUR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Results!$P$24:$T$24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2.0760707650267119E-3</c:v>
                      </c:pt>
                      <c:pt idx="1">
                        <c:v>9.5940224068267344E-3</c:v>
                      </c:pt>
                      <c:pt idx="2">
                        <c:v>9.6357192837269762E-2</c:v>
                      </c:pt>
                      <c:pt idx="3">
                        <c:v>0.41667295580336638</c:v>
                      </c:pt>
                      <c:pt idx="4">
                        <c:v>0.89583672043428864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FD-4E36-9F84-0750A902466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Results!$O$25</c15:sqref>
                        </c15:formulaRef>
                      </c:ext>
                    </c:extLst>
                    <c:strCache>
                      <c:ptCount val="1"/>
                      <c:pt idx="0">
                        <c:v>H2 Stor H2 share in Mrd. EUR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Results!$P$25:$T$25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4.0374256514883244</c:v>
                      </c:pt>
                      <c:pt idx="1">
                        <c:v>5.7224455590300751</c:v>
                      </c:pt>
                      <c:pt idx="2">
                        <c:v>7.8889118595216763</c:v>
                      </c:pt>
                      <c:pt idx="3">
                        <c:v>9.8576470051240346</c:v>
                      </c:pt>
                      <c:pt idx="4">
                        <c:v>10.89761374671102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FD-4E36-9F84-0750A902466E}"/>
                  </c:ext>
                </c:extLst>
              </c15:ser>
            </c15:filteredBarSeries>
            <c15:filteredBarSeries>
              <c15:ser>
                <c:idx val="0"/>
                <c:order val="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Results!$O$11</c15:sqref>
                        </c15:formulaRef>
                      </c:ext>
                    </c:extLst>
                    <c:strCache>
                      <c:ptCount val="1"/>
                      <c:pt idx="0">
                        <c:v>Solar PV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54.057843425585148</c:v>
                      </c:pt>
                      <c:pt idx="1">
                        <c:v>57.513057889528532</c:v>
                      </c:pt>
                      <c:pt idx="2">
                        <c:v>63.726508953753033</c:v>
                      </c:pt>
                      <c:pt idx="3">
                        <c:v>69.692302288405344</c:v>
                      </c:pt>
                      <c:pt idx="4">
                        <c:v>73.525265770105577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46F-40F9-A9A6-BD0194642A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Results!$O$12</c15:sqref>
                        </c15:formulaRef>
                      </c:ext>
                    </c:extLst>
                    <c:strCache>
                      <c:ptCount val="1"/>
                      <c:pt idx="0">
                        <c:v>Wind Onshore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100.0549390545951</c:v>
                      </c:pt>
                      <c:pt idx="1">
                        <c:v>104.49139961456071</c:v>
                      </c:pt>
                      <c:pt idx="2">
                        <c:v>108.7444857241195</c:v>
                      </c:pt>
                      <c:pt idx="3">
                        <c:v>114.46916133519591</c:v>
                      </c:pt>
                      <c:pt idx="4">
                        <c:v>115.9450553681159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6F-40F9-A9A6-BD0194642A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Results!$O$13</c15:sqref>
                        </c15:formulaRef>
                      </c:ext>
                    </c:extLst>
                    <c:strCache>
                      <c:ptCount val="1"/>
                      <c:pt idx="0">
                        <c:v>Wind Offshore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54.665947924236519</c:v>
                      </c:pt>
                      <c:pt idx="1">
                        <c:v>55.829282906100786</c:v>
                      </c:pt>
                      <c:pt idx="2">
                        <c:v>58.69095509575466</c:v>
                      </c:pt>
                      <c:pt idx="3">
                        <c:v>62.902756968274907</c:v>
                      </c:pt>
                      <c:pt idx="4">
                        <c:v>68.566262639057669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6F-40F9-A9A6-BD0194642A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Results!$O$14</c15:sqref>
                        </c15:formulaRef>
                      </c:ext>
                    </c:extLst>
                    <c:strCache>
                      <c:ptCount val="1"/>
                      <c:pt idx="0">
                        <c:v>Battery Storage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21.790839659556269</c:v>
                      </c:pt>
                      <c:pt idx="1">
                        <c:v>22.917319382987269</c:v>
                      </c:pt>
                      <c:pt idx="2">
                        <c:v>25.21003993498309</c:v>
                      </c:pt>
                      <c:pt idx="3">
                        <c:v>26.90527684324675</c:v>
                      </c:pt>
                      <c:pt idx="4">
                        <c:v>28.06314534838959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6F-40F9-A9A6-BD0194642A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Results!$O$15</c15:sqref>
                        </c15:formulaRef>
                      </c:ext>
                    </c:extLst>
                    <c:strCache>
                      <c:ptCount val="1"/>
                      <c:pt idx="0">
                        <c:v>Battery Inverter</c:v>
                      </c:pt>
                    </c:strCache>
                  </c:strRef>
                </c:tx>
                <c:spPr>
                  <a:solidFill>
                    <a:srgbClr val="FF66FF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5.3750907737526852</c:v>
                      </c:pt>
                      <c:pt idx="1">
                        <c:v>5.6529566505537234</c:v>
                      </c:pt>
                      <c:pt idx="2">
                        <c:v>6.2184961744252361</c:v>
                      </c:pt>
                      <c:pt idx="3">
                        <c:v>6.6366559336310686</c:v>
                      </c:pt>
                      <c:pt idx="4">
                        <c:v>6.9222644010626002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46F-40F9-A9A6-BD0194642A4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Results!$O$16</c15:sqref>
                        </c15:formulaRef>
                      </c:ext>
                    </c:extLst>
                    <c:strCache>
                      <c:ptCount val="1"/>
                      <c:pt idx="0">
                        <c:v>HV Line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0.89366615868860733</c:v>
                      </c:pt>
                      <c:pt idx="1">
                        <c:v>0.94260070733557655</c:v>
                      </c:pt>
                      <c:pt idx="2">
                        <c:v>1.0346965333933169</c:v>
                      </c:pt>
                      <c:pt idx="3">
                        <c:v>1.112627017010738</c:v>
                      </c:pt>
                      <c:pt idx="4">
                        <c:v>1.059849787642889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6F-40F9-A9A6-BD0194642A4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Results!$O$19</c15:sqref>
                        </c15:formulaRef>
                      </c:ext>
                    </c:extLst>
                    <c:strCache>
                      <c:ptCount val="1"/>
                      <c:pt idx="0">
                        <c:v>H2 OCGT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Results!$P$10:$T$10</c15:sqref>
                        </c15:formulaRef>
                      </c:ext>
                    </c:extLst>
                    <c:strCache>
                      <c:ptCount val="5"/>
                      <c:pt idx="0">
                        <c:v>Q10</c:v>
                      </c:pt>
                      <c:pt idx="1">
                        <c:v>Q25</c:v>
                      </c:pt>
                      <c:pt idx="2">
                        <c:v>Q50</c:v>
                      </c:pt>
                      <c:pt idx="3">
                        <c:v>Q75</c:v>
                      </c:pt>
                      <c:pt idx="4">
                        <c:v>Q90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11.037376517059529</c:v>
                      </c:pt>
                      <c:pt idx="1">
                        <c:v>9.9205763173364439</c:v>
                      </c:pt>
                      <c:pt idx="2">
                        <c:v>8.22901943234152</c:v>
                      </c:pt>
                      <c:pt idx="3">
                        <c:v>7.0395901172754796</c:v>
                      </c:pt>
                      <c:pt idx="4">
                        <c:v>6.3234741344371299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6F-40F9-A9A6-BD0194642A41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9"/>
          <c:order val="9"/>
          <c:tx>
            <c:strRef>
              <c:f>Results!$O$20</c:f>
              <c:strCache>
                <c:ptCount val="1"/>
                <c:pt idx="0">
                  <c:v>Terminals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Results!$P$10:$T$10</c:f>
              <c:strCache>
                <c:ptCount val="5"/>
                <c:pt idx="0">
                  <c:v>Q10</c:v>
                </c:pt>
                <c:pt idx="1">
                  <c:v>Q25</c:v>
                </c:pt>
                <c:pt idx="2">
                  <c:v>Q50</c:v>
                </c:pt>
                <c:pt idx="3">
                  <c:v>Q75</c:v>
                </c:pt>
                <c:pt idx="4">
                  <c:v>Q90</c:v>
                </c:pt>
              </c:strCache>
            </c:strRef>
          </c:xVal>
          <c:yVal>
            <c:numRef>
              <c:f>Results!$P$20:$T$20</c:f>
              <c:numCache>
                <c:formatCode>0.000</c:formatCode>
                <c:ptCount val="5"/>
                <c:pt idx="0">
                  <c:v>31.613719272683888</c:v>
                </c:pt>
                <c:pt idx="1">
                  <c:v>32.075931007923494</c:v>
                </c:pt>
                <c:pt idx="2">
                  <c:v>32.269976288914108</c:v>
                </c:pt>
                <c:pt idx="3">
                  <c:v>31.903771263758479</c:v>
                </c:pt>
                <c:pt idx="4">
                  <c:v>33.465516456102215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F-40F9-A9A6-BD019464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1040"/>
        <c:axId val="1251624112"/>
      </c:scatte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 b="0" i="0" baseline="0">
                    <a:effectLst/>
                  </a:rPr>
                  <a:t>Inestments in bill. EUR</a:t>
                </a:r>
                <a:endParaRPr lang="de-DE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 sz="1000"/>
              </a:p>
            </c:rich>
          </c:tx>
          <c:layout>
            <c:manualLayout>
              <c:xMode val="edge"/>
              <c:yMode val="edge"/>
              <c:x val="2.8834597884756463E-2"/>
              <c:y val="0.2639218377519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valAx>
        <c:axId val="1251624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 b="0" i="0" baseline="0">
                    <a:effectLst/>
                  </a:rPr>
                  <a:t>Inestments in mill. EUR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7751040"/>
        <c:crosses val="max"/>
        <c:crossBetween val="midCat"/>
      </c:valAx>
      <c:valAx>
        <c:axId val="807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2411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3884315304495"/>
          <c:y val="2.6945620967054208E-2"/>
          <c:w val="0.71816557328605901"/>
          <c:h val="7.277685472802138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171450</xdr:rowOff>
    </xdr:from>
    <xdr:to>
      <xdr:col>3</xdr:col>
      <xdr:colOff>333375</xdr:colOff>
      <xdr:row>13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5CD7C-16D6-47BC-A3BB-EADC71A8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17</xdr:row>
      <xdr:rowOff>104775</xdr:rowOff>
    </xdr:from>
    <xdr:to>
      <xdr:col>6</xdr:col>
      <xdr:colOff>6350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03DACD-02FC-4854-BAE4-56D0CD46F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17</xdr:row>
      <xdr:rowOff>38100</xdr:rowOff>
    </xdr:from>
    <xdr:to>
      <xdr:col>12</xdr:col>
      <xdr:colOff>749300</xdr:colOff>
      <xdr:row>32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EA6267-5338-41EF-BA60-2AD9B489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33</xdr:row>
      <xdr:rowOff>31749</xdr:rowOff>
    </xdr:from>
    <xdr:to>
      <xdr:col>13</xdr:col>
      <xdr:colOff>66675</xdr:colOff>
      <xdr:row>48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91384C-1D05-4B51-ACBC-E3B34E641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688974</xdr:colOff>
      <xdr:row>48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264D2EA-A88C-4A9B-AFE1-C8B0A7FC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182562</xdr:colOff>
      <xdr:row>26</xdr:row>
      <xdr:rowOff>57149</xdr:rowOff>
    </xdr:from>
    <xdr:to>
      <xdr:col>17</xdr:col>
      <xdr:colOff>457200</xdr:colOff>
      <xdr:row>39</xdr:row>
      <xdr:rowOff>38098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074815-A05C-4F00-BC4F-3C5FE1A8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40</xdr:row>
      <xdr:rowOff>47625</xdr:rowOff>
    </xdr:from>
    <xdr:to>
      <xdr:col>17</xdr:col>
      <xdr:colOff>306388</xdr:colOff>
      <xdr:row>54</xdr:row>
      <xdr:rowOff>149225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77A4E9C-3A1B-48BD-90DB-FB7BF5C00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O17" sqref="O17"/>
    </sheetView>
  </sheetViews>
  <sheetFormatPr baseColWidth="10" defaultColWidth="8.7109375" defaultRowHeight="15" x14ac:dyDescent="0.25"/>
  <cols>
    <col min="1" max="1" width="15.28515625" customWidth="1"/>
    <col min="2" max="2" width="17.140625" customWidth="1"/>
    <col min="3" max="3" width="16" customWidth="1"/>
    <col min="4" max="4" width="14.42578125" customWidth="1"/>
    <col min="8" max="8" width="13.42578125" customWidth="1"/>
    <col min="11" max="11" width="28.28515625" customWidth="1"/>
  </cols>
  <sheetData>
    <row r="1" spans="1:14" x14ac:dyDescent="0.25">
      <c r="A1" t="s">
        <v>0</v>
      </c>
      <c r="B1" t="s">
        <v>27</v>
      </c>
      <c r="C1" t="s">
        <v>4</v>
      </c>
      <c r="D1" t="s">
        <v>26</v>
      </c>
      <c r="E1" t="s">
        <v>25</v>
      </c>
      <c r="I1" t="s">
        <v>185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 t="s">
        <v>1</v>
      </c>
      <c r="B2">
        <v>1471.4508117841751</v>
      </c>
      <c r="C2">
        <v>1638.4000000000003</v>
      </c>
      <c r="D2">
        <v>2332.9435439438676</v>
      </c>
      <c r="E2">
        <f>AVERAGE(B2:D2)</f>
        <v>1814.264785242681</v>
      </c>
      <c r="H2" t="s">
        <v>186</v>
      </c>
      <c r="I2" s="8">
        <v>263.21300000000002</v>
      </c>
      <c r="J2" s="8">
        <v>275.75299999999999</v>
      </c>
      <c r="K2" s="8">
        <v>288.11599999999999</v>
      </c>
      <c r="L2" s="8">
        <v>309.14299999999997</v>
      </c>
      <c r="M2" s="8">
        <v>332.71699999999998</v>
      </c>
      <c r="N2" s="8">
        <v>349.27199999999999</v>
      </c>
    </row>
    <row r="3" spans="1:14" x14ac:dyDescent="0.25">
      <c r="H3" t="s">
        <v>187</v>
      </c>
      <c r="I3" s="8">
        <v>0</v>
      </c>
      <c r="J3" s="8">
        <v>397.29160353204736</v>
      </c>
      <c r="K3" s="8">
        <v>737.40318896173596</v>
      </c>
      <c r="L3" s="8">
        <v>1256.5830575517489</v>
      </c>
      <c r="M3" s="8">
        <v>1775.7629261417619</v>
      </c>
      <c r="N3" s="8">
        <v>2115.8745115714505</v>
      </c>
    </row>
    <row r="4" spans="1:14" x14ac:dyDescent="0.25">
      <c r="H4" t="s">
        <v>188</v>
      </c>
      <c r="I4" s="8">
        <v>0</v>
      </c>
      <c r="J4" s="8">
        <f>((J2-$I$2)*1000000000)/(J3*1000000)</f>
        <v>31.563717653520534</v>
      </c>
      <c r="K4" s="8">
        <f t="shared" ref="K4:N4" si="0">((K2-$I$2)*1000000000)/(K3*1000000)</f>
        <v>33.771212781251187</v>
      </c>
      <c r="L4" s="8">
        <f t="shared" si="0"/>
        <v>36.551503479194764</v>
      </c>
      <c r="M4" s="8">
        <f t="shared" si="0"/>
        <v>39.140359885208774</v>
      </c>
      <c r="N4" s="8">
        <f>((N2-$I$2)*1000000000)/(N3*1000000)</f>
        <v>40.673017009919143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DF3F-7DB9-406E-8D7D-70CEFB8727DF}">
  <dimension ref="A1:U26"/>
  <sheetViews>
    <sheetView tabSelected="1" topLeftCell="D1" workbookViewId="0">
      <selection activeCell="P21" sqref="P21:U21"/>
    </sheetView>
  </sheetViews>
  <sheetFormatPr baseColWidth="10" defaultRowHeight="15" x14ac:dyDescent="0.25"/>
  <cols>
    <col min="2" max="5" width="11.85546875" bestFit="1" customWidth="1"/>
    <col min="6" max="6" width="11.85546875" customWidth="1"/>
    <col min="9" max="9" width="11.85546875" bestFit="1" customWidth="1"/>
    <col min="15" max="15" width="22" customWidth="1"/>
    <col min="16" max="16" width="21.85546875" customWidth="1"/>
    <col min="17" max="17" width="15.5703125" bestFit="1" customWidth="1"/>
    <col min="18" max="18" width="14.42578125" customWidth="1"/>
    <col min="19" max="21" width="15.5703125" bestFit="1" customWidth="1"/>
  </cols>
  <sheetData>
    <row r="1" spans="1:21" ht="15.75" thickBot="1" x14ac:dyDescent="0.3">
      <c r="A1" s="3" t="s">
        <v>22</v>
      </c>
      <c r="B1" s="4"/>
      <c r="C1" s="4"/>
      <c r="D1" s="4"/>
      <c r="E1" s="4"/>
      <c r="F1" s="5"/>
      <c r="H1" s="3" t="s">
        <v>23</v>
      </c>
      <c r="I1" s="4"/>
      <c r="J1" s="4"/>
      <c r="K1" s="4"/>
      <c r="L1" s="4"/>
      <c r="M1" s="5"/>
    </row>
    <row r="2" spans="1:21" x14ac:dyDescent="0.25">
      <c r="A2" t="s">
        <v>6</v>
      </c>
      <c r="B2" t="s">
        <v>27</v>
      </c>
      <c r="C2" t="s">
        <v>4</v>
      </c>
      <c r="D2" t="s">
        <v>26</v>
      </c>
      <c r="E2" t="s">
        <v>25</v>
      </c>
      <c r="F2" t="s">
        <v>5</v>
      </c>
      <c r="H2" t="s">
        <v>6</v>
      </c>
      <c r="I2" t="s">
        <v>27</v>
      </c>
      <c r="J2" t="s">
        <v>4</v>
      </c>
      <c r="K2" t="s">
        <v>26</v>
      </c>
      <c r="L2" t="s">
        <v>25</v>
      </c>
      <c r="M2" t="s">
        <v>5</v>
      </c>
      <c r="O2" t="s">
        <v>15</v>
      </c>
      <c r="P2" t="s">
        <v>16</v>
      </c>
      <c r="R2" t="s">
        <v>15</v>
      </c>
      <c r="S2" t="s">
        <v>18</v>
      </c>
    </row>
    <row r="3" spans="1:21" x14ac:dyDescent="0.25">
      <c r="A3" t="s">
        <v>7</v>
      </c>
      <c r="B3" s="1">
        <v>1549.09</v>
      </c>
      <c r="C3" s="1">
        <v>1644.8</v>
      </c>
      <c r="D3" s="1">
        <v>1802.31</v>
      </c>
      <c r="E3" s="1">
        <v>1640.98</v>
      </c>
      <c r="F3" s="1">
        <v>1626</v>
      </c>
      <c r="H3" t="s">
        <v>13</v>
      </c>
      <c r="I3" s="1">
        <v>197.67</v>
      </c>
      <c r="J3" s="1">
        <v>182.16</v>
      </c>
      <c r="K3" s="1">
        <v>1015.83</v>
      </c>
      <c r="L3" s="1">
        <v>322.57</v>
      </c>
      <c r="M3" s="1">
        <v>331.78</v>
      </c>
      <c r="O3" t="s">
        <v>7</v>
      </c>
      <c r="P3">
        <v>28049.850495978633</v>
      </c>
      <c r="R3" t="s">
        <v>13</v>
      </c>
      <c r="S3">
        <v>1159.1203361615999</v>
      </c>
    </row>
    <row r="4" spans="1:21" x14ac:dyDescent="0.25">
      <c r="A4" t="s">
        <v>8</v>
      </c>
      <c r="B4" s="1">
        <v>914.62</v>
      </c>
      <c r="C4" s="1">
        <v>911.06</v>
      </c>
      <c r="D4" s="1">
        <v>1014.47</v>
      </c>
      <c r="E4" s="1">
        <v>958.52</v>
      </c>
      <c r="F4" s="1">
        <v>985.6</v>
      </c>
      <c r="H4" t="s">
        <v>28</v>
      </c>
      <c r="I4" s="2">
        <v>46.864583333333336</v>
      </c>
      <c r="J4" s="2">
        <v>50.024166666666666</v>
      </c>
      <c r="K4" s="2">
        <v>70.187083333333334</v>
      </c>
      <c r="L4" s="2">
        <v>55.442916666666669</v>
      </c>
      <c r="M4" s="2">
        <v>72.457916666666662</v>
      </c>
      <c r="O4" t="s">
        <v>19</v>
      </c>
      <c r="P4">
        <v>80740.204997726309</v>
      </c>
      <c r="R4" t="s">
        <v>17</v>
      </c>
      <c r="S4">
        <v>70.058181818181808</v>
      </c>
    </row>
    <row r="5" spans="1:21" x14ac:dyDescent="0.25">
      <c r="A5" t="s">
        <v>9</v>
      </c>
      <c r="B5" s="1">
        <v>311.37</v>
      </c>
      <c r="C5" s="1">
        <v>321.67</v>
      </c>
      <c r="D5" s="1">
        <v>416.04</v>
      </c>
      <c r="E5" s="1">
        <v>345.93</v>
      </c>
      <c r="F5" s="1">
        <v>352.23</v>
      </c>
      <c r="H5" t="s">
        <v>21</v>
      </c>
      <c r="I5" s="1">
        <v>2799.66</v>
      </c>
      <c r="J5" s="1">
        <v>2999.52</v>
      </c>
      <c r="K5" s="1">
        <v>3138.51</v>
      </c>
      <c r="L5" s="1">
        <v>2898.75</v>
      </c>
      <c r="M5" s="1">
        <v>2888.17</v>
      </c>
      <c r="O5" t="s">
        <v>20</v>
      </c>
      <c r="P5">
        <v>136765.40734042856</v>
      </c>
      <c r="R5" t="s">
        <v>21</v>
      </c>
      <c r="S5">
        <v>5391.1513193175269</v>
      </c>
    </row>
    <row r="6" spans="1:21" x14ac:dyDescent="0.25">
      <c r="A6" t="s">
        <v>10</v>
      </c>
      <c r="B6" s="1">
        <v>318.04000000000002</v>
      </c>
      <c r="C6" s="1">
        <v>353.79</v>
      </c>
      <c r="D6" s="1">
        <v>478.23</v>
      </c>
      <c r="E6" s="1">
        <v>379.66</v>
      </c>
      <c r="F6" s="1">
        <v>422.47</v>
      </c>
      <c r="O6" t="s">
        <v>10</v>
      </c>
      <c r="P6">
        <v>23169.904502199628</v>
      </c>
    </row>
    <row r="7" spans="1:21" x14ac:dyDescent="0.25">
      <c r="A7" t="s">
        <v>11</v>
      </c>
      <c r="B7" s="1">
        <v>64.849999999999994</v>
      </c>
      <c r="C7" s="1">
        <v>46.02</v>
      </c>
      <c r="D7" s="1">
        <v>32.47</v>
      </c>
      <c r="E7" s="1">
        <v>45.58</v>
      </c>
      <c r="F7" s="1">
        <v>44.8</v>
      </c>
      <c r="O7" t="s">
        <v>11</v>
      </c>
      <c r="P7">
        <v>31742.769168013489</v>
      </c>
    </row>
    <row r="8" spans="1:21" x14ac:dyDescent="0.25">
      <c r="A8" t="s">
        <v>12</v>
      </c>
      <c r="B8" s="1">
        <v>466.61</v>
      </c>
      <c r="C8" s="1">
        <v>499.92</v>
      </c>
      <c r="D8" s="1">
        <v>523.09</v>
      </c>
      <c r="E8" s="1">
        <v>483.13</v>
      </c>
      <c r="F8" s="1">
        <v>481.36</v>
      </c>
      <c r="O8" t="s">
        <v>12</v>
      </c>
      <c r="P8">
        <v>7978.9291745791334</v>
      </c>
    </row>
    <row r="9" spans="1:21" ht="15.75" thickBot="1" x14ac:dyDescent="0.3"/>
    <row r="10" spans="1:21" ht="15.75" thickBot="1" x14ac:dyDescent="0.3">
      <c r="A10" s="3" t="s">
        <v>24</v>
      </c>
      <c r="B10" s="4"/>
      <c r="C10" s="4"/>
      <c r="D10" s="4"/>
      <c r="E10" s="4"/>
      <c r="F10" s="5"/>
      <c r="H10" s="3" t="s">
        <v>24</v>
      </c>
      <c r="I10" s="4"/>
      <c r="J10" s="4"/>
      <c r="K10" s="4"/>
      <c r="L10" s="4"/>
      <c r="M10" s="5"/>
      <c r="O10" t="s">
        <v>6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50</v>
      </c>
    </row>
    <row r="11" spans="1:21" x14ac:dyDescent="0.25">
      <c r="A11" t="s">
        <v>6</v>
      </c>
      <c r="B11" t="s">
        <v>27</v>
      </c>
      <c r="C11" t="s">
        <v>4</v>
      </c>
      <c r="D11" t="s">
        <v>26</v>
      </c>
      <c r="E11" t="s">
        <v>25</v>
      </c>
      <c r="F11" t="s">
        <v>5</v>
      </c>
      <c r="H11" t="s">
        <v>6</v>
      </c>
      <c r="I11" t="s">
        <v>27</v>
      </c>
      <c r="J11" t="s">
        <v>4</v>
      </c>
      <c r="K11" t="s">
        <v>26</v>
      </c>
      <c r="L11" t="s">
        <v>25</v>
      </c>
      <c r="M11" t="s">
        <v>5</v>
      </c>
      <c r="O11" t="s">
        <v>7</v>
      </c>
      <c r="P11">
        <v>54.057843425585148</v>
      </c>
      <c r="Q11">
        <v>57.513057889528532</v>
      </c>
      <c r="R11">
        <v>63.726508953753033</v>
      </c>
      <c r="S11">
        <v>69.692302288405344</v>
      </c>
      <c r="T11">
        <v>73.525265770105577</v>
      </c>
    </row>
    <row r="12" spans="1:21" x14ac:dyDescent="0.25">
      <c r="A12" t="s">
        <v>7</v>
      </c>
      <c r="B12" s="1">
        <f t="shared" ref="B12:B17" si="0">B3*P3*1000/1000000000</f>
        <v>43.451742904815539</v>
      </c>
      <c r="C12" s="1">
        <f t="shared" ref="C12:C17" si="1">C3*P3*1000/1000000000</f>
        <v>46.136394095785654</v>
      </c>
      <c r="D12" s="1">
        <f t="shared" ref="D12:D17" si="2">D3*P3*1000/1000000000</f>
        <v>50.554526047407251</v>
      </c>
      <c r="E12" s="1">
        <f t="shared" ref="E12:E17" si="3">E3*P3*1000/1000000000</f>
        <v>46.029243666891013</v>
      </c>
      <c r="F12" s="1">
        <f t="shared" ref="F12:F17" si="4">F3*P3*1000/1000000000</f>
        <v>45.609056906461255</v>
      </c>
      <c r="H12" t="s">
        <v>2</v>
      </c>
      <c r="I12" s="1">
        <f>I3*S3*1000/1000000000</f>
        <v>0.22912331684906345</v>
      </c>
      <c r="J12" s="1">
        <f>J3*S3*1000/1000000000</f>
        <v>0.21114536043519705</v>
      </c>
      <c r="K12" s="1">
        <f>K3*S3*1000/1000000000</f>
        <v>1.177469211083038</v>
      </c>
      <c r="L12" s="1">
        <f>L3*S3*1000/1000000000</f>
        <v>0.3738974468356473</v>
      </c>
      <c r="M12" s="1">
        <f>M3*S3*1000/1000000000</f>
        <v>0.38457294513169554</v>
      </c>
      <c r="O12" t="s">
        <v>41</v>
      </c>
      <c r="P12">
        <v>100.0549390545951</v>
      </c>
      <c r="Q12">
        <v>104.49139961456071</v>
      </c>
      <c r="R12">
        <v>108.7444857241195</v>
      </c>
      <c r="S12">
        <v>114.46916133519591</v>
      </c>
      <c r="T12">
        <v>115.9450553681159</v>
      </c>
    </row>
    <row r="13" spans="1:21" x14ac:dyDescent="0.25">
      <c r="A13" t="s">
        <v>8</v>
      </c>
      <c r="B13" s="1">
        <f t="shared" si="0"/>
        <v>73.846606295020436</v>
      </c>
      <c r="C13" s="1">
        <f t="shared" si="1"/>
        <v>73.559171165228534</v>
      </c>
      <c r="D13" s="1">
        <f t="shared" si="2"/>
        <v>81.908515764043415</v>
      </c>
      <c r="E13" s="1">
        <f t="shared" si="3"/>
        <v>77.391101294420608</v>
      </c>
      <c r="F13" s="1">
        <f t="shared" si="4"/>
        <v>79.57754604575905</v>
      </c>
      <c r="H13" t="s">
        <v>14</v>
      </c>
      <c r="I13" s="1">
        <f>I4*S4*1000/1000000000</f>
        <v>3.2832474999999997E-3</v>
      </c>
      <c r="J13" s="1">
        <f>J4*S4*1000/1000000000</f>
        <v>3.504602163636363E-3</v>
      </c>
      <c r="K13" s="1">
        <f>K4*S4*1000/1000000000</f>
        <v>4.9171794454545455E-3</v>
      </c>
      <c r="L13" s="1">
        <f>L4*S4*1000/1000000000</f>
        <v>3.8842299363636363E-3</v>
      </c>
      <c r="M13" s="1">
        <f>M4*S4*1000/1000000000</f>
        <v>5.0762698999999994E-3</v>
      </c>
      <c r="O13" t="s">
        <v>31</v>
      </c>
      <c r="P13">
        <v>54.665947924236519</v>
      </c>
      <c r="Q13">
        <v>55.829282906100786</v>
      </c>
      <c r="R13">
        <v>58.69095509575466</v>
      </c>
      <c r="S13">
        <v>62.902756968274907</v>
      </c>
      <c r="T13">
        <v>68.566262639057669</v>
      </c>
    </row>
    <row r="14" spans="1:21" x14ac:dyDescent="0.25">
      <c r="A14" t="s">
        <v>9</v>
      </c>
      <c r="B14" s="1">
        <f t="shared" si="0"/>
        <v>42.584644883589242</v>
      </c>
      <c r="C14" s="1">
        <f t="shared" si="1"/>
        <v>43.993328579195655</v>
      </c>
      <c r="D14" s="1">
        <f t="shared" si="2"/>
        <v>56.899880069911895</v>
      </c>
      <c r="E14" s="1">
        <f t="shared" si="3"/>
        <v>47.31125736127445</v>
      </c>
      <c r="F14" s="1">
        <f t="shared" si="4"/>
        <v>48.172879427519156</v>
      </c>
      <c r="H14" t="s">
        <v>3</v>
      </c>
      <c r="I14" s="1">
        <f>I5*S5*1000/1000000000</f>
        <v>15.093390702640507</v>
      </c>
      <c r="J14" s="1">
        <f>J5*S5*1000/1000000000</f>
        <v>16.170866205319307</v>
      </c>
      <c r="K14" s="1">
        <f>K5*S5*1000/1000000000</f>
        <v>16.920182327191252</v>
      </c>
      <c r="L14" s="1">
        <f>L5*S5*1000/1000000000</f>
        <v>15.627599886871682</v>
      </c>
      <c r="M14" s="1">
        <f>M5*S5*1000/1000000000</f>
        <v>15.570561505913302</v>
      </c>
      <c r="O14" t="s">
        <v>21</v>
      </c>
      <c r="P14">
        <v>21.790839659556269</v>
      </c>
      <c r="Q14">
        <v>22.917319382987269</v>
      </c>
      <c r="R14">
        <v>25.21003993498309</v>
      </c>
      <c r="S14">
        <v>26.90527684324675</v>
      </c>
      <c r="T14">
        <v>28.06314534838959</v>
      </c>
    </row>
    <row r="15" spans="1:21" x14ac:dyDescent="0.25">
      <c r="A15" t="s">
        <v>10</v>
      </c>
      <c r="B15" s="1">
        <f t="shared" si="0"/>
        <v>7.3689564278795698</v>
      </c>
      <c r="C15" s="1">
        <f t="shared" si="1"/>
        <v>8.1972805138332063</v>
      </c>
      <c r="D15" s="1">
        <f t="shared" si="2"/>
        <v>11.08054343008693</v>
      </c>
      <c r="E15" s="1">
        <f t="shared" si="3"/>
        <v>8.7966859433051106</v>
      </c>
      <c r="F15" s="1">
        <f t="shared" si="4"/>
        <v>9.7885895550442772</v>
      </c>
      <c r="H15" t="s">
        <v>29</v>
      </c>
      <c r="I15" s="1">
        <v>1.2632118444643159</v>
      </c>
      <c r="J15" s="1">
        <v>1.3511100738635144</v>
      </c>
      <c r="K15" s="1">
        <v>1.5293051750679418</v>
      </c>
      <c r="L15" s="1">
        <v>1.4284015452651604</v>
      </c>
      <c r="M15" s="1">
        <v>1.520866263045346</v>
      </c>
      <c r="O15" t="s">
        <v>30</v>
      </c>
      <c r="P15">
        <v>5.3750907737526852</v>
      </c>
      <c r="Q15">
        <v>5.6529566505537234</v>
      </c>
      <c r="R15">
        <v>6.2184961744252361</v>
      </c>
      <c r="S15">
        <v>6.6366559336310686</v>
      </c>
      <c r="T15">
        <v>6.9222644010626002</v>
      </c>
    </row>
    <row r="16" spans="1:21" x14ac:dyDescent="0.25">
      <c r="A16" t="s">
        <v>11</v>
      </c>
      <c r="B16" s="1">
        <f t="shared" si="0"/>
        <v>2.0585185805456745</v>
      </c>
      <c r="C16" s="1">
        <f t="shared" si="1"/>
        <v>1.4608022371119807</v>
      </c>
      <c r="D16" s="1">
        <f t="shared" si="2"/>
        <v>1.0306877148853979</v>
      </c>
      <c r="E16" s="1">
        <f t="shared" si="3"/>
        <v>1.4468354186780548</v>
      </c>
      <c r="F16" s="1">
        <f t="shared" si="4"/>
        <v>1.422076058727004</v>
      </c>
      <c r="O16" t="s">
        <v>42</v>
      </c>
      <c r="P16">
        <v>0.89366615868860733</v>
      </c>
      <c r="Q16">
        <v>0.94260070733557655</v>
      </c>
      <c r="R16">
        <v>1.0346965333933169</v>
      </c>
      <c r="S16">
        <v>1.112627017010738</v>
      </c>
      <c r="T16">
        <v>1.059849787642889</v>
      </c>
    </row>
    <row r="17" spans="1:21" x14ac:dyDescent="0.25">
      <c r="A17" t="s">
        <v>12</v>
      </c>
      <c r="B17" s="1">
        <f t="shared" si="0"/>
        <v>3.7230481421503696</v>
      </c>
      <c r="C17" s="1">
        <f t="shared" si="1"/>
        <v>3.9888262729556008</v>
      </c>
      <c r="D17" s="1">
        <f t="shared" si="2"/>
        <v>4.1736980619305992</v>
      </c>
      <c r="E17" s="1">
        <f t="shared" si="3"/>
        <v>3.8548600521144172</v>
      </c>
      <c r="F17" s="1">
        <f t="shared" si="4"/>
        <v>3.8407373474754118</v>
      </c>
      <c r="O17" t="s">
        <v>10</v>
      </c>
      <c r="P17" s="9">
        <v>4.0395017222533509</v>
      </c>
      <c r="Q17" s="9">
        <v>5.7320395814369016</v>
      </c>
      <c r="R17" s="9">
        <v>7.9852690523589454</v>
      </c>
      <c r="S17" s="9">
        <v>10.2743199609274</v>
      </c>
      <c r="T17" s="9">
        <v>11.793450467145311</v>
      </c>
      <c r="U17" s="9">
        <v>4.0239977960022806</v>
      </c>
    </row>
    <row r="18" spans="1:21" x14ac:dyDescent="0.25">
      <c r="O18" t="s">
        <v>13</v>
      </c>
      <c r="P18">
        <v>9.8800774309720382E-2</v>
      </c>
      <c r="Q18">
        <v>0.14563961251158669</v>
      </c>
      <c r="R18">
        <v>0.43044738132097132</v>
      </c>
      <c r="S18">
        <v>0.80211406040135469</v>
      </c>
      <c r="T18">
        <v>1.177984683503049</v>
      </c>
    </row>
    <row r="19" spans="1:21" x14ac:dyDescent="0.25">
      <c r="O19" t="s">
        <v>43</v>
      </c>
      <c r="P19">
        <v>11.037376517059529</v>
      </c>
      <c r="Q19">
        <v>9.9205763173364439</v>
      </c>
      <c r="R19">
        <v>8.22901943234152</v>
      </c>
      <c r="S19">
        <v>7.0395901172754796</v>
      </c>
      <c r="T19">
        <v>6.3234741344371299</v>
      </c>
    </row>
    <row r="20" spans="1:21" x14ac:dyDescent="0.25">
      <c r="O20" t="s">
        <v>44</v>
      </c>
      <c r="P20" s="6">
        <v>31.613719272683888</v>
      </c>
      <c r="Q20" s="6">
        <v>32.075931007923494</v>
      </c>
      <c r="R20" s="6">
        <v>32.269976288914108</v>
      </c>
      <c r="S20" s="6">
        <v>31.903771263758479</v>
      </c>
      <c r="T20" s="6">
        <v>33.465516456102215</v>
      </c>
      <c r="U20" s="6">
        <v>11.828507243520928</v>
      </c>
    </row>
    <row r="21" spans="1:21" x14ac:dyDescent="0.25">
      <c r="O21" t="s">
        <v>29</v>
      </c>
      <c r="P21" s="6">
        <v>1.5488569543192241</v>
      </c>
      <c r="Q21" s="6">
        <v>1.749623885695041</v>
      </c>
      <c r="R21" s="6">
        <v>2.0070277889140828</v>
      </c>
      <c r="S21" s="6">
        <v>2.720166369184486</v>
      </c>
      <c r="T21" s="6">
        <v>2.811315531601533</v>
      </c>
      <c r="U21" s="6">
        <v>1.4829430545627136</v>
      </c>
    </row>
    <row r="22" spans="1:21" x14ac:dyDescent="0.25">
      <c r="O22" t="s">
        <v>37</v>
      </c>
      <c r="P22" s="6">
        <v>3.443037728610673</v>
      </c>
      <c r="Q22" s="6">
        <v>2.1787143416730679</v>
      </c>
      <c r="R22" s="6">
        <v>1.155628617762817</v>
      </c>
      <c r="S22" s="6">
        <v>0.6648865948779028</v>
      </c>
      <c r="T22" s="6">
        <v>0.52964620094211212</v>
      </c>
      <c r="U22" s="6"/>
    </row>
    <row r="23" spans="1:21" x14ac:dyDescent="0.25">
      <c r="O23" t="s">
        <v>38</v>
      </c>
      <c r="P23" s="6">
        <v>0.59646399364267788</v>
      </c>
      <c r="Q23" s="6">
        <v>3.5533252397638342</v>
      </c>
      <c r="R23" s="6">
        <v>6.8296404345961284</v>
      </c>
      <c r="S23" s="6">
        <v>9.6094333660494993</v>
      </c>
      <c r="T23" s="6">
        <v>11.2638042662032</v>
      </c>
      <c r="U23" s="6"/>
    </row>
    <row r="24" spans="1:21" x14ac:dyDescent="0.25">
      <c r="O24" t="s">
        <v>39</v>
      </c>
      <c r="P24" s="6">
        <v>2.0760707650267119E-3</v>
      </c>
      <c r="Q24" s="6">
        <v>9.5940224068267344E-3</v>
      </c>
      <c r="R24" s="6">
        <v>9.6357192837269762E-2</v>
      </c>
      <c r="S24" s="6">
        <v>0.41667295580336638</v>
      </c>
      <c r="T24" s="6">
        <v>0.89583672043428864</v>
      </c>
      <c r="U24" s="6"/>
    </row>
    <row r="25" spans="1:21" x14ac:dyDescent="0.25">
      <c r="O25" t="s">
        <v>40</v>
      </c>
      <c r="P25" s="6">
        <v>4.0374256514883244</v>
      </c>
      <c r="Q25" s="6">
        <v>5.7224455590300751</v>
      </c>
      <c r="R25" s="6">
        <v>7.8889118595216763</v>
      </c>
      <c r="S25" s="6">
        <v>9.8576470051240346</v>
      </c>
      <c r="T25" s="6">
        <v>10.89761374671102</v>
      </c>
      <c r="U25" s="6"/>
    </row>
    <row r="26" spans="1:21" x14ac:dyDescent="0.25">
      <c r="P26" s="6">
        <f>P20/1000</f>
        <v>3.1613719272683888E-2</v>
      </c>
      <c r="Q26" s="6">
        <f t="shared" ref="Q26:U26" si="5">Q20/1000</f>
        <v>3.207593100792349E-2</v>
      </c>
      <c r="R26" s="6">
        <f t="shared" si="5"/>
        <v>3.2269976288914107E-2</v>
      </c>
      <c r="S26" s="6">
        <f t="shared" si="5"/>
        <v>3.1903771263758478E-2</v>
      </c>
      <c r="T26" s="6">
        <f t="shared" si="5"/>
        <v>3.3465516456102212E-2</v>
      </c>
      <c r="U26" s="6">
        <f t="shared" si="5"/>
        <v>1.1828507243520928E-2</v>
      </c>
    </row>
  </sheetData>
  <mergeCells count="4">
    <mergeCell ref="A10:F10"/>
    <mergeCell ref="A1:F1"/>
    <mergeCell ref="H1:M1"/>
    <mergeCell ref="H10:M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30C4-A734-4327-BAA2-43269D08A053}">
  <dimension ref="A1:AB72"/>
  <sheetViews>
    <sheetView topLeftCell="F13" workbookViewId="0">
      <selection activeCell="S73" sqref="S73"/>
    </sheetView>
  </sheetViews>
  <sheetFormatPr baseColWidth="10" defaultRowHeight="15" x14ac:dyDescent="0.25"/>
  <cols>
    <col min="17" max="17" width="12" bestFit="1" customWidth="1"/>
    <col min="19" max="19" width="12" bestFit="1" customWidth="1"/>
  </cols>
  <sheetData>
    <row r="1" spans="1:28" x14ac:dyDescent="0.25">
      <c r="A1" t="s">
        <v>165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186</v>
      </c>
      <c r="K1" t="s">
        <v>165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104</v>
      </c>
      <c r="R1" t="s">
        <v>166</v>
      </c>
      <c r="S1" t="s">
        <v>186</v>
      </c>
      <c r="U1" t="s">
        <v>189</v>
      </c>
      <c r="V1">
        <v>6310.4257250009496</v>
      </c>
      <c r="X1" t="s">
        <v>126</v>
      </c>
      <c r="Y1">
        <v>23169.904502199628</v>
      </c>
      <c r="AA1" t="s">
        <v>105</v>
      </c>
      <c r="AB1">
        <v>70.058181818181808</v>
      </c>
    </row>
    <row r="2" spans="1:28" x14ac:dyDescent="0.25">
      <c r="A2" t="s">
        <v>51</v>
      </c>
      <c r="B2">
        <v>6.9999999939913202</v>
      </c>
      <c r="C2">
        <v>6.9999999992638031</v>
      </c>
      <c r="D2">
        <v>6.9999999979210683</v>
      </c>
      <c r="E2">
        <v>7.000000005881728</v>
      </c>
      <c r="F2">
        <v>7.0000000015584636</v>
      </c>
      <c r="G2" s="7">
        <f>MIN(B2:F2)</f>
        <v>6.9999999939913202</v>
      </c>
      <c r="H2" s="7">
        <f>(IFERROR(VLOOKUP(A2,$U$1:$V$61,2,0),0)*G2*1000)/1000000000</f>
        <v>3.3260622243530644E-2</v>
      </c>
      <c r="K2" t="s">
        <v>105</v>
      </c>
      <c r="L2">
        <v>1.473751835639028E-5</v>
      </c>
      <c r="M2">
        <v>4.7275063476233624E-6</v>
      </c>
      <c r="N2">
        <v>5.7074075236930268E-5</v>
      </c>
      <c r="O2">
        <v>5.1086463002656741E-5</v>
      </c>
      <c r="P2">
        <v>2.2607502542084791E-5</v>
      </c>
      <c r="Q2" s="10">
        <f t="shared" ref="Q2:Q22" si="0">MIN(L2:P2)</f>
        <v>4.7275063476233624E-6</v>
      </c>
      <c r="R2" s="11">
        <f>Q2*24</f>
        <v>1.1346015234296069E-4</v>
      </c>
      <c r="S2" s="10">
        <f>(IFERROR(VLOOKUP(K2,$AA$1:$AB$21,2,0),0)*Q2*2*1000)/1000000000</f>
        <v>6.6240099849681236E-10</v>
      </c>
      <c r="U2" t="s">
        <v>51</v>
      </c>
      <c r="V2">
        <v>4751.5174674401414</v>
      </c>
      <c r="X2" t="s">
        <v>127</v>
      </c>
      <c r="Y2">
        <v>23169.904502199628</v>
      </c>
      <c r="AA2" t="s">
        <v>27</v>
      </c>
      <c r="AB2">
        <v>70.058181818181808</v>
      </c>
    </row>
    <row r="3" spans="1:28" x14ac:dyDescent="0.25">
      <c r="A3" t="s">
        <v>52</v>
      </c>
      <c r="B3">
        <v>1.374999902559864</v>
      </c>
      <c r="C3">
        <v>1.3749999826134769</v>
      </c>
      <c r="D3">
        <v>1.3749999701698381</v>
      </c>
      <c r="E3">
        <v>1.3749999459641691</v>
      </c>
      <c r="F3">
        <v>1.3749999789678971</v>
      </c>
      <c r="G3" s="7">
        <f t="shared" ref="G3:G42" si="1">MIN(B3:F3)</f>
        <v>1.374999902559864</v>
      </c>
      <c r="H3" s="7">
        <f t="shared" ref="H3:H42" si="2">(IFERROR(VLOOKUP(A3,$U$1:$V$61,2,0),0)*G3*1000)/1000000000</f>
        <v>2.5742129425854101E-3</v>
      </c>
      <c r="K3" t="s">
        <v>27</v>
      </c>
      <c r="L3">
        <v>10.20929841256917</v>
      </c>
      <c r="M3">
        <v>15.40501022634159</v>
      </c>
      <c r="N3">
        <v>17.62111581899244</v>
      </c>
      <c r="O3">
        <v>19.73691934486811</v>
      </c>
      <c r="P3">
        <v>19.271628326290671</v>
      </c>
      <c r="Q3" s="10">
        <f t="shared" si="0"/>
        <v>10.20929841256917</v>
      </c>
      <c r="R3" s="11">
        <f t="shared" ref="R3:R22" si="3">Q3*24</f>
        <v>245.0231619016601</v>
      </c>
      <c r="S3" s="10">
        <f t="shared" ref="S3:S22" si="4">(IFERROR(VLOOKUP(K3,$AA$1:$AB$21,2,0),0)*Q3*2*1000)/1000000000</f>
        <v>1.4304897688476917E-3</v>
      </c>
      <c r="U3" t="s">
        <v>52</v>
      </c>
      <c r="V3">
        <v>1872.1550000061438</v>
      </c>
      <c r="X3" t="s">
        <v>128</v>
      </c>
      <c r="Y3">
        <v>23169.904502199628</v>
      </c>
      <c r="AA3" t="s">
        <v>106</v>
      </c>
      <c r="AB3">
        <v>70.058181818181808</v>
      </c>
    </row>
    <row r="4" spans="1:28" x14ac:dyDescent="0.25">
      <c r="A4" t="s">
        <v>53</v>
      </c>
      <c r="B4">
        <v>0.8333332291900184</v>
      </c>
      <c r="C4">
        <v>0.83333332095372104</v>
      </c>
      <c r="D4">
        <v>0.83333330509081138</v>
      </c>
      <c r="E4">
        <v>0.83333324731850822</v>
      </c>
      <c r="F4">
        <v>0.83333328860400857</v>
      </c>
      <c r="G4" s="7">
        <f t="shared" si="1"/>
        <v>0.8333332291900184</v>
      </c>
      <c r="H4" s="7">
        <f t="shared" si="2"/>
        <v>3.0921860800610461E-3</v>
      </c>
      <c r="K4" t="s">
        <v>106</v>
      </c>
      <c r="L4">
        <v>1.6555701482641809</v>
      </c>
      <c r="M4">
        <v>1.66398762926438</v>
      </c>
      <c r="N4">
        <v>2.2907702306742821</v>
      </c>
      <c r="O4">
        <v>2.3078017024559472</v>
      </c>
      <c r="P4">
        <v>2.03479071955597</v>
      </c>
      <c r="Q4" s="10">
        <f t="shared" si="0"/>
        <v>1.6555701482641809</v>
      </c>
      <c r="R4" s="11">
        <f t="shared" si="3"/>
        <v>39.733683558340346</v>
      </c>
      <c r="S4" s="10">
        <f t="shared" si="4"/>
        <v>2.319724689196924E-4</v>
      </c>
      <c r="U4" t="s">
        <v>53</v>
      </c>
      <c r="V4">
        <v>3710.6237597972458</v>
      </c>
      <c r="X4" t="s">
        <v>129</v>
      </c>
      <c r="Y4">
        <v>23169.904502199628</v>
      </c>
      <c r="AA4" t="s">
        <v>107</v>
      </c>
      <c r="AB4">
        <v>70.058181818181808</v>
      </c>
    </row>
    <row r="5" spans="1:28" x14ac:dyDescent="0.25">
      <c r="A5" t="s">
        <v>54</v>
      </c>
      <c r="B5">
        <v>2.2966042828459119</v>
      </c>
      <c r="C5">
        <v>3.4530841164066648</v>
      </c>
      <c r="D5">
        <v>3.7116091227279062</v>
      </c>
      <c r="E5">
        <v>7.2307152680785292</v>
      </c>
      <c r="F5">
        <v>8.7309202520062144</v>
      </c>
      <c r="G5" s="7">
        <f t="shared" si="1"/>
        <v>2.2966042828459119</v>
      </c>
      <c r="H5" s="7">
        <f t="shared" si="2"/>
        <v>4.3320686498942414E-3</v>
      </c>
      <c r="K5" t="s">
        <v>107</v>
      </c>
      <c r="L5">
        <v>6.3289908807222267E-6</v>
      </c>
      <c r="M5">
        <v>2.5936126768603638E-6</v>
      </c>
      <c r="N5">
        <v>0.3133676334144388</v>
      </c>
      <c r="O5">
        <v>7.3130243328981487E-6</v>
      </c>
      <c r="P5">
        <v>6.2572439392040971E-6</v>
      </c>
      <c r="Q5" s="10">
        <f t="shared" si="0"/>
        <v>2.5936126768603638E-6</v>
      </c>
      <c r="R5" s="11">
        <f t="shared" si="3"/>
        <v>6.2246704244648735E-5</v>
      </c>
      <c r="S5" s="10">
        <f t="shared" si="4"/>
        <v>3.6340757696284918E-10</v>
      </c>
      <c r="U5" t="s">
        <v>54</v>
      </c>
      <c r="V5">
        <v>1886.2930293441837</v>
      </c>
      <c r="X5" t="s">
        <v>130</v>
      </c>
      <c r="Y5">
        <v>23169.904502199628</v>
      </c>
      <c r="AA5" t="s">
        <v>108</v>
      </c>
      <c r="AB5">
        <v>70.058181818181808</v>
      </c>
    </row>
    <row r="6" spans="1:28" x14ac:dyDescent="0.25">
      <c r="A6" t="s">
        <v>55</v>
      </c>
      <c r="B6">
        <v>5.2654262075986481E-2</v>
      </c>
      <c r="C6">
        <v>9.7707441456370711E-2</v>
      </c>
      <c r="D6">
        <v>0.16650023464599181</v>
      </c>
      <c r="E6">
        <v>0.23529843700217881</v>
      </c>
      <c r="F6">
        <v>0.28035891317076611</v>
      </c>
      <c r="G6" s="7">
        <f t="shared" si="1"/>
        <v>5.2654262075986481E-2</v>
      </c>
      <c r="H6" s="7">
        <f t="shared" si="2"/>
        <v>2.7242676682363344E-4</v>
      </c>
      <c r="K6" t="s">
        <v>108</v>
      </c>
      <c r="L6">
        <v>1.9937011064946639E-6</v>
      </c>
      <c r="M6">
        <v>4.1295509930934853E-7</v>
      </c>
      <c r="N6">
        <v>1.5151573890024689E-6</v>
      </c>
      <c r="O6">
        <v>5.8062462947539999E-6</v>
      </c>
      <c r="P6">
        <v>2.4670657445567682E-6</v>
      </c>
      <c r="Q6" s="10">
        <f t="shared" si="0"/>
        <v>4.1295509930934853E-7</v>
      </c>
      <c r="R6" s="11">
        <f t="shared" si="3"/>
        <v>9.910922383424365E-6</v>
      </c>
      <c r="S6" s="10">
        <f t="shared" si="4"/>
        <v>5.7861766860319322E-11</v>
      </c>
      <c r="U6" t="s">
        <v>190</v>
      </c>
      <c r="V6">
        <v>1438.8187599716748</v>
      </c>
      <c r="X6" t="s">
        <v>131</v>
      </c>
      <c r="Y6">
        <v>23169.904502199628</v>
      </c>
      <c r="AA6" t="s">
        <v>109</v>
      </c>
      <c r="AB6">
        <v>70.058181818181808</v>
      </c>
    </row>
    <row r="7" spans="1:28" x14ac:dyDescent="0.25">
      <c r="A7" t="s">
        <v>56</v>
      </c>
      <c r="B7">
        <v>2.6583306875974149</v>
      </c>
      <c r="C7">
        <v>2.658332866255829</v>
      </c>
      <c r="D7">
        <v>2.658333232471159</v>
      </c>
      <c r="E7">
        <v>2.6583332080566948</v>
      </c>
      <c r="F7">
        <v>2.6583333002348661</v>
      </c>
      <c r="G7" s="7">
        <f t="shared" si="1"/>
        <v>2.6583306875974149</v>
      </c>
      <c r="H7" s="7">
        <f t="shared" si="2"/>
        <v>1.707378283020165E-2</v>
      </c>
      <c r="K7" t="s">
        <v>109</v>
      </c>
      <c r="L7">
        <v>3.0245132797832781</v>
      </c>
      <c r="M7">
        <v>1.243984085363022</v>
      </c>
      <c r="N7">
        <v>5.116483565026416E-6</v>
      </c>
      <c r="O7">
        <v>6.6717667486039543E-6</v>
      </c>
      <c r="P7">
        <v>4.6044668256795254E-6</v>
      </c>
      <c r="Q7" s="10">
        <f t="shared" si="0"/>
        <v>4.6044668256795254E-6</v>
      </c>
      <c r="R7" s="11">
        <f t="shared" si="3"/>
        <v>1.1050720381630862E-4</v>
      </c>
      <c r="S7" s="10">
        <f t="shared" si="4"/>
        <v>6.451611480984853E-10</v>
      </c>
      <c r="U7" t="s">
        <v>55</v>
      </c>
      <c r="V7">
        <v>5173.8787342701453</v>
      </c>
      <c r="X7" t="s">
        <v>132</v>
      </c>
      <c r="Y7">
        <v>23169.904502199628</v>
      </c>
      <c r="AA7" t="s">
        <v>110</v>
      </c>
      <c r="AB7">
        <v>70.058181818181808</v>
      </c>
    </row>
    <row r="8" spans="1:28" x14ac:dyDescent="0.25">
      <c r="A8" t="s">
        <v>57</v>
      </c>
      <c r="B8">
        <v>0.66666445148564235</v>
      </c>
      <c r="C8">
        <v>0.56460419363257819</v>
      </c>
      <c r="D8">
        <v>0.48747731659215138</v>
      </c>
      <c r="E8">
        <v>0.66666482573040498</v>
      </c>
      <c r="F8">
        <v>0.6666650458088067</v>
      </c>
      <c r="G8" s="7">
        <f t="shared" si="1"/>
        <v>0.48747731659215138</v>
      </c>
      <c r="H8" s="7">
        <f t="shared" si="2"/>
        <v>7.2840305159616351E-4</v>
      </c>
      <c r="K8" t="s">
        <v>110</v>
      </c>
      <c r="L8">
        <v>19.92960120303135</v>
      </c>
      <c r="M8">
        <v>16.38679850741585</v>
      </c>
      <c r="N8">
        <v>15.21649163042823</v>
      </c>
      <c r="O8">
        <v>12.97348138906662</v>
      </c>
      <c r="P8">
        <v>10.900070886505629</v>
      </c>
      <c r="Q8" s="10">
        <f t="shared" si="0"/>
        <v>10.900070886505629</v>
      </c>
      <c r="R8" s="11">
        <f t="shared" si="3"/>
        <v>261.60170127613509</v>
      </c>
      <c r="S8" s="10">
        <f t="shared" si="4"/>
        <v>1.527278295995763E-3</v>
      </c>
      <c r="U8" t="s">
        <v>56</v>
      </c>
      <c r="V8">
        <v>6422.746014956042</v>
      </c>
      <c r="X8" t="s">
        <v>133</v>
      </c>
      <c r="Y8">
        <v>23169.904502199628</v>
      </c>
      <c r="AA8" t="s">
        <v>111</v>
      </c>
      <c r="AB8">
        <v>70.058181818181808</v>
      </c>
    </row>
    <row r="9" spans="1:28" x14ac:dyDescent="0.25">
      <c r="A9" t="s">
        <v>58</v>
      </c>
      <c r="B9">
        <v>1.2499999763695</v>
      </c>
      <c r="C9">
        <v>1.249999993625857</v>
      </c>
      <c r="D9">
        <v>1.2499999765004799</v>
      </c>
      <c r="E9">
        <v>1.249999948603761</v>
      </c>
      <c r="F9">
        <v>1.249999978480195</v>
      </c>
      <c r="G9" s="7">
        <f t="shared" si="1"/>
        <v>1.249999948603761</v>
      </c>
      <c r="H9" s="7">
        <f t="shared" si="2"/>
        <v>4.2466774829990851E-3</v>
      </c>
      <c r="K9" t="s">
        <v>111</v>
      </c>
      <c r="L9">
        <v>4.2291958667973137</v>
      </c>
      <c r="M9">
        <v>4.17974426284764</v>
      </c>
      <c r="N9">
        <v>4.0741929700667736</v>
      </c>
      <c r="O9">
        <v>4.057504033648538</v>
      </c>
      <c r="P9">
        <v>4.8881359272525851</v>
      </c>
      <c r="Q9" s="10">
        <f t="shared" si="0"/>
        <v>4.057504033648538</v>
      </c>
      <c r="R9" s="11">
        <f t="shared" si="3"/>
        <v>97.380096807564911</v>
      </c>
      <c r="S9" s="10">
        <f t="shared" si="4"/>
        <v>5.6852271063471071E-4</v>
      </c>
      <c r="U9" t="s">
        <v>57</v>
      </c>
      <c r="V9">
        <v>1494.2296324437657</v>
      </c>
      <c r="X9" t="s">
        <v>134</v>
      </c>
      <c r="Y9">
        <v>23169.904502199628</v>
      </c>
      <c r="AA9" t="s">
        <v>112</v>
      </c>
      <c r="AB9">
        <v>70.058181818181808</v>
      </c>
    </row>
    <row r="10" spans="1:28" x14ac:dyDescent="0.25">
      <c r="A10" t="s">
        <v>59</v>
      </c>
      <c r="B10">
        <v>6.4999999951476868</v>
      </c>
      <c r="C10">
        <v>6.4999999988201873</v>
      </c>
      <c r="D10">
        <v>6.4999999987284527</v>
      </c>
      <c r="E10">
        <v>6.4999999586448789</v>
      </c>
      <c r="F10">
        <v>6.4999999806147244</v>
      </c>
      <c r="G10" s="7">
        <f t="shared" si="1"/>
        <v>6.4999999586448789</v>
      </c>
      <c r="H10" s="7">
        <f t="shared" si="2"/>
        <v>2.0170806199039597E-2</v>
      </c>
      <c r="K10" t="s">
        <v>112</v>
      </c>
      <c r="L10">
        <v>1.736034861272806</v>
      </c>
      <c r="M10">
        <v>3.1048093676796742</v>
      </c>
      <c r="N10">
        <v>3.9649880315642281</v>
      </c>
      <c r="O10">
        <v>2.6874549667489211</v>
      </c>
      <c r="P10">
        <v>2.3159449462948278</v>
      </c>
      <c r="Q10" s="10">
        <f t="shared" si="0"/>
        <v>1.736034861272806</v>
      </c>
      <c r="R10" s="11">
        <f t="shared" si="3"/>
        <v>41.664836670547345</v>
      </c>
      <c r="S10" s="10">
        <f t="shared" si="4"/>
        <v>2.4324689190750455E-4</v>
      </c>
      <c r="U10" t="s">
        <v>58</v>
      </c>
      <c r="V10">
        <v>3397.3421260877549</v>
      </c>
      <c r="X10" t="s">
        <v>135</v>
      </c>
      <c r="Y10">
        <v>23169.904502199628</v>
      </c>
      <c r="AA10" t="s">
        <v>113</v>
      </c>
      <c r="AB10">
        <v>70.058181818181808</v>
      </c>
    </row>
    <row r="11" spans="1:28" x14ac:dyDescent="0.25">
      <c r="A11" t="s">
        <v>60</v>
      </c>
      <c r="B11">
        <v>8.4634763176522245</v>
      </c>
      <c r="C11">
        <v>10.90558808048765</v>
      </c>
      <c r="D11">
        <v>14.16666665573733</v>
      </c>
      <c r="E11">
        <v>14.16666667655605</v>
      </c>
      <c r="F11">
        <v>14.16666667215908</v>
      </c>
      <c r="G11" s="7">
        <f t="shared" si="1"/>
        <v>8.4634763176522245</v>
      </c>
      <c r="H11" s="7">
        <f t="shared" si="2"/>
        <v>4.6459839508155659E-2</v>
      </c>
      <c r="K11" t="s">
        <v>113</v>
      </c>
      <c r="L11">
        <v>0.26882334511221828</v>
      </c>
      <c r="M11">
        <v>0.49555684802100203</v>
      </c>
      <c r="N11">
        <v>0.60360434656601081</v>
      </c>
      <c r="O11">
        <v>0.30136636936098521</v>
      </c>
      <c r="P11">
        <v>0.52797798718759104</v>
      </c>
      <c r="Q11" s="10">
        <f t="shared" si="0"/>
        <v>0.26882334511221828</v>
      </c>
      <c r="R11" s="11">
        <f t="shared" si="3"/>
        <v>6.4517602826932388</v>
      </c>
      <c r="S11" s="10">
        <f t="shared" si="4"/>
        <v>3.7666549577687248E-5</v>
      </c>
      <c r="U11" t="s">
        <v>59</v>
      </c>
      <c r="V11">
        <v>3103.2009734419771</v>
      </c>
      <c r="X11" t="s">
        <v>136</v>
      </c>
      <c r="Y11">
        <v>23169.904502199628</v>
      </c>
      <c r="AA11" t="s">
        <v>114</v>
      </c>
      <c r="AB11">
        <v>70.058181818181808</v>
      </c>
    </row>
    <row r="12" spans="1:28" x14ac:dyDescent="0.25">
      <c r="A12" t="s">
        <v>61</v>
      </c>
      <c r="B12">
        <v>3.958333338589056</v>
      </c>
      <c r="C12">
        <v>3.9583333341471771</v>
      </c>
      <c r="D12">
        <v>3.9583333361825961</v>
      </c>
      <c r="E12">
        <v>3.9583333290491431</v>
      </c>
      <c r="F12">
        <v>3.958333333294735</v>
      </c>
      <c r="G12" s="7">
        <f t="shared" si="1"/>
        <v>3.9583333290491431</v>
      </c>
      <c r="H12" s="7">
        <f t="shared" si="2"/>
        <v>6.7089447595186577E-3</v>
      </c>
      <c r="K12" t="s">
        <v>114</v>
      </c>
      <c r="L12">
        <v>20.856665250604799</v>
      </c>
      <c r="M12">
        <v>19.684233246661371</v>
      </c>
      <c r="N12">
        <v>20.461568229760079</v>
      </c>
      <c r="O12">
        <v>21.926878338880481</v>
      </c>
      <c r="P12">
        <v>23.05870579689002</v>
      </c>
      <c r="Q12" s="10">
        <f t="shared" si="0"/>
        <v>19.684233246661371</v>
      </c>
      <c r="R12" s="11">
        <f>Q12*24</f>
        <v>472.42159791987291</v>
      </c>
      <c r="S12" s="10">
        <f t="shared" si="4"/>
        <v>2.7580831834922034E-3</v>
      </c>
      <c r="U12" t="s">
        <v>60</v>
      </c>
      <c r="V12">
        <v>5489.4511149342543</v>
      </c>
      <c r="X12" t="s">
        <v>137</v>
      </c>
      <c r="Y12">
        <v>23169.904502199628</v>
      </c>
      <c r="AA12" t="s">
        <v>115</v>
      </c>
      <c r="AB12">
        <v>70.058181818181808</v>
      </c>
    </row>
    <row r="13" spans="1:28" x14ac:dyDescent="0.25">
      <c r="A13" t="s">
        <v>62</v>
      </c>
      <c r="B13">
        <v>8.3333332897657257</v>
      </c>
      <c r="C13">
        <v>7.8049951947876792</v>
      </c>
      <c r="D13">
        <v>7.4379121296770521</v>
      </c>
      <c r="E13">
        <v>8.1590892078331478</v>
      </c>
      <c r="F13">
        <v>8.2306125158653263</v>
      </c>
      <c r="G13" s="7">
        <f t="shared" si="1"/>
        <v>7.4379121296770521</v>
      </c>
      <c r="H13" s="7">
        <f t="shared" si="2"/>
        <v>4.07572963993472E-2</v>
      </c>
      <c r="K13" t="s">
        <v>115</v>
      </c>
      <c r="L13">
        <v>1.081864220113997</v>
      </c>
      <c r="M13">
        <v>1.087114303106409</v>
      </c>
      <c r="N13">
        <v>0.64090349701861882</v>
      </c>
      <c r="O13">
        <v>0.62460568429530683</v>
      </c>
      <c r="P13">
        <v>0.6230896201235393</v>
      </c>
      <c r="Q13" s="10">
        <f t="shared" si="0"/>
        <v>0.6230896201235393</v>
      </c>
      <c r="R13" s="11">
        <f t="shared" si="3"/>
        <v>14.954150882964942</v>
      </c>
      <c r="S13" s="10">
        <f t="shared" si="4"/>
        <v>8.7305051791273491E-5</v>
      </c>
      <c r="U13" t="s">
        <v>61</v>
      </c>
      <c r="V13">
        <v>1694.891309502289</v>
      </c>
      <c r="X13" t="s">
        <v>138</v>
      </c>
      <c r="Y13">
        <v>23169.904502199628</v>
      </c>
      <c r="AA13" t="s">
        <v>116</v>
      </c>
      <c r="AB13">
        <v>70.058181818181808</v>
      </c>
    </row>
    <row r="14" spans="1:28" x14ac:dyDescent="0.25">
      <c r="A14" t="s">
        <v>63</v>
      </c>
      <c r="B14">
        <v>7.752854747977632</v>
      </c>
      <c r="C14">
        <v>7.79407255054518</v>
      </c>
      <c r="D14">
        <v>7.856950553722406</v>
      </c>
      <c r="E14">
        <v>7.9198291801488887</v>
      </c>
      <c r="F14">
        <v>7.9610198433206234</v>
      </c>
      <c r="G14" s="7">
        <f t="shared" si="1"/>
        <v>7.752854747977632</v>
      </c>
      <c r="H14" s="7">
        <f t="shared" si="2"/>
        <v>2.1385400963367614E-2</v>
      </c>
      <c r="K14" t="s">
        <v>116</v>
      </c>
      <c r="L14">
        <v>1.185619052138247E-5</v>
      </c>
      <c r="M14">
        <v>2.1918319524720601E-6</v>
      </c>
      <c r="N14">
        <v>2.1671716389701771E-5</v>
      </c>
      <c r="O14">
        <v>7.3216753392047492E-6</v>
      </c>
      <c r="P14">
        <v>5.9086638027805049E-6</v>
      </c>
      <c r="Q14" s="10">
        <f t="shared" si="0"/>
        <v>2.1918319524720601E-6</v>
      </c>
      <c r="R14" s="11">
        <f t="shared" si="3"/>
        <v>5.260396685932944E-5</v>
      </c>
      <c r="S14" s="10">
        <f t="shared" si="4"/>
        <v>3.0711152288237602E-10</v>
      </c>
      <c r="U14" t="s">
        <v>62</v>
      </c>
      <c r="V14">
        <v>5479.6689835480547</v>
      </c>
      <c r="X14" t="s">
        <v>139</v>
      </c>
      <c r="Y14">
        <v>23169.904502199628</v>
      </c>
      <c r="AA14" t="s">
        <v>117</v>
      </c>
      <c r="AB14">
        <v>70.058181818181808</v>
      </c>
    </row>
    <row r="15" spans="1:28" x14ac:dyDescent="0.25">
      <c r="A15" t="s">
        <v>64</v>
      </c>
      <c r="B15">
        <v>1.7316071715233801</v>
      </c>
      <c r="C15">
        <v>3.276811893961272</v>
      </c>
      <c r="D15">
        <v>6.2335751378946487</v>
      </c>
      <c r="E15">
        <v>20.51788459369385</v>
      </c>
      <c r="F15">
        <v>20.99999999535838</v>
      </c>
      <c r="G15" s="7">
        <f t="shared" si="1"/>
        <v>1.7316071715233801</v>
      </c>
      <c r="H15" s="7">
        <f t="shared" si="2"/>
        <v>5.7770912841372063E-2</v>
      </c>
      <c r="K15" t="s">
        <v>117</v>
      </c>
      <c r="L15">
        <v>5.6173201737593557</v>
      </c>
      <c r="M15">
        <v>6.7502496770002924</v>
      </c>
      <c r="N15">
        <v>9.2723103680468917</v>
      </c>
      <c r="O15">
        <v>14.028583941238351</v>
      </c>
      <c r="P15">
        <v>18.471049637266969</v>
      </c>
      <c r="Q15" s="10">
        <f t="shared" si="0"/>
        <v>5.6173201737593557</v>
      </c>
      <c r="R15" s="11">
        <f t="shared" si="3"/>
        <v>134.81568417022453</v>
      </c>
      <c r="S15" s="10">
        <f t="shared" si="4"/>
        <v>7.8707847612834712E-4</v>
      </c>
      <c r="U15" t="s">
        <v>63</v>
      </c>
      <c r="V15">
        <v>2758.3905101467426</v>
      </c>
      <c r="X15" t="s">
        <v>140</v>
      </c>
      <c r="Y15">
        <v>23169.904502199628</v>
      </c>
      <c r="AA15" t="s">
        <v>118</v>
      </c>
      <c r="AB15">
        <v>70.058181818181808</v>
      </c>
    </row>
    <row r="16" spans="1:28" x14ac:dyDescent="0.25">
      <c r="A16" t="s">
        <v>65</v>
      </c>
      <c r="B16">
        <v>4.7442232674515088</v>
      </c>
      <c r="C16">
        <v>7.7712365727587018</v>
      </c>
      <c r="D16">
        <v>11.71200045723255</v>
      </c>
      <c r="E16">
        <v>26.02054691232847</v>
      </c>
      <c r="F16">
        <v>27.71579134217783</v>
      </c>
      <c r="G16" s="7">
        <f t="shared" si="1"/>
        <v>4.7442232674515088</v>
      </c>
      <c r="H16" s="7">
        <f t="shared" si="2"/>
        <v>8.6418974577424201E-2</v>
      </c>
      <c r="K16" t="s">
        <v>118</v>
      </c>
      <c r="L16">
        <v>7.6182042923734201</v>
      </c>
      <c r="M16">
        <v>7.822423901146788</v>
      </c>
      <c r="N16">
        <v>6.6641576263165003</v>
      </c>
      <c r="O16">
        <v>4.0990545409861623</v>
      </c>
      <c r="P16">
        <v>3.6017784653007179</v>
      </c>
      <c r="Q16" s="10">
        <f t="shared" si="0"/>
        <v>3.6017784653007179</v>
      </c>
      <c r="R16" s="11">
        <f t="shared" si="3"/>
        <v>86.442683167217226</v>
      </c>
      <c r="S16" s="10">
        <f t="shared" si="4"/>
        <v>5.0466810118169909E-4</v>
      </c>
      <c r="U16" t="s">
        <v>64</v>
      </c>
      <c r="V16">
        <v>33362.59735546611</v>
      </c>
      <c r="X16" t="s">
        <v>141</v>
      </c>
      <c r="Y16">
        <v>23169.904502199628</v>
      </c>
      <c r="AA16" t="s">
        <v>119</v>
      </c>
      <c r="AB16">
        <v>70.058181818181808</v>
      </c>
    </row>
    <row r="17" spans="1:28" x14ac:dyDescent="0.25">
      <c r="A17" t="s">
        <v>66</v>
      </c>
      <c r="B17">
        <v>8.3333324069723407</v>
      </c>
      <c r="C17">
        <v>8.3333331743729921</v>
      </c>
      <c r="D17">
        <v>8.3333333277219204</v>
      </c>
      <c r="E17">
        <v>8.33333333579316</v>
      </c>
      <c r="F17">
        <v>8.3333333345130498</v>
      </c>
      <c r="G17" s="7">
        <f t="shared" si="1"/>
        <v>8.3333324069723407</v>
      </c>
      <c r="H17" s="7">
        <f t="shared" si="2"/>
        <v>3.9135361789239265E-2</v>
      </c>
      <c r="K17" t="s">
        <v>119</v>
      </c>
      <c r="L17">
        <v>5.115581902543239</v>
      </c>
      <c r="M17">
        <v>5.0282668262510706</v>
      </c>
      <c r="N17">
        <v>5.5206716111508856</v>
      </c>
      <c r="O17">
        <v>5.5756301396035859</v>
      </c>
      <c r="P17">
        <v>8.4769755095765671</v>
      </c>
      <c r="Q17" s="10">
        <f t="shared" si="0"/>
        <v>5.0282668262510706</v>
      </c>
      <c r="R17" s="11">
        <f t="shared" si="3"/>
        <v>120.6784038300257</v>
      </c>
      <c r="S17" s="10">
        <f t="shared" si="4"/>
        <v>7.0454246308765899E-4</v>
      </c>
      <c r="U17" t="s">
        <v>65</v>
      </c>
      <c r="V17">
        <v>18215.621336861441</v>
      </c>
      <c r="X17" t="s">
        <v>142</v>
      </c>
      <c r="Y17">
        <v>23169.904502199628</v>
      </c>
      <c r="AA17" t="s">
        <v>120</v>
      </c>
      <c r="AB17">
        <v>70.058181818181808</v>
      </c>
    </row>
    <row r="18" spans="1:28" x14ac:dyDescent="0.25">
      <c r="A18" t="s">
        <v>67</v>
      </c>
      <c r="B18">
        <v>2.3360046309636782</v>
      </c>
      <c r="C18">
        <v>1.0365101345956229</v>
      </c>
      <c r="D18">
        <v>3.7316552248367021</v>
      </c>
      <c r="E18">
        <v>3.905329845939657</v>
      </c>
      <c r="F18">
        <v>4.0191011525154012</v>
      </c>
      <c r="G18" s="7">
        <f t="shared" si="1"/>
        <v>1.0365101345956229</v>
      </c>
      <c r="H18" s="7">
        <f t="shared" si="2"/>
        <v>4.0869647968614052E-3</v>
      </c>
      <c r="K18" t="s">
        <v>120</v>
      </c>
      <c r="L18">
        <v>2.062860737064643E-6</v>
      </c>
      <c r="M18">
        <v>4.2367366755304941E-7</v>
      </c>
      <c r="N18">
        <v>1.5559487215357549E-6</v>
      </c>
      <c r="O18">
        <v>6.2866169146379592E-6</v>
      </c>
      <c r="P18">
        <v>8.7841821416549656E-2</v>
      </c>
      <c r="Q18" s="10">
        <f t="shared" si="0"/>
        <v>4.2367366755304941E-7</v>
      </c>
      <c r="R18" s="11">
        <f t="shared" si="3"/>
        <v>1.0168168021273186E-5</v>
      </c>
      <c r="S18" s="10">
        <f t="shared" si="4"/>
        <v>5.9363613666014901E-11</v>
      </c>
      <c r="U18" t="s">
        <v>66</v>
      </c>
      <c r="V18">
        <v>4696.2439367587749</v>
      </c>
      <c r="X18" t="s">
        <v>143</v>
      </c>
      <c r="Y18">
        <v>23169.904502199628</v>
      </c>
      <c r="AA18" t="s">
        <v>121</v>
      </c>
      <c r="AB18">
        <v>70.058181818181808</v>
      </c>
    </row>
    <row r="19" spans="1:28" x14ac:dyDescent="0.25">
      <c r="A19" t="s">
        <v>68</v>
      </c>
      <c r="B19">
        <v>6.250000005793682</v>
      </c>
      <c r="C19">
        <v>6.2500000006822889</v>
      </c>
      <c r="D19">
        <v>6.2500000023944882</v>
      </c>
      <c r="E19">
        <v>6.2500000046197446</v>
      </c>
      <c r="F19">
        <v>6.2500000028429268</v>
      </c>
      <c r="G19" s="7">
        <f t="shared" si="1"/>
        <v>6.2500000006822889</v>
      </c>
      <c r="H19" s="7">
        <f t="shared" si="2"/>
        <v>3.0939104760835043E-2</v>
      </c>
      <c r="K19" t="s">
        <v>121</v>
      </c>
      <c r="L19">
        <v>14.534830796504229</v>
      </c>
      <c r="M19">
        <v>15.432791941657619</v>
      </c>
      <c r="N19">
        <v>15.029841606326739</v>
      </c>
      <c r="O19">
        <v>12.790795799647411</v>
      </c>
      <c r="P19">
        <v>11.689425146161209</v>
      </c>
      <c r="Q19" s="10">
        <f t="shared" si="0"/>
        <v>11.689425146161209</v>
      </c>
      <c r="R19" s="11">
        <f t="shared" si="3"/>
        <v>280.546203507869</v>
      </c>
      <c r="S19" s="10">
        <f t="shared" si="4"/>
        <v>1.6378797444795768E-3</v>
      </c>
      <c r="U19" t="s">
        <v>67</v>
      </c>
      <c r="V19">
        <v>3943.0051481897626</v>
      </c>
      <c r="X19" t="s">
        <v>144</v>
      </c>
      <c r="Y19">
        <v>23169.904502199628</v>
      </c>
      <c r="AA19" t="s">
        <v>122</v>
      </c>
      <c r="AB19">
        <v>70.058181818181808</v>
      </c>
    </row>
    <row r="20" spans="1:28" x14ac:dyDescent="0.25">
      <c r="A20" t="s">
        <v>69</v>
      </c>
      <c r="B20">
        <v>4.9999998707782503</v>
      </c>
      <c r="C20">
        <v>4.9999999690408243</v>
      </c>
      <c r="D20">
        <v>4.9999999303386717</v>
      </c>
      <c r="E20">
        <v>4.9999997080283434</v>
      </c>
      <c r="F20">
        <v>4.9999998622298936</v>
      </c>
      <c r="G20" s="7">
        <f t="shared" si="1"/>
        <v>4.9999997080283434</v>
      </c>
      <c r="H20" s="7">
        <f t="shared" si="2"/>
        <v>1.7451221453767023E-2</v>
      </c>
      <c r="K20" t="s">
        <v>122</v>
      </c>
      <c r="L20">
        <v>3.0621101997518601</v>
      </c>
      <c r="M20">
        <v>3.3916649861587582</v>
      </c>
      <c r="N20">
        <v>4.1324017775353674</v>
      </c>
      <c r="O20">
        <v>1.032824670457531E-5</v>
      </c>
      <c r="P20">
        <v>3.2853651825537622E-3</v>
      </c>
      <c r="Q20" s="10">
        <f t="shared" si="0"/>
        <v>1.032824670457531E-5</v>
      </c>
      <c r="R20" s="11">
        <f t="shared" si="3"/>
        <v>2.4787792090980748E-4</v>
      </c>
      <c r="S20" s="10">
        <f t="shared" si="4"/>
        <v>1.4471563709843482E-9</v>
      </c>
      <c r="U20" t="s">
        <v>68</v>
      </c>
      <c r="V20">
        <v>4950.2567611932063</v>
      </c>
      <c r="X20" t="s">
        <v>145</v>
      </c>
      <c r="Y20">
        <v>23169.904502199628</v>
      </c>
      <c r="AA20" t="s">
        <v>123</v>
      </c>
      <c r="AB20">
        <v>70.058181818181808</v>
      </c>
    </row>
    <row r="21" spans="1:28" x14ac:dyDescent="0.25">
      <c r="A21" t="s">
        <v>70</v>
      </c>
      <c r="B21">
        <v>11.83157637355211</v>
      </c>
      <c r="C21">
        <v>13.291666641508501</v>
      </c>
      <c r="D21">
        <v>13.2916665015543</v>
      </c>
      <c r="E21">
        <v>13.29166663371846</v>
      </c>
      <c r="F21">
        <v>13.29166664513032</v>
      </c>
      <c r="G21" s="7">
        <f t="shared" si="1"/>
        <v>11.83157637355211</v>
      </c>
      <c r="H21" s="7">
        <f t="shared" si="2"/>
        <v>5.1787606498053612E-2</v>
      </c>
      <c r="K21" t="s">
        <v>123</v>
      </c>
      <c r="L21">
        <v>2.685497085972866</v>
      </c>
      <c r="M21">
        <v>2.3147280558152539</v>
      </c>
      <c r="N21">
        <v>1.69023739676658</v>
      </c>
      <c r="O21">
        <v>2.8873911209787</v>
      </c>
      <c r="P21">
        <v>2.0976090123313211</v>
      </c>
      <c r="Q21" s="10">
        <f t="shared" si="0"/>
        <v>1.69023739676658</v>
      </c>
      <c r="R21" s="11">
        <f t="shared" si="3"/>
        <v>40.565697522397919</v>
      </c>
      <c r="S21" s="10">
        <f t="shared" si="4"/>
        <v>2.3682991771712672E-4</v>
      </c>
      <c r="U21" t="s">
        <v>69</v>
      </c>
      <c r="V21">
        <v>3490.2444945638977</v>
      </c>
      <c r="X21" t="s">
        <v>146</v>
      </c>
      <c r="Y21">
        <v>23169.904502199628</v>
      </c>
      <c r="AA21" t="s">
        <v>124</v>
      </c>
      <c r="AB21">
        <v>70.058181818181808</v>
      </c>
    </row>
    <row r="22" spans="1:28" x14ac:dyDescent="0.25">
      <c r="A22" t="s">
        <v>71</v>
      </c>
      <c r="B22">
        <v>8.9284816316250186</v>
      </c>
      <c r="C22">
        <v>8.6560240836994247</v>
      </c>
      <c r="D22">
        <v>10.12499998970311</v>
      </c>
      <c r="E22">
        <v>10.12500000239973</v>
      </c>
      <c r="F22">
        <v>10.12500000054871</v>
      </c>
      <c r="G22" s="7">
        <f t="shared" si="1"/>
        <v>8.6560240836994247</v>
      </c>
      <c r="H22" s="7">
        <f t="shared" si="2"/>
        <v>5.800127159917598E-2</v>
      </c>
      <c r="K22" t="s">
        <v>124</v>
      </c>
      <c r="L22">
        <v>11.187226112722289</v>
      </c>
      <c r="M22">
        <v>10.47038519577676</v>
      </c>
      <c r="N22">
        <v>7.6574930254508864</v>
      </c>
      <c r="O22">
        <v>9.849851620025813</v>
      </c>
      <c r="P22">
        <v>11.372092066565351</v>
      </c>
      <c r="Q22" s="10">
        <f t="shared" si="0"/>
        <v>7.6574930254508864</v>
      </c>
      <c r="R22" s="11">
        <f t="shared" si="3"/>
        <v>183.77983261082127</v>
      </c>
      <c r="S22" s="10">
        <f t="shared" si="4"/>
        <v>1.0729400772969946E-3</v>
      </c>
      <c r="U22" t="s">
        <v>70</v>
      </c>
      <c r="V22">
        <v>4377.0673376894902</v>
      </c>
      <c r="X22" t="s">
        <v>147</v>
      </c>
      <c r="Y22">
        <v>23169.904502199628</v>
      </c>
    </row>
    <row r="23" spans="1:28" x14ac:dyDescent="0.25">
      <c r="A23" t="s">
        <v>72</v>
      </c>
      <c r="B23">
        <v>9.4583333326278645</v>
      </c>
      <c r="C23">
        <v>9.4583333197975286</v>
      </c>
      <c r="D23">
        <v>8.2503024043133664</v>
      </c>
      <c r="E23">
        <v>5.2419210383807826</v>
      </c>
      <c r="F23">
        <v>8.0048557794005841</v>
      </c>
      <c r="G23" s="7">
        <f t="shared" si="1"/>
        <v>5.2419210383807826</v>
      </c>
      <c r="H23" s="7">
        <f t="shared" si="2"/>
        <v>3.5920196613620704E-2</v>
      </c>
      <c r="S23" s="10">
        <f>SUM(S2:S22)*1000</f>
        <v>11.828507243520928</v>
      </c>
      <c r="U23" t="s">
        <v>71</v>
      </c>
      <c r="V23">
        <v>6700.6827890417917</v>
      </c>
      <c r="X23" t="s">
        <v>148</v>
      </c>
      <c r="Y23">
        <v>23169.904502199628</v>
      </c>
    </row>
    <row r="24" spans="1:28" x14ac:dyDescent="0.25">
      <c r="A24" t="s">
        <v>73</v>
      </c>
      <c r="B24">
        <v>1.4556385025538829</v>
      </c>
      <c r="C24">
        <v>2.8765794180066591</v>
      </c>
      <c r="D24">
        <v>6.9999999928193652</v>
      </c>
      <c r="E24">
        <v>7.000000009288045</v>
      </c>
      <c r="F24">
        <v>7.0000000046831179</v>
      </c>
      <c r="G24" s="7">
        <f t="shared" si="1"/>
        <v>1.4556385025538829</v>
      </c>
      <c r="H24" s="7">
        <f t="shared" si="2"/>
        <v>6.9941416506149063E-3</v>
      </c>
      <c r="L24" t="s">
        <v>45</v>
      </c>
      <c r="M24" t="s">
        <v>46</v>
      </c>
      <c r="N24" t="s">
        <v>47</v>
      </c>
      <c r="O24" t="s">
        <v>48</v>
      </c>
      <c r="P24" t="s">
        <v>49</v>
      </c>
      <c r="Q24" t="s">
        <v>125</v>
      </c>
      <c r="R24" t="s">
        <v>186</v>
      </c>
      <c r="U24" t="s">
        <v>72</v>
      </c>
      <c r="V24">
        <v>6852.4871608360536</v>
      </c>
      <c r="X24" t="s">
        <v>149</v>
      </c>
      <c r="Y24">
        <v>23169.904502199628</v>
      </c>
    </row>
    <row r="25" spans="1:28" x14ac:dyDescent="0.25">
      <c r="A25" t="s">
        <v>74</v>
      </c>
      <c r="B25">
        <v>3.3333332907682478</v>
      </c>
      <c r="C25">
        <v>3.3333333276360499</v>
      </c>
      <c r="D25">
        <v>3.3333333263745968</v>
      </c>
      <c r="E25">
        <v>3.3333333361118331</v>
      </c>
      <c r="F25">
        <v>3.3333333339796378</v>
      </c>
      <c r="G25" s="7">
        <f t="shared" si="1"/>
        <v>3.3333332907682478</v>
      </c>
      <c r="H25" s="7">
        <f t="shared" si="2"/>
        <v>1.5490139994672778E-2</v>
      </c>
      <c r="J25" t="s">
        <v>167</v>
      </c>
      <c r="K25" t="s">
        <v>126</v>
      </c>
      <c r="L25">
        <v>0.14834951451905071</v>
      </c>
      <c r="M25">
        <v>0.27534784127606893</v>
      </c>
      <c r="N25">
        <v>0.46921053963162918</v>
      </c>
      <c r="O25">
        <v>0.66307336030929465</v>
      </c>
      <c r="P25">
        <v>0.79007175886945169</v>
      </c>
      <c r="Q25" s="8">
        <f>MIN(L25:P25)</f>
        <v>0.14834951451905071</v>
      </c>
      <c r="R25" s="10">
        <f>(IFERROR(VLOOKUP(K25,$X$1:$Y$61,2,0),0)*Q25*1000)/1000000000</f>
        <v>3.4372440843540822E-3</v>
      </c>
      <c r="U25" t="s">
        <v>73</v>
      </c>
      <c r="V25">
        <v>4804.8616729660916</v>
      </c>
      <c r="X25" t="s">
        <v>150</v>
      </c>
      <c r="Y25">
        <v>23169.904502199628</v>
      </c>
    </row>
    <row r="26" spans="1:28" x14ac:dyDescent="0.25">
      <c r="A26" t="s">
        <v>75</v>
      </c>
      <c r="B26">
        <v>1.6814076875814219</v>
      </c>
      <c r="C26">
        <v>3.007121126705059</v>
      </c>
      <c r="D26">
        <v>3.9042963223368941</v>
      </c>
      <c r="E26">
        <v>3.5096377453364052</v>
      </c>
      <c r="F26">
        <v>2.8927093847330911</v>
      </c>
      <c r="G26" s="7">
        <f t="shared" si="1"/>
        <v>1.6814076875814219</v>
      </c>
      <c r="H26" s="7">
        <f t="shared" si="2"/>
        <v>5.2614435120461956E-3</v>
      </c>
      <c r="J26" t="s">
        <v>168</v>
      </c>
      <c r="K26" t="s">
        <v>127</v>
      </c>
      <c r="L26">
        <v>2.8069026863591E-6</v>
      </c>
      <c r="M26">
        <v>3.8212113755068828E-7</v>
      </c>
      <c r="N26">
        <v>1.605296785600125E-6</v>
      </c>
      <c r="O26">
        <v>4.3554082929071052E-6</v>
      </c>
      <c r="P26">
        <v>2.475085383243903E-6</v>
      </c>
      <c r="Q26" s="8">
        <f>MIN(L26:P26)</f>
        <v>3.8212113755068828E-7</v>
      </c>
      <c r="R26" s="10">
        <f t="shared" ref="R26:R63" si="5">(IFERROR(VLOOKUP(K26,$X$1:$Y$61,2,0),0)*Q26*1000)/1000000000</f>
        <v>8.853710265321336E-9</v>
      </c>
      <c r="U26" t="s">
        <v>74</v>
      </c>
      <c r="V26">
        <v>4647.0420577423565</v>
      </c>
      <c r="X26" t="s">
        <v>151</v>
      </c>
      <c r="Y26">
        <v>23169.904502199628</v>
      </c>
    </row>
    <row r="27" spans="1:28" x14ac:dyDescent="0.25">
      <c r="A27" t="s">
        <v>76</v>
      </c>
      <c r="B27">
        <v>6.3999998963242879</v>
      </c>
      <c r="C27">
        <v>6.3999999531959464</v>
      </c>
      <c r="D27">
        <v>6.3999999857023182</v>
      </c>
      <c r="E27">
        <v>6.3999999949505852</v>
      </c>
      <c r="F27">
        <v>6.3999999993781946</v>
      </c>
      <c r="G27" s="7">
        <f t="shared" si="1"/>
        <v>6.3999998963242879</v>
      </c>
      <c r="H27" s="7">
        <f t="shared" si="2"/>
        <v>3.3424261531240292E-2</v>
      </c>
      <c r="J27" t="s">
        <v>105</v>
      </c>
      <c r="K27" t="s">
        <v>128</v>
      </c>
      <c r="L27">
        <v>3.4818433212151541</v>
      </c>
      <c r="M27">
        <v>3.5721128978607348</v>
      </c>
      <c r="N27">
        <v>6.7031086401687414</v>
      </c>
      <c r="O27">
        <v>14.39162032795589</v>
      </c>
      <c r="P27">
        <v>16.310671528438579</v>
      </c>
      <c r="Q27" s="8">
        <f t="shared" ref="Q26:Q63" si="6">MIN(L27:P27)</f>
        <v>3.4818433212151541</v>
      </c>
      <c r="R27" s="10">
        <f t="shared" si="5"/>
        <v>8.0673977244176701E-2</v>
      </c>
      <c r="U27" t="s">
        <v>75</v>
      </c>
      <c r="V27">
        <v>3129.1896372939659</v>
      </c>
      <c r="X27" t="s">
        <v>152</v>
      </c>
      <c r="Y27">
        <v>23169.904502199628</v>
      </c>
    </row>
    <row r="28" spans="1:28" x14ac:dyDescent="0.25">
      <c r="A28" t="s">
        <v>77</v>
      </c>
      <c r="B28">
        <v>8.33333328563781</v>
      </c>
      <c r="C28">
        <v>8.3333333240688248</v>
      </c>
      <c r="D28">
        <v>8.3333333187516931</v>
      </c>
      <c r="E28">
        <v>8.3333333310881113</v>
      </c>
      <c r="F28">
        <v>8.3333333329803416</v>
      </c>
      <c r="G28" s="7">
        <f t="shared" si="1"/>
        <v>8.33333328563781</v>
      </c>
      <c r="H28" s="7">
        <f t="shared" si="2"/>
        <v>1.3637705924042337E-2</v>
      </c>
      <c r="J28" t="s">
        <v>169</v>
      </c>
      <c r="K28" t="s">
        <v>129</v>
      </c>
      <c r="L28">
        <v>1.5698730637295621E-5</v>
      </c>
      <c r="M28">
        <v>0.66845210533132304</v>
      </c>
      <c r="N28">
        <v>4.4050047873194176</v>
      </c>
      <c r="O28">
        <v>6.2944422872605426</v>
      </c>
      <c r="P28">
        <v>5.7946078160745289</v>
      </c>
      <c r="Q28" s="8">
        <f t="shared" si="6"/>
        <v>1.5698730637295621E-5</v>
      </c>
      <c r="R28" s="10">
        <f t="shared" si="5"/>
        <v>3.6373808967189502E-7</v>
      </c>
      <c r="U28" t="s">
        <v>76</v>
      </c>
      <c r="V28">
        <v>5222.5409488579598</v>
      </c>
      <c r="X28" t="s">
        <v>153</v>
      </c>
      <c r="Y28">
        <v>23169.904502199628</v>
      </c>
    </row>
    <row r="29" spans="1:28" x14ac:dyDescent="0.25">
      <c r="A29" t="s">
        <v>78</v>
      </c>
      <c r="B29">
        <v>0.81666536835973425</v>
      </c>
      <c r="C29">
        <v>0.81666663591358268</v>
      </c>
      <c r="D29">
        <v>0.81666658628082422</v>
      </c>
      <c r="E29">
        <v>0.81666637635082062</v>
      </c>
      <c r="F29">
        <v>0.81666654740012479</v>
      </c>
      <c r="G29" s="7">
        <f t="shared" si="1"/>
        <v>0.81666536835973425</v>
      </c>
      <c r="H29" s="7">
        <f t="shared" si="2"/>
        <v>1.6609908427252791E-3</v>
      </c>
      <c r="J29" t="s">
        <v>170</v>
      </c>
      <c r="K29" t="s">
        <v>130</v>
      </c>
      <c r="L29">
        <v>2.2108075534161099E-6</v>
      </c>
      <c r="M29">
        <v>3.0955484775401202E-7</v>
      </c>
      <c r="N29">
        <v>1.183090926647089E-6</v>
      </c>
      <c r="O29">
        <v>3.5915929893946029E-6</v>
      </c>
      <c r="P29">
        <v>2.4232611711489609E-6</v>
      </c>
      <c r="Q29" s="8">
        <f t="shared" si="6"/>
        <v>3.0955484775401202E-7</v>
      </c>
      <c r="R29" s="10">
        <f t="shared" si="5"/>
        <v>7.1723562606534037E-9</v>
      </c>
      <c r="U29" t="s">
        <v>77</v>
      </c>
      <c r="V29">
        <v>1636.5247202516689</v>
      </c>
      <c r="X29" t="s">
        <v>154</v>
      </c>
      <c r="Y29">
        <v>23169.904502199628</v>
      </c>
    </row>
    <row r="30" spans="1:28" x14ac:dyDescent="0.25">
      <c r="A30" t="s">
        <v>79</v>
      </c>
      <c r="B30">
        <v>0.81666665113802495</v>
      </c>
      <c r="C30">
        <v>0.81666666343278815</v>
      </c>
      <c r="D30">
        <v>0.81666665611076927</v>
      </c>
      <c r="E30">
        <v>0.81666664471244033</v>
      </c>
      <c r="F30">
        <v>0.81666665662449967</v>
      </c>
      <c r="G30" s="7">
        <f t="shared" si="1"/>
        <v>0.81666664471244033</v>
      </c>
      <c r="H30" s="7">
        <f t="shared" si="2"/>
        <v>3.1136445611580463E-3</v>
      </c>
      <c r="J30" t="s">
        <v>171</v>
      </c>
      <c r="K30" t="s">
        <v>131</v>
      </c>
      <c r="L30">
        <v>0.23039435901660721</v>
      </c>
      <c r="M30">
        <v>0.2247913491976995</v>
      </c>
      <c r="N30">
        <v>0.35032507516079298</v>
      </c>
      <c r="O30">
        <v>0.47479380488865103</v>
      </c>
      <c r="P30">
        <v>0.54717880383337558</v>
      </c>
      <c r="Q30" s="8">
        <f t="shared" si="6"/>
        <v>0.2247913491976995</v>
      </c>
      <c r="R30" s="10">
        <f t="shared" si="5"/>
        <v>5.2083940938313063E-3</v>
      </c>
      <c r="U30" t="s">
        <v>78</v>
      </c>
      <c r="V30">
        <v>2033.8695714027467</v>
      </c>
      <c r="X30" t="s">
        <v>155</v>
      </c>
      <c r="Y30">
        <v>23169.904502199628</v>
      </c>
    </row>
    <row r="31" spans="1:28" x14ac:dyDescent="0.25">
      <c r="A31" t="s">
        <v>80</v>
      </c>
      <c r="B31">
        <v>3.6666666707859181</v>
      </c>
      <c r="C31">
        <v>3.6666666671121688</v>
      </c>
      <c r="D31">
        <v>3.6666666679349622</v>
      </c>
      <c r="E31">
        <v>3.6666666686042402</v>
      </c>
      <c r="F31">
        <v>3.666666667234443</v>
      </c>
      <c r="G31" s="7">
        <f t="shared" si="1"/>
        <v>3.6666666671121688</v>
      </c>
      <c r="H31" s="7">
        <f t="shared" si="2"/>
        <v>1.6976588143846567E-2</v>
      </c>
      <c r="J31" t="s">
        <v>172</v>
      </c>
      <c r="K31" t="s">
        <v>132</v>
      </c>
      <c r="L31">
        <v>1.3326611431089559E-6</v>
      </c>
      <c r="M31">
        <v>1.570169851543125E-7</v>
      </c>
      <c r="N31">
        <v>5.3639486138595274E-7</v>
      </c>
      <c r="O31">
        <v>1.3754098371751899E-6</v>
      </c>
      <c r="P31">
        <v>7.7198031587116559E-7</v>
      </c>
      <c r="Q31" s="8">
        <f t="shared" si="6"/>
        <v>1.570169851543125E-7</v>
      </c>
      <c r="R31" s="10">
        <f t="shared" si="5"/>
        <v>3.6380685512487168E-9</v>
      </c>
      <c r="U31" t="s">
        <v>79</v>
      </c>
      <c r="V31">
        <v>3812.6260957485338</v>
      </c>
      <c r="X31" t="s">
        <v>156</v>
      </c>
      <c r="Y31">
        <v>23169.904502199628</v>
      </c>
    </row>
    <row r="32" spans="1:28" x14ac:dyDescent="0.25">
      <c r="A32" t="s">
        <v>81</v>
      </c>
      <c r="B32">
        <v>7.6666666560318228</v>
      </c>
      <c r="C32">
        <v>7.6666666649600943</v>
      </c>
      <c r="D32">
        <v>7.6666666669553294</v>
      </c>
      <c r="E32">
        <v>7.6666666736573799</v>
      </c>
      <c r="F32">
        <v>7.6666666729494608</v>
      </c>
      <c r="G32" s="7">
        <f t="shared" si="1"/>
        <v>7.6666666560318228</v>
      </c>
      <c r="H32" s="7">
        <f t="shared" si="2"/>
        <v>1.5023274276925619E-2</v>
      </c>
      <c r="J32" t="s">
        <v>173</v>
      </c>
      <c r="K32" t="s">
        <v>133</v>
      </c>
      <c r="L32">
        <v>10.354183510224651</v>
      </c>
      <c r="M32">
        <v>14.094708169591581</v>
      </c>
      <c r="N32">
        <v>20.198904191185399</v>
      </c>
      <c r="O32">
        <v>24.13812991398785</v>
      </c>
      <c r="P32">
        <v>25.71583909315709</v>
      </c>
      <c r="Q32" s="8">
        <f t="shared" si="6"/>
        <v>10.354183510224651</v>
      </c>
      <c r="R32" s="10">
        <f t="shared" si="5"/>
        <v>0.2399054431301553</v>
      </c>
      <c r="U32" t="s">
        <v>80</v>
      </c>
      <c r="V32">
        <v>4629.9785841228831</v>
      </c>
      <c r="X32" t="s">
        <v>157</v>
      </c>
      <c r="Y32">
        <v>23169.904502199628</v>
      </c>
    </row>
    <row r="33" spans="1:25" x14ac:dyDescent="0.25">
      <c r="A33" t="s">
        <v>82</v>
      </c>
      <c r="B33">
        <v>8.2974306816864551</v>
      </c>
      <c r="C33">
        <v>7.7686617990683597</v>
      </c>
      <c r="D33">
        <v>6.2536228277029036</v>
      </c>
      <c r="E33">
        <v>5.6120323953241744</v>
      </c>
      <c r="F33">
        <v>5.1917304243972442</v>
      </c>
      <c r="G33" s="7">
        <f t="shared" si="1"/>
        <v>5.1917304243972442</v>
      </c>
      <c r="H33" s="7">
        <f t="shared" si="2"/>
        <v>2.519406169274592E-2</v>
      </c>
      <c r="J33" t="s">
        <v>27</v>
      </c>
      <c r="K33" t="s">
        <v>134</v>
      </c>
      <c r="L33">
        <v>5.1428929743066369</v>
      </c>
      <c r="M33">
        <v>12.67394374025381</v>
      </c>
      <c r="N33">
        <v>24.756413555338341</v>
      </c>
      <c r="O33">
        <v>35.114956659466941</v>
      </c>
      <c r="P33">
        <v>56.139538791741508</v>
      </c>
      <c r="Q33" s="8">
        <f t="shared" si="6"/>
        <v>5.1428929743066369</v>
      </c>
      <c r="R33" s="10">
        <f t="shared" si="5"/>
        <v>0.11916033907971817</v>
      </c>
      <c r="U33" t="s">
        <v>81</v>
      </c>
      <c r="V33">
        <v>1959.5575170998097</v>
      </c>
      <c r="X33" t="s">
        <v>158</v>
      </c>
      <c r="Y33">
        <v>23169.904502199628</v>
      </c>
    </row>
    <row r="34" spans="1:25" x14ac:dyDescent="0.25">
      <c r="A34" t="s">
        <v>83</v>
      </c>
      <c r="B34">
        <v>9.8022524296475897</v>
      </c>
      <c r="C34">
        <v>10.25430173989125</v>
      </c>
      <c r="D34">
        <v>8.7121117204081173</v>
      </c>
      <c r="E34">
        <v>12.360953137380619</v>
      </c>
      <c r="F34">
        <v>14.41965917586584</v>
      </c>
      <c r="G34" s="7">
        <f t="shared" si="1"/>
        <v>8.7121117204081173</v>
      </c>
      <c r="H34" s="7">
        <f t="shared" si="2"/>
        <v>2.7801338345447981E-2</v>
      </c>
      <c r="J34" t="s">
        <v>106</v>
      </c>
      <c r="K34" t="s">
        <v>135</v>
      </c>
      <c r="L34">
        <v>6.5664638265847683</v>
      </c>
      <c r="M34">
        <v>10.372783423485689</v>
      </c>
      <c r="N34">
        <v>15.53810021890766</v>
      </c>
      <c r="O34">
        <v>16.197294660942362</v>
      </c>
      <c r="P34">
        <v>17.15429183234075</v>
      </c>
      <c r="Q34" s="8">
        <f t="shared" si="6"/>
        <v>6.5664638265847683</v>
      </c>
      <c r="R34" s="10">
        <f t="shared" si="5"/>
        <v>0.15214433977911743</v>
      </c>
      <c r="U34" t="s">
        <v>82</v>
      </c>
      <c r="V34">
        <v>4852.7291737553824</v>
      </c>
      <c r="X34" t="s">
        <v>159</v>
      </c>
      <c r="Y34">
        <v>23169.904502199628</v>
      </c>
    </row>
    <row r="35" spans="1:25" x14ac:dyDescent="0.25">
      <c r="A35" t="s">
        <v>84</v>
      </c>
      <c r="B35">
        <v>4.863349153637655</v>
      </c>
      <c r="C35">
        <v>8.3333333207425557</v>
      </c>
      <c r="D35">
        <v>8.3333333354113499</v>
      </c>
      <c r="E35">
        <v>8.333333347180309</v>
      </c>
      <c r="F35">
        <v>8.3333333413711728</v>
      </c>
      <c r="G35" s="7">
        <f t="shared" si="1"/>
        <v>4.863349153637655</v>
      </c>
      <c r="H35" s="7">
        <f t="shared" si="2"/>
        <v>6.2461619524272996E-2</v>
      </c>
      <c r="J35" t="s">
        <v>107</v>
      </c>
      <c r="K35" t="s">
        <v>136</v>
      </c>
      <c r="L35">
        <v>4.2291986970535698</v>
      </c>
      <c r="M35">
        <v>4.2337664174318661</v>
      </c>
      <c r="N35">
        <v>5.2015372555911954</v>
      </c>
      <c r="O35">
        <v>6.2302232996207199</v>
      </c>
      <c r="P35">
        <v>6.1835947075911522</v>
      </c>
      <c r="Q35" s="8">
        <f t="shared" si="6"/>
        <v>4.2291986970535698</v>
      </c>
      <c r="R35" s="10">
        <f t="shared" si="5"/>
        <v>9.7990129931558298E-2</v>
      </c>
      <c r="U35" t="s">
        <v>83</v>
      </c>
      <c r="V35">
        <v>3191.1136171869052</v>
      </c>
      <c r="X35" t="s">
        <v>160</v>
      </c>
      <c r="Y35">
        <v>23169.904502199628</v>
      </c>
    </row>
    <row r="36" spans="1:25" x14ac:dyDescent="0.25">
      <c r="A36" t="s">
        <v>85</v>
      </c>
      <c r="B36">
        <v>15.0675876344807</v>
      </c>
      <c r="C36">
        <v>17.249999994594361</v>
      </c>
      <c r="D36">
        <v>17.250000001267608</v>
      </c>
      <c r="E36">
        <v>17.25000001276376</v>
      </c>
      <c r="F36">
        <v>17.250000006579281</v>
      </c>
      <c r="G36" s="7">
        <f t="shared" si="1"/>
        <v>15.0675876344807</v>
      </c>
      <c r="H36" s="7">
        <f t="shared" si="2"/>
        <v>0.21247745499463166</v>
      </c>
      <c r="J36" t="s">
        <v>108</v>
      </c>
      <c r="K36" t="s">
        <v>137</v>
      </c>
      <c r="L36">
        <v>9.7768584485639121</v>
      </c>
      <c r="M36">
        <v>14.495794421109791</v>
      </c>
      <c r="N36">
        <v>16.93931073734413</v>
      </c>
      <c r="O36">
        <v>18.240456996844379</v>
      </c>
      <c r="P36">
        <v>21.34448170473706</v>
      </c>
      <c r="Q36" s="8">
        <f t="shared" si="6"/>
        <v>9.7768584485639121</v>
      </c>
      <c r="R36" s="10">
        <f t="shared" si="5"/>
        <v>0.22652887658474946</v>
      </c>
      <c r="U36" t="s">
        <v>84</v>
      </c>
      <c r="V36">
        <v>12843.334408255138</v>
      </c>
      <c r="X36" t="s">
        <v>161</v>
      </c>
      <c r="Y36">
        <v>23169.904502199628</v>
      </c>
    </row>
    <row r="37" spans="1:25" x14ac:dyDescent="0.25">
      <c r="A37" t="s">
        <v>86</v>
      </c>
      <c r="B37">
        <v>3.3749999843869118</v>
      </c>
      <c r="C37">
        <v>3.3749999980497609</v>
      </c>
      <c r="D37">
        <v>3.3749999969353408</v>
      </c>
      <c r="E37">
        <v>3.3749999667627071</v>
      </c>
      <c r="F37">
        <v>3.375000004948125</v>
      </c>
      <c r="G37" s="7">
        <f t="shared" si="1"/>
        <v>3.3749999667627071</v>
      </c>
      <c r="H37" s="7">
        <f t="shared" si="2"/>
        <v>1.420653444539766E-2</v>
      </c>
      <c r="J37" t="s">
        <v>109</v>
      </c>
      <c r="K37" t="s">
        <v>138</v>
      </c>
      <c r="L37">
        <v>5.7327204871277031</v>
      </c>
      <c r="M37">
        <v>5.621036454809845</v>
      </c>
      <c r="N37">
        <v>6.530411816468348</v>
      </c>
      <c r="O37">
        <v>8.2844881566068604</v>
      </c>
      <c r="P37">
        <v>7.8721724370218631</v>
      </c>
      <c r="Q37" s="8">
        <f t="shared" si="6"/>
        <v>5.621036454809845</v>
      </c>
      <c r="R37" s="10">
        <f t="shared" si="5"/>
        <v>0.13023887786132687</v>
      </c>
      <c r="U37" t="s">
        <v>85</v>
      </c>
      <c r="V37">
        <v>14101.623972532789</v>
      </c>
      <c r="X37" t="s">
        <v>162</v>
      </c>
      <c r="Y37">
        <v>23169.904502199628</v>
      </c>
    </row>
    <row r="38" spans="1:25" x14ac:dyDescent="0.25">
      <c r="A38" t="s">
        <v>87</v>
      </c>
      <c r="B38">
        <v>2.8431250389689091</v>
      </c>
      <c r="C38">
        <v>2.9262876133220201</v>
      </c>
      <c r="D38">
        <v>4.9906682429645786</v>
      </c>
      <c r="E38">
        <v>5.8099975075089851</v>
      </c>
      <c r="F38">
        <v>5.80999996592484</v>
      </c>
      <c r="G38" s="7">
        <f t="shared" si="1"/>
        <v>2.8431250389689091</v>
      </c>
      <c r="H38" s="7">
        <f t="shared" si="2"/>
        <v>9.0525718546317236E-3</v>
      </c>
      <c r="J38" t="s">
        <v>110</v>
      </c>
      <c r="K38" t="s">
        <v>139</v>
      </c>
      <c r="L38">
        <v>3.076254963418589</v>
      </c>
      <c r="M38">
        <v>17.084423009256049</v>
      </c>
      <c r="N38">
        <v>30.174914998571271</v>
      </c>
      <c r="O38">
        <v>35.243947481846973</v>
      </c>
      <c r="P38">
        <v>38.564642505541862</v>
      </c>
      <c r="Q38" s="8">
        <f t="shared" si="6"/>
        <v>3.076254963418589</v>
      </c>
      <c r="R38" s="10">
        <f t="shared" si="5"/>
        <v>7.127653372682631E-2</v>
      </c>
      <c r="U38" t="s">
        <v>191</v>
      </c>
      <c r="V38">
        <v>16716.980600038365</v>
      </c>
      <c r="X38" t="s">
        <v>163</v>
      </c>
      <c r="Y38">
        <v>23169.904502199628</v>
      </c>
    </row>
    <row r="39" spans="1:25" x14ac:dyDescent="0.25">
      <c r="A39" t="s">
        <v>88</v>
      </c>
      <c r="B39">
        <v>0.78626705302655042</v>
      </c>
      <c r="C39">
        <v>1.043988922810053</v>
      </c>
      <c r="D39">
        <v>2.6583333377874681</v>
      </c>
      <c r="E39">
        <v>2.658333354040693</v>
      </c>
      <c r="F39">
        <v>2.6583333457579981</v>
      </c>
      <c r="G39" s="7">
        <f t="shared" si="1"/>
        <v>0.78626705302655042</v>
      </c>
      <c r="H39" s="7">
        <f t="shared" si="2"/>
        <v>5.1902711810041047E-3</v>
      </c>
      <c r="J39" t="s">
        <v>111</v>
      </c>
      <c r="K39" t="s">
        <v>140</v>
      </c>
      <c r="L39">
        <v>6.037911664781344</v>
      </c>
      <c r="M39">
        <v>7.2427361640767582</v>
      </c>
      <c r="N39">
        <v>9.0818988427412357</v>
      </c>
      <c r="O39">
        <v>11.02267040551218</v>
      </c>
      <c r="P39">
        <v>13.27917950726926</v>
      </c>
      <c r="Q39" s="8">
        <f t="shared" si="6"/>
        <v>6.037911664781344</v>
      </c>
      <c r="R39" s="10">
        <f t="shared" si="5"/>
        <v>0.13989783666570091</v>
      </c>
      <c r="U39" t="s">
        <v>192</v>
      </c>
      <c r="V39">
        <v>15200.498902062633</v>
      </c>
      <c r="X39" t="s">
        <v>164</v>
      </c>
      <c r="Y39">
        <v>23169.904502199628</v>
      </c>
    </row>
    <row r="40" spans="1:25" x14ac:dyDescent="0.25">
      <c r="A40" t="s">
        <v>89</v>
      </c>
      <c r="B40">
        <v>2.445824551128795</v>
      </c>
      <c r="C40">
        <v>2.931933756643601</v>
      </c>
      <c r="D40">
        <v>3.0930569290901921</v>
      </c>
      <c r="E40">
        <v>5.8295635141909319</v>
      </c>
      <c r="F40">
        <v>6.9999996500204178</v>
      </c>
      <c r="G40" s="7">
        <f t="shared" si="1"/>
        <v>2.445824551128795</v>
      </c>
      <c r="H40" s="7">
        <f t="shared" si="2"/>
        <v>2.1817930401450167E-3</v>
      </c>
      <c r="J40" t="s">
        <v>112</v>
      </c>
      <c r="K40" t="s">
        <v>141</v>
      </c>
      <c r="L40">
        <v>2.3807549461485399E-6</v>
      </c>
      <c r="M40">
        <v>3.0580386504731769E-7</v>
      </c>
      <c r="N40">
        <v>1.07905054113999E-6</v>
      </c>
      <c r="O40">
        <v>3.0410842444253499E-6</v>
      </c>
      <c r="P40">
        <v>1.764958049389592E-6</v>
      </c>
      <c r="Q40" s="8">
        <f t="shared" si="6"/>
        <v>3.0580386504731769E-7</v>
      </c>
      <c r="R40" s="10">
        <f t="shared" si="5"/>
        <v>7.0854463495498941E-9</v>
      </c>
      <c r="U40" t="s">
        <v>86</v>
      </c>
      <c r="V40">
        <v>4209.3435808310651</v>
      </c>
      <c r="X40" t="s">
        <v>197</v>
      </c>
      <c r="Y40">
        <v>23169.904502199628</v>
      </c>
    </row>
    <row r="41" spans="1:25" x14ac:dyDescent="0.25">
      <c r="A41" t="s">
        <v>90</v>
      </c>
      <c r="B41">
        <v>1.374998079973289</v>
      </c>
      <c r="C41">
        <v>0.67057149870119293</v>
      </c>
      <c r="D41">
        <v>0.516894461591072</v>
      </c>
      <c r="E41">
        <v>1.374998357386878</v>
      </c>
      <c r="F41">
        <v>1.374998587842708</v>
      </c>
      <c r="G41" s="7">
        <f t="shared" si="1"/>
        <v>0.516894461591072</v>
      </c>
      <c r="H41" s="7">
        <f t="shared" si="2"/>
        <v>7.7235902135544565E-4</v>
      </c>
      <c r="J41" t="s">
        <v>174</v>
      </c>
      <c r="K41" t="s">
        <v>142</v>
      </c>
      <c r="L41">
        <v>3.4175426675119138</v>
      </c>
      <c r="M41">
        <v>4.4520690771791616</v>
      </c>
      <c r="N41">
        <v>5.9326228410993362</v>
      </c>
      <c r="O41">
        <v>8.6869187267741079</v>
      </c>
      <c r="P41">
        <v>13.151695702618531</v>
      </c>
      <c r="Q41" s="8">
        <f t="shared" si="6"/>
        <v>3.4175426675119138</v>
      </c>
      <c r="R41" s="10">
        <f t="shared" si="5"/>
        <v>7.9184137238443628E-2</v>
      </c>
      <c r="U41" t="s">
        <v>87</v>
      </c>
      <c r="V41">
        <v>3184.0217122194317</v>
      </c>
      <c r="X41" t="s">
        <v>198</v>
      </c>
      <c r="Y41">
        <v>23169.904502199628</v>
      </c>
    </row>
    <row r="42" spans="1:25" x14ac:dyDescent="0.25">
      <c r="A42" t="s">
        <v>91</v>
      </c>
      <c r="B42">
        <v>9.0000000118408643</v>
      </c>
      <c r="C42">
        <v>9.0000000011733245</v>
      </c>
      <c r="D42">
        <v>9.0000000029604781</v>
      </c>
      <c r="E42">
        <v>9.0000000134151517</v>
      </c>
      <c r="F42">
        <v>9.0000000070365918</v>
      </c>
      <c r="G42" s="7">
        <f t="shared" si="1"/>
        <v>9.0000000011733245</v>
      </c>
      <c r="H42" s="7">
        <f t="shared" si="2"/>
        <v>7.9809461752370359E-2</v>
      </c>
      <c r="J42" t="s">
        <v>113</v>
      </c>
      <c r="K42" t="s">
        <v>143</v>
      </c>
      <c r="L42">
        <v>0.35789124076394979</v>
      </c>
      <c r="M42">
        <v>1.235614394889454</v>
      </c>
      <c r="N42">
        <v>1.8386495212251699</v>
      </c>
      <c r="O42">
        <v>4.2131987628025334</v>
      </c>
      <c r="P42">
        <v>4.6992006609223038</v>
      </c>
      <c r="Q42" s="8">
        <f t="shared" si="6"/>
        <v>0.35789124076394979</v>
      </c>
      <c r="R42" s="10">
        <f t="shared" si="5"/>
        <v>8.2923058706744508E-3</v>
      </c>
      <c r="U42" t="s">
        <v>88</v>
      </c>
      <c r="V42">
        <v>6601.1556264825995</v>
      </c>
      <c r="X42" t="s">
        <v>199</v>
      </c>
      <c r="Y42">
        <v>23169.904502199628</v>
      </c>
    </row>
    <row r="43" spans="1:25" x14ac:dyDescent="0.25">
      <c r="A43" t="s">
        <v>93</v>
      </c>
      <c r="B43">
        <v>10.00000001449113</v>
      </c>
      <c r="C43">
        <v>10.00000000162378</v>
      </c>
      <c r="D43">
        <v>10.000000004289371</v>
      </c>
      <c r="E43">
        <v>10.000000018169541</v>
      </c>
      <c r="F43">
        <v>10.00000001042685</v>
      </c>
      <c r="G43" s="7">
        <f>MIN(B43:F43)</f>
        <v>10.00000000162378</v>
      </c>
      <c r="H43" s="7">
        <f>(IFERROR(VLOOKUP(A43,$U$1:$V$61,2,0),0)*G43*1000)/1000000000</f>
        <v>6.7038980440605481E-2</v>
      </c>
      <c r="J43" t="s">
        <v>114</v>
      </c>
      <c r="K43" t="s">
        <v>144</v>
      </c>
      <c r="L43">
        <v>20.151051720357032</v>
      </c>
      <c r="M43">
        <v>26.947089095845961</v>
      </c>
      <c r="N43">
        <v>37.19200109672439</v>
      </c>
      <c r="O43">
        <v>48.579279625686048</v>
      </c>
      <c r="P43">
        <v>53.78736827602043</v>
      </c>
      <c r="Q43" s="8">
        <f t="shared" si="6"/>
        <v>20.151051720357032</v>
      </c>
      <c r="R43" s="10">
        <f t="shared" si="5"/>
        <v>0.46689794397955792</v>
      </c>
      <c r="U43" t="s">
        <v>89</v>
      </c>
      <c r="V43">
        <v>892.04805763278364</v>
      </c>
      <c r="X43" t="s">
        <v>200</v>
      </c>
      <c r="Y43">
        <v>23169.904502199628</v>
      </c>
    </row>
    <row r="44" spans="1:25" x14ac:dyDescent="0.25">
      <c r="A44" t="s">
        <v>94</v>
      </c>
      <c r="B44">
        <v>1.189166584590031</v>
      </c>
      <c r="C44">
        <v>1.1891665959169351</v>
      </c>
      <c r="D44">
        <v>1.1891666482601999</v>
      </c>
      <c r="E44">
        <v>1.1891665493115771</v>
      </c>
      <c r="F44">
        <v>1.189166633386465</v>
      </c>
      <c r="G44" s="7">
        <f>MIN(B44:F44)</f>
        <v>1.1891665493115771</v>
      </c>
      <c r="H44" s="7">
        <f>(IFERROR(VLOOKUP(A44,$U$1:$V$61,2,0),0)*G44*1000)/1000000000</f>
        <v>3.4724564530015452E-3</v>
      </c>
      <c r="J44" t="s">
        <v>115</v>
      </c>
      <c r="K44" t="s">
        <v>145</v>
      </c>
      <c r="L44">
        <v>2.346599541613102E-6</v>
      </c>
      <c r="M44">
        <v>3.3130119586996028E-7</v>
      </c>
      <c r="N44">
        <v>1.0842859901344499E-6</v>
      </c>
      <c r="O44">
        <v>3.3554675318641239E-6</v>
      </c>
      <c r="P44">
        <v>4.3137476090826527E-6</v>
      </c>
      <c r="Q44" s="8">
        <f t="shared" si="6"/>
        <v>3.3130119586996028E-7</v>
      </c>
      <c r="R44" s="10">
        <f t="shared" si="5"/>
        <v>7.6762170697715134E-9</v>
      </c>
      <c r="U44" t="s">
        <v>90</v>
      </c>
      <c r="V44">
        <v>1494.2296324437657</v>
      </c>
    </row>
    <row r="45" spans="1:25" x14ac:dyDescent="0.25">
      <c r="A45" t="s">
        <v>95</v>
      </c>
      <c r="B45">
        <v>3.5811649716277118E-7</v>
      </c>
      <c r="C45">
        <v>5.9808499778180841E-8</v>
      </c>
      <c r="D45">
        <v>2.2623461004147471E-7</v>
      </c>
      <c r="E45">
        <v>5.4250892051620618E-7</v>
      </c>
      <c r="F45">
        <v>2.9753064768809638E-7</v>
      </c>
      <c r="G45" s="7">
        <f>MIN(B45:F45)</f>
        <v>5.9808499778180841E-8</v>
      </c>
      <c r="H45" s="7">
        <f>(IFERROR(VLOOKUP(A45,$U$1:$V$61,2,0),0)*G45*1000)/1000000000</f>
        <v>2.257212133709992E-9</v>
      </c>
      <c r="J45" t="s">
        <v>175</v>
      </c>
      <c r="K45" t="s">
        <v>146</v>
      </c>
      <c r="L45">
        <v>1.2974753728132411</v>
      </c>
      <c r="M45">
        <v>1.3988076835914329</v>
      </c>
      <c r="N45">
        <v>1.5534916095167559</v>
      </c>
      <c r="O45">
        <v>1.708176146583704</v>
      </c>
      <c r="P45">
        <v>1.809507746263028</v>
      </c>
      <c r="Q45" s="8">
        <f t="shared" si="6"/>
        <v>1.2974753728132411</v>
      </c>
      <c r="R45" s="10">
        <f t="shared" si="5"/>
        <v>3.0062380482038659E-2</v>
      </c>
      <c r="U45" t="s">
        <v>91</v>
      </c>
      <c r="V45">
        <v>8867.7179713295172</v>
      </c>
    </row>
    <row r="46" spans="1:25" x14ac:dyDescent="0.25">
      <c r="A46" t="s">
        <v>96</v>
      </c>
      <c r="B46">
        <v>4.458888309889293E-7</v>
      </c>
      <c r="C46">
        <v>8.3001046831616443E-8</v>
      </c>
      <c r="D46">
        <v>3.7908339824133432E-7</v>
      </c>
      <c r="E46">
        <v>1.1776241646788009E-6</v>
      </c>
      <c r="F46">
        <v>8.1432815133647953E-7</v>
      </c>
      <c r="G46" s="7">
        <f>MIN(B46:F46)</f>
        <v>8.3001046831616443E-8</v>
      </c>
      <c r="H46" s="7">
        <f>(IFERROR(VLOOKUP(A46,$U$1:$V$61,2,0),0)*G46*1000)/1000000000</f>
        <v>2.6045623015746531E-9</v>
      </c>
      <c r="J46" t="s">
        <v>116</v>
      </c>
      <c r="K46" t="s">
        <v>147</v>
      </c>
      <c r="L46">
        <v>4.0567848827106347E-5</v>
      </c>
      <c r="M46">
        <v>1.070799140861293E-6</v>
      </c>
      <c r="N46">
        <v>9.439776079897097E-2</v>
      </c>
      <c r="O46">
        <v>7.638602380546651E-2</v>
      </c>
      <c r="P46">
        <v>0.76752005480377106</v>
      </c>
      <c r="Q46" s="8">
        <f t="shared" si="6"/>
        <v>1.070799140861293E-6</v>
      </c>
      <c r="R46" s="10">
        <f t="shared" si="5"/>
        <v>2.4810313834793565E-8</v>
      </c>
      <c r="U46" t="s">
        <v>92</v>
      </c>
      <c r="V46">
        <v>24263.707167611716</v>
      </c>
    </row>
    <row r="47" spans="1:25" x14ac:dyDescent="0.25">
      <c r="A47" t="s">
        <v>97</v>
      </c>
      <c r="B47">
        <v>3.8338428457709648E-7</v>
      </c>
      <c r="C47">
        <v>6.8292974309580708E-8</v>
      </c>
      <c r="D47">
        <v>2.7368046503348649E-7</v>
      </c>
      <c r="E47">
        <v>9.188518743244885E-7</v>
      </c>
      <c r="F47">
        <v>5.6130011624403117E-7</v>
      </c>
      <c r="G47" s="7">
        <f>MIN(B47:F47)</f>
        <v>6.8292974309580708E-8</v>
      </c>
      <c r="H47" s="7">
        <f>(IFERROR(VLOOKUP(A47,$U$1:$V$61,2,0),0)*G47*1000)/1000000000</f>
        <v>2.4905423990255907E-9</v>
      </c>
      <c r="J47" t="s">
        <v>176</v>
      </c>
      <c r="K47" t="s">
        <v>148</v>
      </c>
      <c r="L47">
        <v>0.148349557035932</v>
      </c>
      <c r="M47">
        <v>0.27534784851633348</v>
      </c>
      <c r="N47">
        <v>0.46921061557879801</v>
      </c>
      <c r="O47">
        <v>0.66307339186364989</v>
      </c>
      <c r="P47">
        <v>0.79007179501155278</v>
      </c>
      <c r="Q47" s="8">
        <f t="shared" si="6"/>
        <v>0.148349557035932</v>
      </c>
      <c r="R47" s="10">
        <f t="shared" si="5"/>
        <v>3.4372450694661614E-3</v>
      </c>
      <c r="U47" t="s">
        <v>93</v>
      </c>
      <c r="V47">
        <v>6703.8980429719822</v>
      </c>
    </row>
    <row r="48" spans="1:25" x14ac:dyDescent="0.25">
      <c r="A48" t="s">
        <v>98</v>
      </c>
      <c r="B48">
        <v>13.249999997894079</v>
      </c>
      <c r="C48">
        <v>13.249999992876329</v>
      </c>
      <c r="D48">
        <v>13.249999986570741</v>
      </c>
      <c r="E48">
        <v>13.249999967986801</v>
      </c>
      <c r="F48">
        <v>13.24999996682749</v>
      </c>
      <c r="G48" s="7">
        <f>MIN(B48:F48)</f>
        <v>13.24999996682749</v>
      </c>
      <c r="H48" s="7">
        <f>(IFERROR(VLOOKUP(A48,$U$1:$V$61,2,0),0)*G48*1000)/1000000000</f>
        <v>3.5910771944514773E-2</v>
      </c>
      <c r="J48" t="s">
        <v>177</v>
      </c>
      <c r="K48" t="s">
        <v>149</v>
      </c>
      <c r="L48">
        <v>0.14834952498003759</v>
      </c>
      <c r="M48">
        <v>0.27534784457600392</v>
      </c>
      <c r="N48">
        <v>0.46921062723967161</v>
      </c>
      <c r="O48">
        <v>0.66307338131572013</v>
      </c>
      <c r="P48">
        <v>0.79007180484364048</v>
      </c>
      <c r="Q48" s="8">
        <f t="shared" si="6"/>
        <v>0.14834952498003759</v>
      </c>
      <c r="R48" s="10">
        <f t="shared" si="5"/>
        <v>3.4372443267341487E-3</v>
      </c>
      <c r="U48" t="s">
        <v>94</v>
      </c>
      <c r="V48">
        <v>2920.0757917482565</v>
      </c>
    </row>
    <row r="49" spans="1:22" x14ac:dyDescent="0.25">
      <c r="A49" t="s">
        <v>99</v>
      </c>
      <c r="B49">
        <v>18.499060259214179</v>
      </c>
      <c r="C49">
        <v>17.724553481370489</v>
      </c>
      <c r="D49">
        <v>22.653165358739169</v>
      </c>
      <c r="E49">
        <v>17.68062745235531</v>
      </c>
      <c r="F49">
        <v>17.803392755427659</v>
      </c>
      <c r="G49" s="7">
        <f>MIN(B49:F49)</f>
        <v>17.68062745235531</v>
      </c>
      <c r="H49" s="7">
        <f>(IFERROR(VLOOKUP(A49,$U$1:$V$61,2,0),0)*G49*1000)/1000000000</f>
        <v>0.10941754760883465</v>
      </c>
      <c r="J49" t="s">
        <v>117</v>
      </c>
      <c r="K49" t="s">
        <v>150</v>
      </c>
      <c r="L49">
        <v>15.260070597710611</v>
      </c>
      <c r="M49">
        <v>18.337823215937231</v>
      </c>
      <c r="N49">
        <v>22.03627320554148</v>
      </c>
      <c r="O49">
        <v>28.40380068520912</v>
      </c>
      <c r="P49">
        <v>33.248126943558511</v>
      </c>
      <c r="Q49" s="8">
        <f t="shared" si="6"/>
        <v>15.260070597710611</v>
      </c>
      <c r="R49" s="10">
        <f t="shared" si="5"/>
        <v>0.35357437844577927</v>
      </c>
      <c r="U49" t="s">
        <v>193</v>
      </c>
      <c r="V49">
        <v>4049.8981816528376</v>
      </c>
    </row>
    <row r="50" spans="1:22" x14ac:dyDescent="0.25">
      <c r="A50" t="s">
        <v>100</v>
      </c>
      <c r="B50">
        <v>18.666666680027369</v>
      </c>
      <c r="C50">
        <v>18.666666667904501</v>
      </c>
      <c r="D50">
        <v>18.66666667068791</v>
      </c>
      <c r="E50">
        <v>18.666666683321701</v>
      </c>
      <c r="F50">
        <v>18.666666676077451</v>
      </c>
      <c r="G50" s="7">
        <f>MIN(B50:F50)</f>
        <v>18.666666667904501</v>
      </c>
      <c r="H50" s="7">
        <f>(IFERROR(VLOOKUP(A50,$U$1:$V$61,2,0),0)*G50*1000)/1000000000</f>
        <v>8.3931094337246714E-2</v>
      </c>
      <c r="J50" t="s">
        <v>118</v>
      </c>
      <c r="K50" t="s">
        <v>151</v>
      </c>
      <c r="L50">
        <v>26.553591658682219</v>
      </c>
      <c r="M50">
        <v>34.102766972259637</v>
      </c>
      <c r="N50">
        <v>34.102767212777572</v>
      </c>
      <c r="O50">
        <v>34.102769382320758</v>
      </c>
      <c r="P50">
        <v>34.102770026692333</v>
      </c>
      <c r="Q50" s="8">
        <f t="shared" si="6"/>
        <v>26.553591658682219</v>
      </c>
      <c r="R50" s="10">
        <f t="shared" si="5"/>
        <v>0.61524418292207173</v>
      </c>
      <c r="U50" t="s">
        <v>194</v>
      </c>
      <c r="V50">
        <v>33897.82619004578</v>
      </c>
    </row>
    <row r="51" spans="1:22" x14ac:dyDescent="0.25">
      <c r="A51" t="s">
        <v>101</v>
      </c>
      <c r="B51">
        <v>1.0057196277544401E-6</v>
      </c>
      <c r="C51">
        <v>2.2845690848342161E-7</v>
      </c>
      <c r="D51">
        <v>9.7952366467541939E-7</v>
      </c>
      <c r="E51">
        <v>7.4822726747038923E-2</v>
      </c>
      <c r="F51">
        <v>0.84924685709299086</v>
      </c>
      <c r="G51" s="7">
        <f>MIN(B51:F51)</f>
        <v>2.2845690848342161E-7</v>
      </c>
      <c r="H51" s="7">
        <f>(IFERROR(VLOOKUP(A51,$U$1:$V$61,2,0),0)*G51*1000)/1000000000</f>
        <v>3.3433038447357157E-9</v>
      </c>
      <c r="J51" t="s">
        <v>119</v>
      </c>
      <c r="K51" t="s">
        <v>152</v>
      </c>
      <c r="L51">
        <v>0.5447492567173492</v>
      </c>
      <c r="M51">
        <v>3.0129192297185892</v>
      </c>
      <c r="N51">
        <v>7.4533473227392024</v>
      </c>
      <c r="O51">
        <v>7.4827292625257638</v>
      </c>
      <c r="P51">
        <v>8.4151862430086624</v>
      </c>
      <c r="Q51" s="8">
        <f t="shared" si="6"/>
        <v>0.5447492567173492</v>
      </c>
      <c r="R51" s="10">
        <f t="shared" si="5"/>
        <v>1.2621788255785211E-2</v>
      </c>
      <c r="U51" t="s">
        <v>195</v>
      </c>
      <c r="V51">
        <v>2765.3489786616292</v>
      </c>
    </row>
    <row r="52" spans="1:22" x14ac:dyDescent="0.25">
      <c r="A52" t="s">
        <v>102</v>
      </c>
      <c r="B52">
        <v>1.8560200229445729E-6</v>
      </c>
      <c r="C52">
        <v>3.887806028755592E-7</v>
      </c>
      <c r="D52">
        <v>1.7692381042743409E-6</v>
      </c>
      <c r="E52">
        <v>7.2891991543654833E-2</v>
      </c>
      <c r="F52">
        <v>0.82729942173512638</v>
      </c>
      <c r="G52" s="7">
        <f>MIN(B52:F52)</f>
        <v>3.887806028755592E-7</v>
      </c>
      <c r="H52" s="7">
        <f>(IFERROR(VLOOKUP(A52,$U$1:$V$61,2,0),0)*G52*1000)/1000000000</f>
        <v>2.8334296396195245E-9</v>
      </c>
      <c r="J52" t="s">
        <v>120</v>
      </c>
      <c r="K52" t="s">
        <v>153</v>
      </c>
      <c r="L52">
        <v>5.6288910891922708</v>
      </c>
      <c r="M52">
        <v>6.4229541311112994</v>
      </c>
      <c r="N52">
        <v>7.6350884830360242</v>
      </c>
      <c r="O52">
        <v>8.8472221788825145</v>
      </c>
      <c r="P52">
        <v>9.641285392656247</v>
      </c>
      <c r="Q52" s="8">
        <f t="shared" si="6"/>
        <v>5.6288910891922708</v>
      </c>
      <c r="R52" s="10">
        <f t="shared" si="5"/>
        <v>0.13042086898986735</v>
      </c>
      <c r="U52" t="s">
        <v>196</v>
      </c>
      <c r="V52">
        <v>3211.373007478021</v>
      </c>
    </row>
    <row r="53" spans="1:22" x14ac:dyDescent="0.25">
      <c r="A53" t="s">
        <v>103</v>
      </c>
      <c r="B53">
        <v>18.399892663981561</v>
      </c>
      <c r="C53">
        <v>18.39989201959067</v>
      </c>
      <c r="D53">
        <v>18.399892429322861</v>
      </c>
      <c r="E53">
        <v>18.399893459106639</v>
      </c>
      <c r="F53">
        <v>18.399892643253899</v>
      </c>
      <c r="G53" s="7">
        <f>MIN(B53:F53)</f>
        <v>18.39989201959067</v>
      </c>
      <c r="H53" s="7">
        <f>(IFERROR(VLOOKUP(A53,$U$1:$V$61,2,0),0)*G53*1000)/1000000000</f>
        <v>4.986825115271494E-2</v>
      </c>
      <c r="J53" t="s">
        <v>121</v>
      </c>
      <c r="K53" t="s">
        <v>154</v>
      </c>
      <c r="L53">
        <v>1.5494797290939201E-6</v>
      </c>
      <c r="M53">
        <v>2.4813061720196712E-7</v>
      </c>
      <c r="N53">
        <v>9.8856453886237595E-7</v>
      </c>
      <c r="O53">
        <v>2.4059940959126799E-6</v>
      </c>
      <c r="P53">
        <v>1.8704414945135551E-6</v>
      </c>
      <c r="Q53" s="8">
        <f t="shared" si="6"/>
        <v>2.4813061720196712E-7</v>
      </c>
      <c r="R53" s="10">
        <f t="shared" si="5"/>
        <v>5.7491627046414308E-9</v>
      </c>
      <c r="U53" t="s">
        <v>95</v>
      </c>
      <c r="V53">
        <v>37740.657968041218</v>
      </c>
    </row>
    <row r="54" spans="1:22" x14ac:dyDescent="0.25">
      <c r="H54" s="7">
        <f>SUM(H2:H53)</f>
        <v>1.4829430545627136</v>
      </c>
      <c r="J54" t="s">
        <v>178</v>
      </c>
      <c r="K54" t="s">
        <v>155</v>
      </c>
      <c r="L54">
        <v>4.9556356639274757</v>
      </c>
      <c r="M54">
        <v>5.4198480875853701</v>
      </c>
      <c r="N54">
        <v>7.8418527241977714</v>
      </c>
      <c r="O54">
        <v>7.998373935972924</v>
      </c>
      <c r="P54">
        <v>8.1009101009963427</v>
      </c>
      <c r="Q54" s="8">
        <f t="shared" si="6"/>
        <v>4.9556356639274757</v>
      </c>
      <c r="R54" s="10">
        <f t="shared" si="5"/>
        <v>0.11482160508089426</v>
      </c>
      <c r="U54" t="s">
        <v>96</v>
      </c>
      <c r="V54">
        <v>31379.872917247754</v>
      </c>
    </row>
    <row r="55" spans="1:22" x14ac:dyDescent="0.25">
      <c r="J55" t="s">
        <v>122</v>
      </c>
      <c r="K55" t="s">
        <v>156</v>
      </c>
      <c r="L55">
        <v>14.02601349554846</v>
      </c>
      <c r="M55">
        <v>19.807822786512919</v>
      </c>
      <c r="N55">
        <v>27.711158384509702</v>
      </c>
      <c r="O55">
        <v>49.681556753051133</v>
      </c>
      <c r="P55">
        <v>53.35280407081531</v>
      </c>
      <c r="Q55" s="8">
        <f t="shared" si="6"/>
        <v>14.02601349554846</v>
      </c>
      <c r="R55" s="10">
        <f t="shared" si="5"/>
        <v>0.32498139323842101</v>
      </c>
      <c r="U55" t="s">
        <v>97</v>
      </c>
      <c r="V55">
        <v>36468.500957882527</v>
      </c>
    </row>
    <row r="56" spans="1:22" x14ac:dyDescent="0.25">
      <c r="J56" t="s">
        <v>123</v>
      </c>
      <c r="K56" t="s">
        <v>157</v>
      </c>
      <c r="L56">
        <v>2.3398399114717989</v>
      </c>
      <c r="M56">
        <v>2.0468349849451561</v>
      </c>
      <c r="N56">
        <v>1.788040027580978</v>
      </c>
      <c r="O56">
        <v>2.6268948780278172</v>
      </c>
      <c r="P56">
        <v>2.4191312755988621</v>
      </c>
      <c r="Q56" s="8">
        <f t="shared" si="6"/>
        <v>1.788040027580978</v>
      </c>
      <c r="R56" s="10">
        <f t="shared" si="5"/>
        <v>4.1428716685161647E-2</v>
      </c>
      <c r="U56" t="s">
        <v>98</v>
      </c>
      <c r="V56">
        <v>2710.2469459939975</v>
      </c>
    </row>
    <row r="57" spans="1:22" x14ac:dyDescent="0.25">
      <c r="J57" t="s">
        <v>179</v>
      </c>
      <c r="K57" t="s">
        <v>158</v>
      </c>
      <c r="L57">
        <v>0.87152630643229723</v>
      </c>
      <c r="M57">
        <v>1.005798635146204</v>
      </c>
      <c r="N57">
        <v>1.5805362081252929</v>
      </c>
      <c r="O57">
        <v>3.503488367304719</v>
      </c>
      <c r="P57">
        <v>3.7279154691846079</v>
      </c>
      <c r="Q57" s="8">
        <f t="shared" si="6"/>
        <v>0.87152630643229723</v>
      </c>
      <c r="R57" s="10">
        <f t="shared" si="5"/>
        <v>2.0193181291191097E-2</v>
      </c>
      <c r="U57" t="s">
        <v>99</v>
      </c>
      <c r="V57">
        <v>6188.5556891963515</v>
      </c>
    </row>
    <row r="58" spans="1:22" x14ac:dyDescent="0.25">
      <c r="J58" t="s">
        <v>124</v>
      </c>
      <c r="K58" t="s">
        <v>159</v>
      </c>
      <c r="L58">
        <v>23.86449156240905</v>
      </c>
      <c r="M58">
        <v>32.090649534149662</v>
      </c>
      <c r="N58">
        <v>46.591907503816557</v>
      </c>
      <c r="O58">
        <v>59.900782960701036</v>
      </c>
      <c r="P58">
        <v>70.498808280792829</v>
      </c>
      <c r="Q58" s="8">
        <f t="shared" si="6"/>
        <v>23.86449156240905</v>
      </c>
      <c r="R58" s="10">
        <f t="shared" si="5"/>
        <v>0.5529379904945666</v>
      </c>
      <c r="U58" t="s">
        <v>100</v>
      </c>
      <c r="V58">
        <v>4496.308624911484</v>
      </c>
    </row>
    <row r="59" spans="1:22" x14ac:dyDescent="0.25">
      <c r="J59" t="s">
        <v>180</v>
      </c>
      <c r="K59" t="s">
        <v>160</v>
      </c>
      <c r="L59">
        <v>8.0441879746981728E-7</v>
      </c>
      <c r="M59">
        <v>1.1150158165018519E-7</v>
      </c>
      <c r="N59">
        <v>5.584027462961326E-7</v>
      </c>
      <c r="O59">
        <v>2.0940998811467081E-6</v>
      </c>
      <c r="P59">
        <v>1.484230165490028E-6</v>
      </c>
      <c r="Q59" s="8">
        <f t="shared" si="6"/>
        <v>1.1150158165018519E-7</v>
      </c>
      <c r="R59" s="10">
        <f t="shared" si="5"/>
        <v>2.5834809986790056E-9</v>
      </c>
      <c r="U59" t="s">
        <v>101</v>
      </c>
      <c r="V59">
        <v>14634.286469731898</v>
      </c>
    </row>
    <row r="60" spans="1:22" x14ac:dyDescent="0.25">
      <c r="J60" t="s">
        <v>181</v>
      </c>
      <c r="K60" t="s">
        <v>161</v>
      </c>
      <c r="L60">
        <v>1.073264196846957E-6</v>
      </c>
      <c r="M60">
        <v>1.7527654637233579E-7</v>
      </c>
      <c r="N60">
        <v>1.098287610100812E-6</v>
      </c>
      <c r="O60">
        <v>5.1278544228352699E-6</v>
      </c>
      <c r="P60">
        <v>3.9980764881511142E-6</v>
      </c>
      <c r="Q60" s="8">
        <f t="shared" si="6"/>
        <v>1.7527654637233579E-7</v>
      </c>
      <c r="R60" s="10">
        <f t="shared" si="5"/>
        <v>4.0611408409223853E-9</v>
      </c>
      <c r="U60" t="s">
        <v>102</v>
      </c>
      <c r="V60">
        <v>7287.9912697868012</v>
      </c>
    </row>
    <row r="61" spans="1:22" x14ac:dyDescent="0.25">
      <c r="J61" t="s">
        <v>182</v>
      </c>
      <c r="K61" t="s">
        <v>162</v>
      </c>
      <c r="L61">
        <v>7.1950052681642346E-7</v>
      </c>
      <c r="M61">
        <v>9.2855512698369491E-8</v>
      </c>
      <c r="N61">
        <v>3.7019039141977439E-7</v>
      </c>
      <c r="O61">
        <v>1.031990965945967E-6</v>
      </c>
      <c r="P61">
        <v>6.4748179811501245E-7</v>
      </c>
      <c r="Q61" s="8">
        <f t="shared" si="6"/>
        <v>9.2855512698369491E-8</v>
      </c>
      <c r="R61" s="10">
        <f t="shared" si="5"/>
        <v>2.1514533617240058E-9</v>
      </c>
      <c r="U61" t="s">
        <v>103</v>
      </c>
      <c r="V61">
        <v>2710.2469459939975</v>
      </c>
    </row>
    <row r="62" spans="1:22" x14ac:dyDescent="0.25">
      <c r="J62" t="s">
        <v>183</v>
      </c>
      <c r="K62" t="s">
        <v>163</v>
      </c>
      <c r="L62">
        <v>5.8919670873778023E-7</v>
      </c>
      <c r="M62">
        <v>7.2078851347366169E-8</v>
      </c>
      <c r="N62">
        <v>2.6385433382752871E-7</v>
      </c>
      <c r="O62">
        <v>6.8421201905560128E-7</v>
      </c>
      <c r="P62">
        <v>4.1321213221976829E-7</v>
      </c>
      <c r="Q62" s="8">
        <f t="shared" si="6"/>
        <v>7.2078851347366169E-8</v>
      </c>
      <c r="R62" s="10">
        <f t="shared" si="5"/>
        <v>1.6700601023467171E-9</v>
      </c>
    </row>
    <row r="63" spans="1:22" x14ac:dyDescent="0.25">
      <c r="J63" t="s">
        <v>184</v>
      </c>
      <c r="K63" t="s">
        <v>164</v>
      </c>
      <c r="L63">
        <v>7.5230810242714309E-7</v>
      </c>
      <c r="M63">
        <v>9.7566704232928887E-8</v>
      </c>
      <c r="N63">
        <v>4.2285614749916521E-7</v>
      </c>
      <c r="O63">
        <v>1.2648972352307921E-6</v>
      </c>
      <c r="P63">
        <v>8.2426657925985445E-7</v>
      </c>
      <c r="Q63" s="8">
        <f t="shared" si="6"/>
        <v>9.7566704232928887E-8</v>
      </c>
      <c r="R63" s="10">
        <f t="shared" si="5"/>
        <v>2.2606112196713183E-9</v>
      </c>
    </row>
    <row r="64" spans="1:22" x14ac:dyDescent="0.25">
      <c r="R64" s="10">
        <f>SUM(R25:R63)</f>
        <v>4.0239977960022806</v>
      </c>
    </row>
    <row r="68" spans="14:19" x14ac:dyDescent="0.25">
      <c r="P68" t="s">
        <v>114</v>
      </c>
    </row>
    <row r="69" spans="14:19" x14ac:dyDescent="0.25">
      <c r="N69" t="s">
        <v>45</v>
      </c>
      <c r="O69" t="s">
        <v>201</v>
      </c>
      <c r="P69">
        <v>21.545999999999999</v>
      </c>
      <c r="Q69">
        <f>P69*2000</f>
        <v>43092</v>
      </c>
      <c r="R69">
        <f>Q69/8760</f>
        <v>4.919178082191781</v>
      </c>
    </row>
    <row r="70" spans="14:19" x14ac:dyDescent="0.25">
      <c r="R70">
        <f>R69*24</f>
        <v>118.06027397260274</v>
      </c>
    </row>
    <row r="71" spans="14:19" x14ac:dyDescent="0.25">
      <c r="P71">
        <v>4.6117400000000003E-2</v>
      </c>
      <c r="Q71">
        <f>P71*1000</f>
        <v>46.117400000000004</v>
      </c>
      <c r="R71">
        <f>Q71*24</f>
        <v>1106.8176000000001</v>
      </c>
      <c r="S71">
        <f>R71*365</f>
        <v>403988.42400000006</v>
      </c>
    </row>
    <row r="72" spans="14:19" x14ac:dyDescent="0.25">
      <c r="S72">
        <f>S71/1000</f>
        <v>403.98842400000007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Results</vt:lpstr>
      <vt:lpstr>No Regret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HP_Bernecker</dc:creator>
  <cp:lastModifiedBy>HP_Bernecker</cp:lastModifiedBy>
  <dcterms:created xsi:type="dcterms:W3CDTF">2015-06-05T18:19:34Z</dcterms:created>
  <dcterms:modified xsi:type="dcterms:W3CDTF">2025-02-10T13:55:14Z</dcterms:modified>
</cp:coreProperties>
</file>