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jomore_microsoft_com/Documents/Github/AzureBlackMagic/"/>
    </mc:Choice>
  </mc:AlternateContent>
  <xr:revisionPtr revIDLastSave="448" documentId="8_{E6C77006-F4FE-42B2-A7F2-1499FC9A709D}" xr6:coauthVersionLast="32" xr6:coauthVersionMax="32" xr10:uidLastSave="{E40739DE-9E55-4606-B348-C431DFA926CC}"/>
  <bookViews>
    <workbookView xWindow="0" yWindow="0" windowWidth="25714" windowHeight="12849" xr2:uid="{301A4869-1C44-4E24-8A48-0E6588666D8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C10" i="1"/>
  <c r="C16" i="1"/>
  <c r="G6" i="1"/>
  <c r="I6" i="1"/>
  <c r="I5" i="1"/>
  <c r="I4" i="1"/>
  <c r="G23" i="1" l="1"/>
  <c r="G17" i="1"/>
  <c r="G11" i="1"/>
  <c r="L11" i="1"/>
  <c r="G25" i="1" s="1"/>
  <c r="V18" i="1"/>
  <c r="V17" i="1"/>
  <c r="V16" i="1"/>
  <c r="V15" i="1"/>
  <c r="V14" i="1"/>
  <c r="V13" i="1"/>
  <c r="V12" i="1"/>
  <c r="V11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F14" i="1"/>
  <c r="F9" i="1"/>
  <c r="E15" i="1"/>
  <c r="E14" i="1"/>
  <c r="E13" i="1"/>
  <c r="E12" i="1"/>
  <c r="E9" i="1"/>
  <c r="E8" i="1"/>
  <c r="E7" i="1"/>
  <c r="E5" i="1"/>
  <c r="E4" i="1"/>
  <c r="M29" i="1"/>
  <c r="M28" i="1"/>
  <c r="M30" i="1"/>
  <c r="M27" i="1"/>
  <c r="M25" i="1"/>
  <c r="M26" i="1"/>
  <c r="M24" i="1"/>
  <c r="M23" i="1"/>
  <c r="J29" i="1"/>
  <c r="K29" i="1" s="1"/>
  <c r="N29" i="1" s="1"/>
  <c r="F8" i="1" s="1"/>
  <c r="J28" i="1"/>
  <c r="K28" i="1" s="1"/>
  <c r="N28" i="1" s="1"/>
  <c r="F4" i="1" s="1"/>
  <c r="J30" i="1"/>
  <c r="K30" i="1" s="1"/>
  <c r="N30" i="1" s="1"/>
  <c r="J27" i="1"/>
  <c r="K27" i="1" s="1"/>
  <c r="N27" i="1" s="1"/>
  <c r="F12" i="1" s="1"/>
  <c r="J25" i="1"/>
  <c r="K25" i="1" s="1"/>
  <c r="J26" i="1"/>
  <c r="K26" i="1" s="1"/>
  <c r="N26" i="1" s="1"/>
  <c r="J24" i="1"/>
  <c r="K24" i="1" s="1"/>
  <c r="J23" i="1"/>
  <c r="K23" i="1" s="1"/>
  <c r="G16" i="1"/>
  <c r="G10" i="1"/>
  <c r="G27" i="1"/>
  <c r="G30" i="1" l="1"/>
  <c r="N23" i="1"/>
  <c r="F15" i="1" s="1"/>
  <c r="G15" i="1" s="1"/>
  <c r="G24" i="1"/>
  <c r="G29" i="1"/>
  <c r="F13" i="1"/>
  <c r="G13" i="1" s="1"/>
  <c r="G26" i="1"/>
  <c r="G28" i="1"/>
  <c r="G8" i="1"/>
  <c r="G14" i="1"/>
  <c r="F7" i="1"/>
  <c r="G7" i="1" s="1"/>
  <c r="N25" i="1"/>
  <c r="F5" i="1" s="1"/>
  <c r="G5" i="1" s="1"/>
  <c r="G9" i="1"/>
  <c r="G12" i="1"/>
  <c r="G4" i="1"/>
  <c r="N24" i="1"/>
  <c r="J5" i="1" l="1"/>
  <c r="J6" i="1"/>
  <c r="J4" i="1"/>
</calcChain>
</file>

<file path=xl/sharedStrings.xml><?xml version="1.0" encoding="utf-8"?>
<sst xmlns="http://schemas.openxmlformats.org/spreadsheetml/2006/main" count="133" uniqueCount="76">
  <si>
    <t>VM Typen</t>
  </si>
  <si>
    <t>Beschreibung</t>
  </si>
  <si>
    <t>VM Type</t>
  </si>
  <si>
    <t>Cores</t>
  </si>
  <si>
    <t>RAM</t>
  </si>
  <si>
    <t>Region</t>
  </si>
  <si>
    <t>€/h</t>
  </si>
  <si>
    <t>€/Monat</t>
  </si>
  <si>
    <t>Preiskalkulation:</t>
  </si>
  <si>
    <t>Meine App</t>
  </si>
  <si>
    <t>Klasse</t>
  </si>
  <si>
    <t>Holz</t>
  </si>
  <si>
    <t>IIS VM Holz</t>
  </si>
  <si>
    <t>VM</t>
  </si>
  <si>
    <t>Data Disk Type</t>
  </si>
  <si>
    <t>Stunden</t>
  </si>
  <si>
    <t>SQL Server Holz</t>
  </si>
  <si>
    <t>Menge</t>
  </si>
  <si>
    <t>Bandwidth</t>
  </si>
  <si>
    <t>Azure Backup</t>
  </si>
  <si>
    <t>Stunden/Monat</t>
  </si>
  <si>
    <t>OS Disk</t>
  </si>
  <si>
    <t>Compute</t>
  </si>
  <si>
    <t>Data Disks</t>
  </si>
  <si>
    <t>DC Small</t>
  </si>
  <si>
    <t>DC Medium</t>
  </si>
  <si>
    <t>Bandwidth/GB</t>
  </si>
  <si>
    <t>Backup/VM</t>
  </si>
  <si>
    <t>VPNGW1</t>
  </si>
  <si>
    <t>VPNGW2</t>
  </si>
  <si>
    <t>northeurope</t>
  </si>
  <si>
    <t>P10</t>
  </si>
  <si>
    <t>Laufzeitoptionen</t>
  </si>
  <si>
    <t>5x10</t>
  </si>
  <si>
    <t>5x12</t>
  </si>
  <si>
    <t>7x18</t>
  </si>
  <si>
    <t>7x24</t>
  </si>
  <si>
    <t>Disks</t>
  </si>
  <si>
    <t>P4</t>
  </si>
  <si>
    <t>P6</t>
  </si>
  <si>
    <t>P15</t>
  </si>
  <si>
    <t>P20</t>
  </si>
  <si>
    <t>P30</t>
  </si>
  <si>
    <t>P40</t>
  </si>
  <si>
    <t>P50</t>
  </si>
  <si>
    <t>Cap (GB)</t>
  </si>
  <si>
    <t>IOPS</t>
  </si>
  <si>
    <t>S4</t>
  </si>
  <si>
    <t>S6</t>
  </si>
  <si>
    <t>S10</t>
  </si>
  <si>
    <t>S15</t>
  </si>
  <si>
    <t>S20</t>
  </si>
  <si>
    <t>S30</t>
  </si>
  <si>
    <t>S40</t>
  </si>
  <si>
    <t>S50</t>
  </si>
  <si>
    <t>Total Storage</t>
  </si>
  <si>
    <t>€/Disk/Monat</t>
  </si>
  <si>
    <t>Compute €/h</t>
  </si>
  <si>
    <t>Storage €/Monat</t>
  </si>
  <si>
    <t>B1MS-Win</t>
  </si>
  <si>
    <t>Hr/Monat</t>
  </si>
  <si>
    <t>$/GB</t>
  </si>
  <si>
    <t>$/IOPS</t>
  </si>
  <si>
    <t>D2v3-Win-RI1</t>
  </si>
  <si>
    <t>F1s-Win</t>
  </si>
  <si>
    <t>D2v3-Win</t>
  </si>
  <si>
    <t>VPNGWbasic</t>
  </si>
  <si>
    <t>IIS VM RI</t>
  </si>
  <si>
    <t>IIS VM PAYG</t>
  </si>
  <si>
    <t>SQL Server RI</t>
  </si>
  <si>
    <t>SQL Server PAYG</t>
  </si>
  <si>
    <t>Silber (5x10)</t>
  </si>
  <si>
    <t>Gold (24x7)</t>
  </si>
  <si>
    <t>E2sv3-SQL_std</t>
  </si>
  <si>
    <t>E2sv3-SQL_std-RI1</t>
  </si>
  <si>
    <t>D2v3-SQL_web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</si>
</sst>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#&quot; GB&quot;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0" fillId="2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43" fontId="3" fillId="2" borderId="4" xfId="1" applyFont="1" applyFill="1" applyBorder="1"/>
    <xf numFmtId="0" fontId="2" fillId="2" borderId="5" xfId="0" applyFont="1" applyFill="1" applyBorder="1"/>
    <xf numFmtId="43" fontId="3" fillId="2" borderId="6" xfId="1" applyFont="1" applyFill="1" applyBorder="1"/>
    <xf numFmtId="0" fontId="6" fillId="0" borderId="0" xfId="0" applyFont="1"/>
    <xf numFmtId="0" fontId="2" fillId="0" borderId="1" xfId="0" applyFont="1" applyBorder="1"/>
    <xf numFmtId="0" fontId="2" fillId="0" borderId="7" xfId="0" applyFont="1" applyBorder="1"/>
    <xf numFmtId="0" fontId="0" fillId="0" borderId="7" xfId="0" applyBorder="1"/>
    <xf numFmtId="0" fontId="4" fillId="0" borderId="7" xfId="0" applyFont="1" applyBorder="1"/>
    <xf numFmtId="0" fontId="5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5" fillId="0" borderId="0" xfId="0" applyFont="1" applyBorder="1"/>
    <xf numFmtId="0" fontId="5" fillId="0" borderId="4" xfId="0" applyFont="1" applyBorder="1"/>
    <xf numFmtId="0" fontId="0" fillId="0" borderId="3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2" fillId="0" borderId="2" xfId="0" applyFont="1" applyBorder="1"/>
    <xf numFmtId="2" fontId="4" fillId="0" borderId="4" xfId="0" applyNumberFormat="1" applyFont="1" applyBorder="1"/>
    <xf numFmtId="165" fontId="0" fillId="0" borderId="0" xfId="0" applyNumberFormat="1" applyBorder="1"/>
    <xf numFmtId="165" fontId="0" fillId="0" borderId="8" xfId="0" applyNumberFormat="1" applyBorder="1"/>
    <xf numFmtId="0" fontId="4" fillId="0" borderId="8" xfId="0" applyFont="1" applyBorder="1"/>
    <xf numFmtId="2" fontId="4" fillId="0" borderId="6" xfId="0" applyNumberFormat="1" applyFont="1" applyBorder="1"/>
    <xf numFmtId="166" fontId="0" fillId="0" borderId="0" xfId="0" applyNumberFormat="1" applyBorder="1"/>
    <xf numFmtId="2" fontId="4" fillId="0" borderId="0" xfId="0" applyNumberFormat="1" applyFont="1" applyBorder="1"/>
    <xf numFmtId="166" fontId="4" fillId="0" borderId="0" xfId="0" applyNumberFormat="1" applyFont="1" applyBorder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1CD9-D5F5-4310-BDD6-C14018370EE0}">
  <dimension ref="A1:V40"/>
  <sheetViews>
    <sheetView tabSelected="1" workbookViewId="0">
      <selection activeCell="Q15" sqref="Q15"/>
    </sheetView>
  </sheetViews>
  <sheetFormatPr defaultRowHeight="14.6" x14ac:dyDescent="0.4"/>
  <cols>
    <col min="1" max="1" width="23.15234375" customWidth="1"/>
    <col min="2" max="2" width="15.61328125" customWidth="1"/>
    <col min="6" max="6" width="9.3828125" bestFit="1" customWidth="1"/>
    <col min="9" max="9" width="13.15234375" customWidth="1"/>
    <col min="14" max="14" width="11.69140625" customWidth="1"/>
  </cols>
  <sheetData>
    <row r="1" spans="1:22" ht="18.45" x14ac:dyDescent="0.5">
      <c r="A1" s="1" t="s">
        <v>8</v>
      </c>
      <c r="B1" s="11" t="s">
        <v>9</v>
      </c>
    </row>
    <row r="2" spans="1:22" ht="15" thickBot="1" x14ac:dyDescent="0.45"/>
    <row r="3" spans="1:22" x14ac:dyDescent="0.4">
      <c r="A3" s="12" t="s">
        <v>10</v>
      </c>
      <c r="B3" s="13" t="s">
        <v>13</v>
      </c>
      <c r="C3" s="13" t="s">
        <v>17</v>
      </c>
      <c r="D3" s="13" t="s">
        <v>20</v>
      </c>
      <c r="E3" s="13" t="s">
        <v>57</v>
      </c>
      <c r="F3" s="13" t="s">
        <v>58</v>
      </c>
      <c r="G3" s="29" t="s">
        <v>7</v>
      </c>
      <c r="I3" s="5"/>
      <c r="J3" s="6" t="s">
        <v>7</v>
      </c>
    </row>
    <row r="4" spans="1:22" x14ac:dyDescent="0.4">
      <c r="A4" s="21" t="s">
        <v>11</v>
      </c>
      <c r="B4" s="22" t="s">
        <v>16</v>
      </c>
      <c r="C4" s="22">
        <v>1</v>
      </c>
      <c r="D4" s="22" t="s">
        <v>33</v>
      </c>
      <c r="E4" s="37">
        <f>LOOKUP(B4,$A$23:$A$42,$F$23:$F$42)</f>
        <v>0.19500000000000001</v>
      </c>
      <c r="F4" s="36">
        <f>LOOKUP(B4,$A$23:$A$42,$N$23:$N$42)</f>
        <v>19.66</v>
      </c>
      <c r="G4" s="30">
        <f>E4*LOOKUP(D4,$N$11:$N$14,$O$11:$O$14)+F4</f>
        <v>62.026071428571441</v>
      </c>
      <c r="I4" s="7" t="str">
        <f>A4</f>
        <v>Holz</v>
      </c>
      <c r="J4" s="8">
        <f>SUM(G4:G6)</f>
        <v>69.714880952380966</v>
      </c>
    </row>
    <row r="5" spans="1:22" x14ac:dyDescent="0.4">
      <c r="A5" s="21"/>
      <c r="B5" s="22" t="s">
        <v>12</v>
      </c>
      <c r="C5" s="22">
        <v>1</v>
      </c>
      <c r="D5" s="22" t="s">
        <v>33</v>
      </c>
      <c r="E5" s="37">
        <f>LOOKUP(B5,$A$23:$A$42,$F$23:$F$42)</f>
        <v>2.5999999999999999E-2</v>
      </c>
      <c r="F5" s="36">
        <f>LOOKUP(B5,$A$23:$A$42,$N$23:$N$42)</f>
        <v>1.3</v>
      </c>
      <c r="G5" s="30">
        <f>E5*LOOKUP(D5,$N$11:$N$14,$O$11:$O$14)+F5</f>
        <v>6.9488095238095244</v>
      </c>
      <c r="I5" s="7" t="str">
        <f>A7</f>
        <v>Silber (5x10)</v>
      </c>
      <c r="J5" s="8">
        <f>SUM(G7:G11)</f>
        <v>581.66999999999996</v>
      </c>
    </row>
    <row r="6" spans="1:22" ht="15" thickBot="1" x14ac:dyDescent="0.45">
      <c r="A6" s="21"/>
      <c r="B6" s="22" t="s">
        <v>18</v>
      </c>
      <c r="C6" s="31">
        <v>10</v>
      </c>
      <c r="D6" s="22"/>
      <c r="E6" s="37"/>
      <c r="F6" s="36"/>
      <c r="G6" s="30">
        <f>C6*$J$11</f>
        <v>0.74</v>
      </c>
      <c r="I6" s="9" t="str">
        <f>A12</f>
        <v>Gold (24x7)</v>
      </c>
      <c r="J6" s="10">
        <f>SUM(G12:G17)</f>
        <v>1082.6804285714286</v>
      </c>
    </row>
    <row r="7" spans="1:22" x14ac:dyDescent="0.4">
      <c r="A7" s="21" t="s">
        <v>71</v>
      </c>
      <c r="B7" s="22" t="s">
        <v>68</v>
      </c>
      <c r="C7" s="22">
        <v>2</v>
      </c>
      <c r="D7" s="22" t="s">
        <v>33</v>
      </c>
      <c r="E7" s="37">
        <f>LOOKUP(B7,$A$23:$A$42,$F$23:$F$42)</f>
        <v>0.16800000000000001</v>
      </c>
      <c r="F7" s="36">
        <f>LOOKUP(B7,$A$23:$A$42,$N$23:$N$42)</f>
        <v>21.09</v>
      </c>
      <c r="G7" s="30">
        <f>E7*LOOKUP(D7,$N$11:$N$14,$O$11:$O$14)+F7</f>
        <v>57.59</v>
      </c>
    </row>
    <row r="8" spans="1:22" x14ac:dyDescent="0.4">
      <c r="A8" s="21"/>
      <c r="B8" s="22" t="s">
        <v>70</v>
      </c>
      <c r="C8" s="22">
        <v>2</v>
      </c>
      <c r="D8" s="22" t="s">
        <v>33</v>
      </c>
      <c r="E8" s="37">
        <f>LOOKUP(B8,$A$23:$A$42,$F$23:$F$42)</f>
        <v>0.54</v>
      </c>
      <c r="F8" s="36">
        <f>LOOKUP(B8,$A$23:$A$42,$N$23:$N$42)</f>
        <v>346.42999999999995</v>
      </c>
      <c r="G8" s="30">
        <f>E8*LOOKUP(D8,$N$11:$N$14,$O$11:$O$14)+F8</f>
        <v>463.75142857142856</v>
      </c>
    </row>
    <row r="9" spans="1:22" x14ac:dyDescent="0.4">
      <c r="A9" s="21"/>
      <c r="B9" s="22" t="s">
        <v>66</v>
      </c>
      <c r="C9" s="22">
        <v>1</v>
      </c>
      <c r="D9" s="22" t="s">
        <v>34</v>
      </c>
      <c r="E9" s="37">
        <f>LOOKUP(B9,$A$23:$A$42,$F$23:$F$42)</f>
        <v>0.04</v>
      </c>
      <c r="F9" s="36">
        <f>LOOKUP(B9,$A$23:$A$42,$N$23:$N$42)</f>
        <v>0</v>
      </c>
      <c r="G9" s="30">
        <f>E9*LOOKUP(D9,$N$11:$N$14,$O$11:$O$14)+F9</f>
        <v>10.428571428571429</v>
      </c>
    </row>
    <row r="10" spans="1:22" x14ac:dyDescent="0.4">
      <c r="A10" s="21"/>
      <c r="B10" s="22" t="s">
        <v>19</v>
      </c>
      <c r="C10" s="23">
        <f>SUM(C7:C9)</f>
        <v>5</v>
      </c>
      <c r="D10" s="22"/>
      <c r="E10" s="37"/>
      <c r="F10" s="36"/>
      <c r="G10" s="30">
        <f>C10*$J$12</f>
        <v>42.5</v>
      </c>
      <c r="J10" s="1" t="s">
        <v>7</v>
      </c>
      <c r="L10" s="1" t="s">
        <v>60</v>
      </c>
      <c r="N10" s="1" t="s">
        <v>32</v>
      </c>
      <c r="O10" s="1" t="s">
        <v>15</v>
      </c>
      <c r="Q10" s="1" t="s">
        <v>37</v>
      </c>
      <c r="R10" s="1" t="s">
        <v>45</v>
      </c>
      <c r="S10" s="1" t="s">
        <v>46</v>
      </c>
      <c r="T10" s="1" t="s">
        <v>7</v>
      </c>
      <c r="U10" s="3" t="s">
        <v>61</v>
      </c>
      <c r="V10" s="3" t="s">
        <v>62</v>
      </c>
    </row>
    <row r="11" spans="1:22" x14ac:dyDescent="0.4">
      <c r="A11" s="21"/>
      <c r="B11" s="22" t="s">
        <v>18</v>
      </c>
      <c r="C11" s="31">
        <v>100</v>
      </c>
      <c r="D11" s="22"/>
      <c r="E11" s="37"/>
      <c r="F11" s="36"/>
      <c r="G11" s="30">
        <f>C11*$J$11</f>
        <v>7.3999999999999995</v>
      </c>
      <c r="I11" t="s">
        <v>26</v>
      </c>
      <c r="J11">
        <v>7.3999999999999996E-2</v>
      </c>
      <c r="L11">
        <f>365/12*24</f>
        <v>730</v>
      </c>
      <c r="N11" t="s">
        <v>33</v>
      </c>
      <c r="O11" s="38">
        <f>(365/12)*(5/7)*10</f>
        <v>217.26190476190479</v>
      </c>
      <c r="Q11" t="s">
        <v>31</v>
      </c>
      <c r="R11">
        <v>128</v>
      </c>
      <c r="S11">
        <v>500</v>
      </c>
      <c r="T11">
        <v>16.63</v>
      </c>
      <c r="U11" s="4">
        <f>T11/R11</f>
        <v>0.12992187499999999</v>
      </c>
      <c r="V11" s="4">
        <f>T11/S11</f>
        <v>3.3259999999999998E-2</v>
      </c>
    </row>
    <row r="12" spans="1:22" x14ac:dyDescent="0.4">
      <c r="A12" s="21" t="s">
        <v>72</v>
      </c>
      <c r="B12" s="22" t="s">
        <v>67</v>
      </c>
      <c r="C12" s="22">
        <v>2</v>
      </c>
      <c r="D12" s="22" t="s">
        <v>36</v>
      </c>
      <c r="E12" s="37">
        <f>LOOKUP(B12,$A$23:$A$42,$F$23:$F$42)</f>
        <v>0.13700000000000001</v>
      </c>
      <c r="F12" s="36">
        <f>LOOKUP(B12,$A$23:$A$42,$N$23:$N$42)</f>
        <v>4.46</v>
      </c>
      <c r="G12" s="30">
        <f>E12*LOOKUP(D12,$N$11:$N$14,$O$11:$O$14)+F12</f>
        <v>104.47</v>
      </c>
      <c r="I12" t="s">
        <v>27</v>
      </c>
      <c r="J12">
        <v>8.5</v>
      </c>
      <c r="N12" t="s">
        <v>34</v>
      </c>
      <c r="O12" s="38">
        <f>(365/12)*(5/7)*12</f>
        <v>260.71428571428572</v>
      </c>
      <c r="Q12" t="s">
        <v>40</v>
      </c>
      <c r="R12">
        <v>256</v>
      </c>
      <c r="S12">
        <v>1100</v>
      </c>
      <c r="T12">
        <v>32.06</v>
      </c>
      <c r="U12" s="4">
        <f t="shared" ref="U12:U26" si="0">T12/R12</f>
        <v>0.12523437500000001</v>
      </c>
      <c r="V12" s="4">
        <f t="shared" ref="V12:V18" si="1">T12/S12</f>
        <v>2.9145454545454547E-2</v>
      </c>
    </row>
    <row r="13" spans="1:22" x14ac:dyDescent="0.4">
      <c r="A13" s="21"/>
      <c r="B13" s="22" t="s">
        <v>69</v>
      </c>
      <c r="C13" s="22">
        <v>2</v>
      </c>
      <c r="D13" s="22" t="s">
        <v>36</v>
      </c>
      <c r="E13" s="37">
        <f>LOOKUP(B13,$A$23:$A$42,$F$23:$F$42)</f>
        <v>0.48799999999999999</v>
      </c>
      <c r="F13" s="36">
        <f>LOOKUP(B13,$A$23:$A$42,$N$23:$N$42)</f>
        <v>346.42999999999995</v>
      </c>
      <c r="G13" s="30">
        <f>E13*LOOKUP(D13,$N$11:$N$14,$O$11:$O$14)+F13</f>
        <v>702.67</v>
      </c>
      <c r="N13" t="s">
        <v>35</v>
      </c>
      <c r="O13" s="38">
        <f>(365/12)*18</f>
        <v>547.5</v>
      </c>
      <c r="Q13" t="s">
        <v>41</v>
      </c>
      <c r="R13">
        <v>512</v>
      </c>
      <c r="S13">
        <v>2300</v>
      </c>
      <c r="T13">
        <v>61.75</v>
      </c>
      <c r="U13" s="4">
        <f t="shared" si="0"/>
        <v>0.12060546875</v>
      </c>
      <c r="V13" s="4">
        <f t="shared" si="1"/>
        <v>2.684782608695652E-2</v>
      </c>
    </row>
    <row r="14" spans="1:22" x14ac:dyDescent="0.4">
      <c r="A14" s="21"/>
      <c r="B14" s="22" t="s">
        <v>28</v>
      </c>
      <c r="C14" s="22">
        <v>1</v>
      </c>
      <c r="D14" s="22" t="s">
        <v>36</v>
      </c>
      <c r="E14" s="37">
        <f>LOOKUP(B14,$A$23:$A$42,$F$23:$F$42)</f>
        <v>0.1603</v>
      </c>
      <c r="F14" s="36">
        <f>LOOKUP(B14,$A$23:$A$42,$N$23:$N$42)</f>
        <v>0</v>
      </c>
      <c r="G14" s="30">
        <f>E14*LOOKUP(D14,$N$11:$N$14,$O$11:$O$14)+F14</f>
        <v>117.01900000000001</v>
      </c>
      <c r="N14" t="s">
        <v>36</v>
      </c>
      <c r="O14" s="38">
        <f>(365/12)*24</f>
        <v>730</v>
      </c>
      <c r="Q14" t="s">
        <v>42</v>
      </c>
      <c r="R14">
        <v>1024</v>
      </c>
      <c r="S14">
        <v>5000</v>
      </c>
      <c r="T14">
        <v>113.99</v>
      </c>
      <c r="U14" s="4">
        <f t="shared" si="0"/>
        <v>0.111318359375</v>
      </c>
      <c r="V14" s="4">
        <f t="shared" si="1"/>
        <v>2.2797999999999999E-2</v>
      </c>
    </row>
    <row r="15" spans="1:22" x14ac:dyDescent="0.4">
      <c r="A15" s="21"/>
      <c r="B15" s="22" t="s">
        <v>25</v>
      </c>
      <c r="C15" s="22">
        <v>2</v>
      </c>
      <c r="D15" s="22" t="s">
        <v>34</v>
      </c>
      <c r="E15" s="37">
        <f>LOOKUP(B15,$A$23:$A$42,$F$23:$F$42)</f>
        <v>8.5999999999999993E-2</v>
      </c>
      <c r="F15" s="36">
        <f>LOOKUP(B15,$A$23:$A$42,$N$23:$N$42)</f>
        <v>2.6</v>
      </c>
      <c r="G15" s="30">
        <f>E15*LOOKUP(D15,$N$11:$N$14,$O$11:$O$14)+F15</f>
        <v>25.021428571428572</v>
      </c>
      <c r="Q15" t="s">
        <v>38</v>
      </c>
      <c r="R15">
        <v>32</v>
      </c>
      <c r="S15">
        <v>120</v>
      </c>
      <c r="T15">
        <v>4.46</v>
      </c>
      <c r="U15" s="4">
        <f t="shared" si="0"/>
        <v>0.139375</v>
      </c>
      <c r="V15" s="4">
        <f t="shared" si="1"/>
        <v>3.7166666666666667E-2</v>
      </c>
    </row>
    <row r="16" spans="1:22" x14ac:dyDescent="0.4">
      <c r="A16" s="21"/>
      <c r="B16" s="22" t="s">
        <v>19</v>
      </c>
      <c r="C16" s="23">
        <f>SUM(C12:C15)</f>
        <v>7</v>
      </c>
      <c r="D16" s="22"/>
      <c r="E16" s="23"/>
      <c r="F16" s="23"/>
      <c r="G16" s="30">
        <f>C16*$J$12</f>
        <v>59.5</v>
      </c>
      <c r="Q16" t="s">
        <v>43</v>
      </c>
      <c r="R16">
        <v>2048</v>
      </c>
      <c r="S16">
        <v>7500</v>
      </c>
      <c r="T16">
        <v>218.46</v>
      </c>
      <c r="U16" s="4">
        <f t="shared" si="0"/>
        <v>0.106669921875</v>
      </c>
      <c r="V16" s="4">
        <f t="shared" si="1"/>
        <v>2.9128000000000001E-2</v>
      </c>
    </row>
    <row r="17" spans="1:22" ht="15" thickBot="1" x14ac:dyDescent="0.45">
      <c r="A17" s="26"/>
      <c r="B17" s="27" t="s">
        <v>18</v>
      </c>
      <c r="C17" s="32">
        <v>1000</v>
      </c>
      <c r="D17" s="27"/>
      <c r="E17" s="33"/>
      <c r="F17" s="33"/>
      <c r="G17" s="34">
        <f>C17*$J$11</f>
        <v>74</v>
      </c>
      <c r="Q17" t="s">
        <v>44</v>
      </c>
      <c r="R17">
        <v>4096</v>
      </c>
      <c r="S17">
        <v>7500</v>
      </c>
      <c r="T17">
        <v>417.92</v>
      </c>
      <c r="U17" s="4">
        <f t="shared" si="0"/>
        <v>0.10203125</v>
      </c>
      <c r="V17" s="4">
        <f t="shared" si="1"/>
        <v>5.572266666666667E-2</v>
      </c>
    </row>
    <row r="18" spans="1:22" x14ac:dyDescent="0.4">
      <c r="Q18" t="s">
        <v>39</v>
      </c>
      <c r="R18">
        <v>64</v>
      </c>
      <c r="S18">
        <v>240</v>
      </c>
      <c r="T18">
        <v>8.61</v>
      </c>
      <c r="U18" s="4">
        <f t="shared" si="0"/>
        <v>0.13453124999999999</v>
      </c>
      <c r="V18" s="4">
        <f t="shared" si="1"/>
        <v>3.5874999999999997E-2</v>
      </c>
    </row>
    <row r="19" spans="1:22" x14ac:dyDescent="0.4">
      <c r="Q19" t="s">
        <v>49</v>
      </c>
      <c r="R19">
        <v>128</v>
      </c>
      <c r="T19">
        <v>4.97</v>
      </c>
      <c r="U19" s="4">
        <f t="shared" si="0"/>
        <v>3.8828124999999998E-2</v>
      </c>
      <c r="V19" s="2"/>
    </row>
    <row r="20" spans="1:22" ht="15" thickBot="1" x14ac:dyDescent="0.45">
      <c r="Q20" t="s">
        <v>50</v>
      </c>
      <c r="R20">
        <v>256</v>
      </c>
      <c r="T20">
        <v>9.56</v>
      </c>
      <c r="U20" s="4">
        <f t="shared" si="0"/>
        <v>3.7343750000000002E-2</v>
      </c>
      <c r="V20" s="2"/>
    </row>
    <row r="21" spans="1:22" x14ac:dyDescent="0.4">
      <c r="A21" s="12" t="s">
        <v>0</v>
      </c>
      <c r="B21" s="13" t="s">
        <v>22</v>
      </c>
      <c r="C21" s="14"/>
      <c r="D21" s="14"/>
      <c r="E21" s="14"/>
      <c r="F21" s="14"/>
      <c r="G21" s="14"/>
      <c r="H21" s="13" t="s">
        <v>23</v>
      </c>
      <c r="I21" s="14"/>
      <c r="J21" s="14"/>
      <c r="K21" s="14"/>
      <c r="L21" s="13" t="s">
        <v>21</v>
      </c>
      <c r="M21" s="15"/>
      <c r="N21" s="16" t="s">
        <v>55</v>
      </c>
      <c r="Q21" t="s">
        <v>51</v>
      </c>
      <c r="R21">
        <v>512</v>
      </c>
      <c r="T21">
        <v>18.36</v>
      </c>
      <c r="U21" s="4">
        <f t="shared" si="0"/>
        <v>3.5859374999999999E-2</v>
      </c>
      <c r="V21" s="2"/>
    </row>
    <row r="22" spans="1:22" x14ac:dyDescent="0.4">
      <c r="A22" s="17" t="s">
        <v>1</v>
      </c>
      <c r="B22" s="18" t="s">
        <v>2</v>
      </c>
      <c r="C22" s="18" t="s">
        <v>3</v>
      </c>
      <c r="D22" s="18" t="s">
        <v>4</v>
      </c>
      <c r="E22" s="18" t="s">
        <v>5</v>
      </c>
      <c r="F22" s="18" t="s">
        <v>6</v>
      </c>
      <c r="G22" s="18" t="s">
        <v>7</v>
      </c>
      <c r="H22" s="18" t="s">
        <v>14</v>
      </c>
      <c r="I22" s="18" t="s">
        <v>17</v>
      </c>
      <c r="J22" s="19" t="s">
        <v>56</v>
      </c>
      <c r="K22" s="19" t="s">
        <v>7</v>
      </c>
      <c r="L22" s="18" t="s">
        <v>21</v>
      </c>
      <c r="M22" s="19" t="s">
        <v>7</v>
      </c>
      <c r="N22" s="20" t="s">
        <v>7</v>
      </c>
      <c r="Q22" t="s">
        <v>52</v>
      </c>
      <c r="R22">
        <v>1024</v>
      </c>
      <c r="T22">
        <v>34.549999999999997</v>
      </c>
      <c r="U22" s="4">
        <f t="shared" si="0"/>
        <v>3.3740234374999997E-2</v>
      </c>
      <c r="V22" s="2"/>
    </row>
    <row r="23" spans="1:22" x14ac:dyDescent="0.4">
      <c r="A23" s="21" t="s">
        <v>25</v>
      </c>
      <c r="B23" s="22" t="s">
        <v>64</v>
      </c>
      <c r="C23" s="22">
        <v>1</v>
      </c>
      <c r="D23" s="22">
        <v>2</v>
      </c>
      <c r="E23" s="22" t="s">
        <v>30</v>
      </c>
      <c r="F23" s="35">
        <v>8.5999999999999993E-2</v>
      </c>
      <c r="G23" s="36">
        <f t="shared" ref="G23:G30" si="2">F23*$L$11</f>
        <v>62.779999999999994</v>
      </c>
      <c r="H23" s="24" t="s">
        <v>47</v>
      </c>
      <c r="I23" s="24">
        <v>1</v>
      </c>
      <c r="J23" s="36">
        <f t="shared" ref="J23:J30" si="3">LOOKUP(H23,$Q$11:$Q$26,$T$11:$T$26)</f>
        <v>1.3</v>
      </c>
      <c r="K23" s="36">
        <f t="shared" ref="K23:K30" si="4">J23*I23</f>
        <v>1.3</v>
      </c>
      <c r="L23" s="24" t="s">
        <v>47</v>
      </c>
      <c r="M23" s="36">
        <f t="shared" ref="M23:M30" si="5">LOOKUP(L23,$Q$11:$Q$26,$T$11:$T$26)</f>
        <v>1.3</v>
      </c>
      <c r="N23" s="30">
        <f t="shared" ref="N23:N30" si="6">K23+M23</f>
        <v>2.6</v>
      </c>
      <c r="Q23" t="s">
        <v>47</v>
      </c>
      <c r="R23">
        <v>32</v>
      </c>
      <c r="T23">
        <v>1.3</v>
      </c>
      <c r="U23" s="4">
        <f t="shared" si="0"/>
        <v>4.0625000000000001E-2</v>
      </c>
      <c r="V23" s="2"/>
    </row>
    <row r="24" spans="1:22" x14ac:dyDescent="0.4">
      <c r="A24" s="21" t="s">
        <v>24</v>
      </c>
      <c r="B24" s="22" t="s">
        <v>59</v>
      </c>
      <c r="C24" s="22">
        <v>1</v>
      </c>
      <c r="D24" s="22">
        <v>2</v>
      </c>
      <c r="E24" s="22" t="s">
        <v>30</v>
      </c>
      <c r="F24" s="35">
        <v>2.5999999999999999E-2</v>
      </c>
      <c r="G24" s="36">
        <f t="shared" si="2"/>
        <v>18.98</v>
      </c>
      <c r="H24" s="24" t="s">
        <v>47</v>
      </c>
      <c r="I24" s="24">
        <v>0</v>
      </c>
      <c r="J24" s="36">
        <f t="shared" si="3"/>
        <v>1.3</v>
      </c>
      <c r="K24" s="36">
        <f t="shared" si="4"/>
        <v>0</v>
      </c>
      <c r="L24" s="24" t="s">
        <v>47</v>
      </c>
      <c r="M24" s="36">
        <f t="shared" si="5"/>
        <v>1.3</v>
      </c>
      <c r="N24" s="30">
        <f t="shared" si="6"/>
        <v>1.3</v>
      </c>
      <c r="Q24" t="s">
        <v>53</v>
      </c>
      <c r="R24">
        <v>2048</v>
      </c>
      <c r="T24">
        <v>69.09</v>
      </c>
      <c r="U24" s="4">
        <f t="shared" si="0"/>
        <v>3.3735351562500002E-2</v>
      </c>
      <c r="V24" s="2"/>
    </row>
    <row r="25" spans="1:22" x14ac:dyDescent="0.4">
      <c r="A25" s="21" t="s">
        <v>12</v>
      </c>
      <c r="B25" s="22" t="s">
        <v>59</v>
      </c>
      <c r="C25" s="22">
        <v>1</v>
      </c>
      <c r="D25" s="22">
        <v>2</v>
      </c>
      <c r="E25" s="22" t="s">
        <v>30</v>
      </c>
      <c r="F25" s="35">
        <v>2.5999999999999999E-2</v>
      </c>
      <c r="G25" s="36">
        <f t="shared" si="2"/>
        <v>18.98</v>
      </c>
      <c r="H25" s="24" t="s">
        <v>47</v>
      </c>
      <c r="I25" s="24">
        <v>0</v>
      </c>
      <c r="J25" s="36">
        <f t="shared" si="3"/>
        <v>1.3</v>
      </c>
      <c r="K25" s="36">
        <f t="shared" si="4"/>
        <v>0</v>
      </c>
      <c r="L25" s="24" t="s">
        <v>47</v>
      </c>
      <c r="M25" s="36">
        <f t="shared" si="5"/>
        <v>1.3</v>
      </c>
      <c r="N25" s="30">
        <f t="shared" si="6"/>
        <v>1.3</v>
      </c>
      <c r="Q25" t="s">
        <v>54</v>
      </c>
      <c r="R25">
        <v>4096</v>
      </c>
      <c r="T25">
        <v>138.16999999999999</v>
      </c>
      <c r="U25" s="4">
        <f t="shared" si="0"/>
        <v>3.3732910156249997E-2</v>
      </c>
      <c r="V25" s="2"/>
    </row>
    <row r="26" spans="1:22" x14ac:dyDescent="0.4">
      <c r="A26" s="21" t="s">
        <v>68</v>
      </c>
      <c r="B26" s="22" t="s">
        <v>65</v>
      </c>
      <c r="C26" s="22">
        <v>2</v>
      </c>
      <c r="D26" s="22">
        <v>8</v>
      </c>
      <c r="E26" s="22" t="s">
        <v>30</v>
      </c>
      <c r="F26" s="35">
        <v>0.16800000000000001</v>
      </c>
      <c r="G26" s="36">
        <f t="shared" si="2"/>
        <v>122.64</v>
      </c>
      <c r="H26" s="24" t="s">
        <v>31</v>
      </c>
      <c r="I26" s="24">
        <v>1</v>
      </c>
      <c r="J26" s="36">
        <f t="shared" si="3"/>
        <v>16.63</v>
      </c>
      <c r="K26" s="36">
        <f t="shared" si="4"/>
        <v>16.63</v>
      </c>
      <c r="L26" s="24" t="s">
        <v>38</v>
      </c>
      <c r="M26" s="36">
        <f t="shared" si="5"/>
        <v>4.46</v>
      </c>
      <c r="N26" s="30">
        <f t="shared" si="6"/>
        <v>21.09</v>
      </c>
      <c r="Q26" t="s">
        <v>48</v>
      </c>
      <c r="R26">
        <v>64</v>
      </c>
      <c r="T26">
        <v>2.54</v>
      </c>
      <c r="U26" s="4">
        <f t="shared" si="0"/>
        <v>3.9687500000000001E-2</v>
      </c>
      <c r="V26" s="2"/>
    </row>
    <row r="27" spans="1:22" x14ac:dyDescent="0.4">
      <c r="A27" s="21" t="s">
        <v>67</v>
      </c>
      <c r="B27" s="22" t="s">
        <v>63</v>
      </c>
      <c r="C27" s="22">
        <v>2</v>
      </c>
      <c r="D27" s="22">
        <v>8</v>
      </c>
      <c r="E27" s="22" t="s">
        <v>30</v>
      </c>
      <c r="F27" s="35">
        <v>0.13700000000000001</v>
      </c>
      <c r="G27" s="36">
        <f t="shared" si="2"/>
        <v>100.01</v>
      </c>
      <c r="H27" s="24" t="s">
        <v>38</v>
      </c>
      <c r="I27" s="24">
        <v>0</v>
      </c>
      <c r="J27" s="36">
        <f t="shared" si="3"/>
        <v>4.46</v>
      </c>
      <c r="K27" s="36">
        <f t="shared" si="4"/>
        <v>0</v>
      </c>
      <c r="L27" s="24" t="s">
        <v>38</v>
      </c>
      <c r="M27" s="36">
        <f t="shared" si="5"/>
        <v>4.46</v>
      </c>
      <c r="N27" s="30">
        <f t="shared" si="6"/>
        <v>4.46</v>
      </c>
    </row>
    <row r="28" spans="1:22" x14ac:dyDescent="0.4">
      <c r="A28" s="21" t="s">
        <v>16</v>
      </c>
      <c r="B28" s="22" t="s">
        <v>75</v>
      </c>
      <c r="C28" s="22">
        <v>2</v>
      </c>
      <c r="D28" s="22">
        <v>8</v>
      </c>
      <c r="E28" s="22" t="s">
        <v>30</v>
      </c>
      <c r="F28" s="35">
        <v>0.19500000000000001</v>
      </c>
      <c r="G28" s="36">
        <f t="shared" si="2"/>
        <v>142.35</v>
      </c>
      <c r="H28" s="24" t="s">
        <v>51</v>
      </c>
      <c r="I28" s="24">
        <v>1</v>
      </c>
      <c r="J28" s="36">
        <f t="shared" si="3"/>
        <v>18.36</v>
      </c>
      <c r="K28" s="36">
        <f t="shared" si="4"/>
        <v>18.36</v>
      </c>
      <c r="L28" s="24" t="s">
        <v>47</v>
      </c>
      <c r="M28" s="36">
        <f t="shared" si="5"/>
        <v>1.3</v>
      </c>
      <c r="N28" s="30">
        <f t="shared" si="6"/>
        <v>19.66</v>
      </c>
    </row>
    <row r="29" spans="1:22" x14ac:dyDescent="0.4">
      <c r="A29" s="21" t="s">
        <v>70</v>
      </c>
      <c r="B29" s="22" t="s">
        <v>73</v>
      </c>
      <c r="C29" s="22">
        <v>2</v>
      </c>
      <c r="D29" s="22">
        <v>16</v>
      </c>
      <c r="E29" s="22" t="s">
        <v>30</v>
      </c>
      <c r="F29" s="35">
        <v>0.54</v>
      </c>
      <c r="G29" s="36">
        <f t="shared" si="2"/>
        <v>394.20000000000005</v>
      </c>
      <c r="H29" s="24" t="s">
        <v>42</v>
      </c>
      <c r="I29" s="24">
        <v>3</v>
      </c>
      <c r="J29" s="36">
        <f t="shared" si="3"/>
        <v>113.99</v>
      </c>
      <c r="K29" s="36">
        <f t="shared" si="4"/>
        <v>341.96999999999997</v>
      </c>
      <c r="L29" s="24" t="s">
        <v>38</v>
      </c>
      <c r="M29" s="36">
        <f t="shared" si="5"/>
        <v>4.46</v>
      </c>
      <c r="N29" s="30">
        <f t="shared" si="6"/>
        <v>346.42999999999995</v>
      </c>
    </row>
    <row r="30" spans="1:22" x14ac:dyDescent="0.4">
      <c r="A30" s="21" t="s">
        <v>69</v>
      </c>
      <c r="B30" s="22" t="s">
        <v>74</v>
      </c>
      <c r="C30" s="22">
        <v>2</v>
      </c>
      <c r="D30" s="22">
        <v>16</v>
      </c>
      <c r="E30" s="22" t="s">
        <v>30</v>
      </c>
      <c r="F30" s="35">
        <v>0.48799999999999999</v>
      </c>
      <c r="G30" s="36">
        <f t="shared" si="2"/>
        <v>356.24</v>
      </c>
      <c r="H30" s="24" t="s">
        <v>42</v>
      </c>
      <c r="I30" s="24">
        <v>3</v>
      </c>
      <c r="J30" s="36">
        <f t="shared" si="3"/>
        <v>113.99</v>
      </c>
      <c r="K30" s="36">
        <f t="shared" si="4"/>
        <v>341.96999999999997</v>
      </c>
      <c r="L30" s="24" t="s">
        <v>38</v>
      </c>
      <c r="M30" s="36">
        <f t="shared" si="5"/>
        <v>4.46</v>
      </c>
      <c r="N30" s="30">
        <f t="shared" si="6"/>
        <v>346.42999999999995</v>
      </c>
    </row>
    <row r="31" spans="1:22" x14ac:dyDescent="0.4">
      <c r="A31" s="21" t="s">
        <v>28</v>
      </c>
      <c r="B31" s="22"/>
      <c r="C31" s="22"/>
      <c r="D31" s="22"/>
      <c r="E31" s="22" t="s">
        <v>30</v>
      </c>
      <c r="F31" s="35">
        <v>0.1603</v>
      </c>
      <c r="G31" s="22"/>
      <c r="H31" s="24"/>
      <c r="I31" s="22"/>
      <c r="J31" s="23"/>
      <c r="K31" s="23"/>
      <c r="L31" s="24"/>
      <c r="M31" s="22"/>
      <c r="N31" s="25"/>
    </row>
    <row r="32" spans="1:22" x14ac:dyDescent="0.4">
      <c r="A32" s="21" t="s">
        <v>29</v>
      </c>
      <c r="B32" s="22"/>
      <c r="C32" s="22"/>
      <c r="D32" s="22"/>
      <c r="E32" s="22" t="s">
        <v>30</v>
      </c>
      <c r="F32" s="35">
        <v>0.4133</v>
      </c>
      <c r="G32" s="22"/>
      <c r="H32" s="24"/>
      <c r="I32" s="22"/>
      <c r="J32" s="23"/>
      <c r="K32" s="23"/>
      <c r="L32" s="24"/>
      <c r="M32" s="22"/>
      <c r="N32" s="25"/>
    </row>
    <row r="33" spans="1:14" x14ac:dyDescent="0.4">
      <c r="A33" s="21" t="s">
        <v>66</v>
      </c>
      <c r="B33" s="22"/>
      <c r="C33" s="22"/>
      <c r="D33" s="22"/>
      <c r="E33" s="22" t="s">
        <v>30</v>
      </c>
      <c r="F33" s="35">
        <v>0.04</v>
      </c>
      <c r="G33" s="22"/>
      <c r="H33" s="24"/>
      <c r="I33" s="22"/>
      <c r="J33" s="22"/>
      <c r="K33" s="23"/>
      <c r="L33" s="24"/>
      <c r="M33" s="22"/>
      <c r="N33" s="25"/>
    </row>
    <row r="34" spans="1:14" x14ac:dyDescent="0.4">
      <c r="A34" s="21"/>
      <c r="B34" s="22"/>
      <c r="C34" s="22"/>
      <c r="D34" s="22"/>
      <c r="E34" s="22"/>
      <c r="F34" s="22"/>
      <c r="G34" s="22"/>
      <c r="H34" s="24"/>
      <c r="I34" s="22"/>
      <c r="J34" s="22"/>
      <c r="K34" s="23"/>
      <c r="L34" s="24"/>
      <c r="M34" s="22"/>
      <c r="N34" s="25"/>
    </row>
    <row r="35" spans="1:14" x14ac:dyDescent="0.4">
      <c r="A35" s="21"/>
      <c r="B35" s="22"/>
      <c r="C35" s="22"/>
      <c r="D35" s="22"/>
      <c r="E35" s="22"/>
      <c r="F35" s="22"/>
      <c r="G35" s="22"/>
      <c r="H35" s="24"/>
      <c r="I35" s="22"/>
      <c r="J35" s="22"/>
      <c r="K35" s="23"/>
      <c r="L35" s="24"/>
      <c r="M35" s="22"/>
      <c r="N35" s="25"/>
    </row>
    <row r="36" spans="1:14" x14ac:dyDescent="0.4">
      <c r="A36" s="21"/>
      <c r="B36" s="22"/>
      <c r="C36" s="22"/>
      <c r="D36" s="22"/>
      <c r="E36" s="22"/>
      <c r="F36" s="22"/>
      <c r="G36" s="22"/>
      <c r="H36" s="24"/>
      <c r="I36" s="22"/>
      <c r="J36" s="22"/>
      <c r="K36" s="22"/>
      <c r="L36" s="24"/>
      <c r="M36" s="22"/>
      <c r="N36" s="25"/>
    </row>
    <row r="37" spans="1:14" x14ac:dyDescent="0.4">
      <c r="A37" s="21"/>
      <c r="B37" s="22"/>
      <c r="C37" s="22"/>
      <c r="D37" s="22"/>
      <c r="E37" s="22"/>
      <c r="F37" s="22"/>
      <c r="G37" s="22"/>
      <c r="H37" s="24"/>
      <c r="I37" s="22"/>
      <c r="J37" s="22"/>
      <c r="K37" s="22"/>
      <c r="L37" s="24"/>
      <c r="M37" s="22"/>
      <c r="N37" s="25"/>
    </row>
    <row r="38" spans="1:14" x14ac:dyDescent="0.4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4"/>
      <c r="M38" s="22"/>
      <c r="N38" s="25"/>
    </row>
    <row r="39" spans="1:14" x14ac:dyDescent="0.4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5"/>
    </row>
    <row r="40" spans="1:14" ht="15" thickBot="1" x14ac:dyDescent="0.4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8"/>
    </row>
  </sheetData>
  <sortState ref="A23:N33">
    <sortCondition ref="A23:A33"/>
  </sortState>
  <dataValidations count="3">
    <dataValidation type="list" allowBlank="1" showInputMessage="1" showErrorMessage="1" sqref="D4:D5 D12:D15 D7:D9" xr:uid="{60AA33BE-1A5D-4909-A700-275335207C20}">
      <formula1>$N$11:$N$14</formula1>
    </dataValidation>
    <dataValidation type="list" allowBlank="1" showInputMessage="1" showErrorMessage="1" sqref="H23:H30 L23:L30" xr:uid="{ADB85735-8447-4057-A314-4E7F79C9C5E1}">
      <formula1>$Q$11:$Q$26</formula1>
    </dataValidation>
    <dataValidation type="list" allowBlank="1" showInputMessage="1" showErrorMessage="1" sqref="B4:B5 B12:B15 B7:B9" xr:uid="{7DE442DF-820F-44C0-9148-9DDAF1072D10}">
      <formula1>$A$23:$A$45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2018-04-23T16:14:26Z</dcterms:created>
  <dcterms:modified xsi:type="dcterms:W3CDTF">2018-04-24T08:38:35Z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jomore@microsoft.com</vt:lpwstr>
  </property>
  <property fmtid="{D5CDD505-2E9C-101B-9397-08002B2CF9AE}" pid="5" name="MSIP_Label_f42aa342-8706-4288-bd11-ebb85995028c_SetDate">
    <vt:lpwstr>2018-04-23T16:29:14.8660403Z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