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d\Documents\B_Looping\e-book_FCL\"/>
    </mc:Choice>
  </mc:AlternateContent>
  <bookViews>
    <workbookView xWindow="0" yWindow="0" windowWidth="26640" windowHeight="10515" activeTab="2"/>
  </bookViews>
  <sheets>
    <sheet name="acce" sheetId="1" r:id="rId1"/>
    <sheet name="pp" sheetId="2" r:id="rId2"/>
    <sheet name="dura" sheetId="3" r:id="rId3"/>
  </sheets>
  <calcPr calcId="152511"/>
</workbook>
</file>

<file path=xl/calcChain.xml><?xml version="1.0" encoding="utf-8"?>
<calcChain xmlns="http://schemas.openxmlformats.org/spreadsheetml/2006/main">
  <c r="L87" i="3" l="1"/>
  <c r="M87" i="3" s="1"/>
  <c r="N87" i="3" s="1"/>
  <c r="O87" i="3" s="1"/>
  <c r="P87" i="3" s="1"/>
  <c r="Q87" i="3" s="1"/>
  <c r="R87" i="3" s="1"/>
  <c r="S87" i="3" s="1"/>
  <c r="J78" i="3"/>
  <c r="J79" i="3" s="1"/>
  <c r="J80" i="3" s="1"/>
  <c r="J81" i="3" s="1"/>
  <c r="J82" i="3" s="1"/>
  <c r="J83" i="3" s="1"/>
  <c r="J84" i="3" s="1"/>
  <c r="J85" i="3" s="1"/>
  <c r="J86" i="3" s="1"/>
  <c r="R73" i="3"/>
  <c r="M70" i="3"/>
  <c r="P41" i="3"/>
  <c r="M41" i="3"/>
  <c r="M31" i="1"/>
  <c r="M29" i="2"/>
  <c r="N2" i="1"/>
  <c r="L2" i="1"/>
  <c r="N1" i="2"/>
  <c r="L1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  <c r="A45" i="3" l="1"/>
  <c r="B45" i="3" s="1"/>
  <c r="C45" i="3" s="1"/>
  <c r="D45" i="3" s="1"/>
  <c r="B44" i="3"/>
  <c r="C44" i="3" s="1"/>
  <c r="D44" i="3" s="1"/>
  <c r="E44" i="3"/>
  <c r="F44" i="3" s="1"/>
  <c r="G44" i="3" s="1"/>
  <c r="A46" i="3" l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E45" i="3"/>
  <c r="F45" i="3" s="1"/>
  <c r="G45" i="3" s="1"/>
  <c r="H45" i="3"/>
  <c r="H44" i="3"/>
  <c r="E46" i="3"/>
  <c r="F46" i="3" s="1"/>
  <c r="G46" i="3" s="1"/>
  <c r="O24" i="3"/>
  <c r="J23" i="3"/>
  <c r="I24" i="3"/>
  <c r="I25" i="3" s="1"/>
  <c r="J25" i="3" s="1"/>
  <c r="K22" i="3"/>
  <c r="L22" i="3" s="1"/>
  <c r="M22" i="3" s="1"/>
  <c r="N22" i="3" s="1"/>
  <c r="O22" i="3" s="1"/>
  <c r="J3" i="3"/>
  <c r="I4" i="3"/>
  <c r="I5" i="3" s="1"/>
  <c r="K2" i="3"/>
  <c r="L2" i="3" s="1"/>
  <c r="L3" i="3" s="1"/>
  <c r="L23" i="3" l="1"/>
  <c r="K24" i="3"/>
  <c r="J4" i="3"/>
  <c r="J24" i="3"/>
  <c r="N25" i="3"/>
  <c r="B46" i="3"/>
  <c r="C46" i="3" s="1"/>
  <c r="D46" i="3" s="1"/>
  <c r="H46" i="3" s="1"/>
  <c r="J5" i="3"/>
  <c r="I6" i="3"/>
  <c r="K6" i="3" s="1"/>
  <c r="L5" i="3"/>
  <c r="K3" i="3"/>
  <c r="K5" i="3"/>
  <c r="K4" i="3"/>
  <c r="L4" i="3"/>
  <c r="M2" i="3"/>
  <c r="P22" i="3"/>
  <c r="O25" i="3"/>
  <c r="O23" i="3"/>
  <c r="M25" i="3"/>
  <c r="N24" i="3"/>
  <c r="K23" i="3"/>
  <c r="L25" i="3"/>
  <c r="M24" i="3"/>
  <c r="N23" i="3"/>
  <c r="K25" i="3"/>
  <c r="L24" i="3"/>
  <c r="M23" i="3"/>
  <c r="B47" i="3"/>
  <c r="C47" i="3" s="1"/>
  <c r="D47" i="3" s="1"/>
  <c r="E47" i="3"/>
  <c r="F47" i="3" s="1"/>
  <c r="G47" i="3" s="1"/>
  <c r="I26" i="3"/>
  <c r="N2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6" i="3"/>
  <c r="F6" i="3" s="1"/>
  <c r="G6" i="3" s="1"/>
  <c r="B6" i="3"/>
  <c r="C6" i="3" s="1"/>
  <c r="D6" i="3" s="1"/>
  <c r="E5" i="3"/>
  <c r="F5" i="3" s="1"/>
  <c r="G5" i="3" s="1"/>
  <c r="B5" i="3"/>
  <c r="C5" i="3" s="1"/>
  <c r="D5" i="3" s="1"/>
  <c r="A7" i="2"/>
  <c r="A8" i="2" s="1"/>
  <c r="A9" i="2" s="1"/>
  <c r="B6" i="2"/>
  <c r="C6" i="2" s="1"/>
  <c r="D6" i="2" s="1"/>
  <c r="E5" i="2"/>
  <c r="F5" i="2" s="1"/>
  <c r="G5" i="2" s="1"/>
  <c r="B5" i="2"/>
  <c r="C5" i="2" s="1"/>
  <c r="D5" i="2" s="1"/>
  <c r="L6" i="3" l="1"/>
  <c r="J26" i="3"/>
  <c r="M26" i="3"/>
  <c r="K26" i="3"/>
  <c r="O26" i="3"/>
  <c r="J6" i="3"/>
  <c r="I7" i="3"/>
  <c r="L26" i="3"/>
  <c r="Q22" i="3"/>
  <c r="P24" i="3"/>
  <c r="P25" i="3"/>
  <c r="P26" i="3"/>
  <c r="P23" i="3"/>
  <c r="B7" i="3"/>
  <c r="C7" i="3" s="1"/>
  <c r="D7" i="3" s="1"/>
  <c r="N2" i="3"/>
  <c r="M4" i="3"/>
  <c r="M6" i="3"/>
  <c r="M3" i="3"/>
  <c r="M5" i="3"/>
  <c r="M7" i="3"/>
  <c r="E9" i="2"/>
  <c r="F9" i="2" s="1"/>
  <c r="G9" i="2" s="1"/>
  <c r="A10" i="2"/>
  <c r="B9" i="2"/>
  <c r="C9" i="2" s="1"/>
  <c r="D9" i="2" s="1"/>
  <c r="H47" i="3"/>
  <c r="B48" i="3"/>
  <c r="C48" i="3" s="1"/>
  <c r="D48" i="3" s="1"/>
  <c r="E48" i="3"/>
  <c r="F48" i="3" s="1"/>
  <c r="G48" i="3" s="1"/>
  <c r="I27" i="3"/>
  <c r="A22" i="3"/>
  <c r="E21" i="3"/>
  <c r="B21" i="3"/>
  <c r="C21" i="3" s="1"/>
  <c r="D21" i="3" s="1"/>
  <c r="H6" i="3"/>
  <c r="E7" i="3"/>
  <c r="F7" i="3" s="1"/>
  <c r="G7" i="3" s="1"/>
  <c r="H7" i="3" s="1"/>
  <c r="H9" i="2"/>
  <c r="B7" i="2"/>
  <c r="C7" i="2" s="1"/>
  <c r="D7" i="2" s="1"/>
  <c r="E7" i="2"/>
  <c r="F7" i="2" s="1"/>
  <c r="G7" i="2" s="1"/>
  <c r="E6" i="2"/>
  <c r="F6" i="2" s="1"/>
  <c r="G6" i="2" s="1"/>
  <c r="H6" i="2" s="1"/>
  <c r="A6" i="1"/>
  <c r="B6" i="1" s="1"/>
  <c r="C6" i="1" s="1"/>
  <c r="D6" i="1" s="1"/>
  <c r="E5" i="1"/>
  <c r="F5" i="1" s="1"/>
  <c r="G5" i="1" s="1"/>
  <c r="B5" i="1"/>
  <c r="C5" i="1" s="1"/>
  <c r="D5" i="1" s="1"/>
  <c r="R22" i="3" l="1"/>
  <c r="Q23" i="3"/>
  <c r="Q27" i="3"/>
  <c r="Q24" i="3"/>
  <c r="Q25" i="3"/>
  <c r="Q26" i="3"/>
  <c r="J7" i="3"/>
  <c r="I8" i="3"/>
  <c r="N8" i="3" s="1"/>
  <c r="L7" i="3"/>
  <c r="K7" i="3"/>
  <c r="J27" i="3"/>
  <c r="L27" i="3"/>
  <c r="K27" i="3"/>
  <c r="N27" i="3"/>
  <c r="O27" i="3"/>
  <c r="M27" i="3"/>
  <c r="N4" i="3"/>
  <c r="N6" i="3"/>
  <c r="N3" i="3"/>
  <c r="N7" i="3"/>
  <c r="O2" i="3"/>
  <c r="N5" i="3"/>
  <c r="P27" i="3"/>
  <c r="B10" i="2"/>
  <c r="C10" i="2" s="1"/>
  <c r="D10" i="2" s="1"/>
  <c r="A11" i="2"/>
  <c r="E10" i="2"/>
  <c r="F10" i="2" s="1"/>
  <c r="G10" i="2" s="1"/>
  <c r="B49" i="3"/>
  <c r="C49" i="3" s="1"/>
  <c r="D49" i="3" s="1"/>
  <c r="E49" i="3"/>
  <c r="F49" i="3" s="1"/>
  <c r="G49" i="3" s="1"/>
  <c r="H48" i="3"/>
  <c r="I28" i="3"/>
  <c r="Q28" i="3" s="1"/>
  <c r="F21" i="3"/>
  <c r="G21" i="3" s="1"/>
  <c r="H21" i="3" s="1"/>
  <c r="A23" i="3"/>
  <c r="B22" i="3"/>
  <c r="C22" i="3" s="1"/>
  <c r="D22" i="3" s="1"/>
  <c r="E22" i="3"/>
  <c r="F22" i="3" s="1"/>
  <c r="G22" i="3" s="1"/>
  <c r="B8" i="3"/>
  <c r="C8" i="3" s="1"/>
  <c r="D8" i="3" s="1"/>
  <c r="E8" i="3"/>
  <c r="F8" i="3" s="1"/>
  <c r="G8" i="3" s="1"/>
  <c r="H7" i="2"/>
  <c r="B8" i="2"/>
  <c r="C8" i="2" s="1"/>
  <c r="D8" i="2" s="1"/>
  <c r="E8" i="2"/>
  <c r="F8" i="2" s="1"/>
  <c r="G8" i="2" s="1"/>
  <c r="E6" i="1"/>
  <c r="F6" i="1" s="1"/>
  <c r="G6" i="1" s="1"/>
  <c r="H6" i="1" s="1"/>
  <c r="A7" i="1"/>
  <c r="E7" i="1" s="1"/>
  <c r="F7" i="1" s="1"/>
  <c r="G7" i="1" s="1"/>
  <c r="I9" i="3" l="1"/>
  <c r="O9" i="3" s="1"/>
  <c r="J8" i="3"/>
  <c r="K8" i="3"/>
  <c r="L8" i="3"/>
  <c r="M8" i="3"/>
  <c r="J28" i="3"/>
  <c r="K28" i="3"/>
  <c r="M28" i="3"/>
  <c r="L28" i="3"/>
  <c r="N28" i="3"/>
  <c r="O28" i="3"/>
  <c r="P28" i="3"/>
  <c r="O3" i="3"/>
  <c r="O5" i="3"/>
  <c r="O7" i="3"/>
  <c r="O4" i="3"/>
  <c r="O6" i="3"/>
  <c r="O8" i="3"/>
  <c r="P2" i="3"/>
  <c r="S22" i="3"/>
  <c r="R26" i="3"/>
  <c r="R23" i="3"/>
  <c r="R27" i="3"/>
  <c r="R24" i="3"/>
  <c r="R28" i="3"/>
  <c r="R25" i="3"/>
  <c r="H22" i="3"/>
  <c r="A8" i="1"/>
  <c r="H10" i="2"/>
  <c r="A12" i="2"/>
  <c r="B11" i="2"/>
  <c r="C11" i="2" s="1"/>
  <c r="D11" i="2" s="1"/>
  <c r="E11" i="2"/>
  <c r="F11" i="2" s="1"/>
  <c r="G11" i="2" s="1"/>
  <c r="H11" i="2" s="1"/>
  <c r="H49" i="3"/>
  <c r="B50" i="3"/>
  <c r="C50" i="3" s="1"/>
  <c r="D50" i="3" s="1"/>
  <c r="E50" i="3"/>
  <c r="F50" i="3" s="1"/>
  <c r="G50" i="3" s="1"/>
  <c r="I29" i="3"/>
  <c r="R29" i="3" s="1"/>
  <c r="A24" i="3"/>
  <c r="B23" i="3"/>
  <c r="C23" i="3" s="1"/>
  <c r="D23" i="3" s="1"/>
  <c r="E23" i="3"/>
  <c r="F23" i="3" s="1"/>
  <c r="G23" i="3" s="1"/>
  <c r="B9" i="3"/>
  <c r="C9" i="3" s="1"/>
  <c r="D9" i="3" s="1"/>
  <c r="E9" i="3"/>
  <c r="F9" i="3" s="1"/>
  <c r="G9" i="3" s="1"/>
  <c r="H8" i="3"/>
  <c r="H8" i="2"/>
  <c r="B7" i="1"/>
  <c r="C7" i="1" s="1"/>
  <c r="D7" i="1" s="1"/>
  <c r="H7" i="1" s="1"/>
  <c r="A9" i="1"/>
  <c r="E8" i="1"/>
  <c r="F8" i="1" s="1"/>
  <c r="G8" i="1" s="1"/>
  <c r="B8" i="1"/>
  <c r="C8" i="1" s="1"/>
  <c r="D8" i="1" s="1"/>
  <c r="S25" i="3" l="1"/>
  <c r="S29" i="3"/>
  <c r="S26" i="3"/>
  <c r="S23" i="3"/>
  <c r="S27" i="3"/>
  <c r="S24" i="3"/>
  <c r="S28" i="3"/>
  <c r="J29" i="3"/>
  <c r="N29" i="3"/>
  <c r="K29" i="3"/>
  <c r="O29" i="3"/>
  <c r="M29" i="3"/>
  <c r="L29" i="3"/>
  <c r="P29" i="3"/>
  <c r="Q29" i="3"/>
  <c r="Q2" i="3"/>
  <c r="P5" i="3"/>
  <c r="P9" i="3"/>
  <c r="P4" i="3"/>
  <c r="P8" i="3"/>
  <c r="P3" i="3"/>
  <c r="P7" i="3"/>
  <c r="P6" i="3"/>
  <c r="I10" i="3"/>
  <c r="J9" i="3"/>
  <c r="K9" i="3"/>
  <c r="L9" i="3"/>
  <c r="M9" i="3"/>
  <c r="N9" i="3"/>
  <c r="H50" i="3"/>
  <c r="A13" i="2"/>
  <c r="B12" i="2"/>
  <c r="C12" i="2" s="1"/>
  <c r="D12" i="2" s="1"/>
  <c r="E12" i="2"/>
  <c r="F12" i="2" s="1"/>
  <c r="G12" i="2" s="1"/>
  <c r="B51" i="3"/>
  <c r="C51" i="3" s="1"/>
  <c r="D51" i="3" s="1"/>
  <c r="E51" i="3"/>
  <c r="F51" i="3" s="1"/>
  <c r="G51" i="3" s="1"/>
  <c r="I30" i="3"/>
  <c r="H23" i="3"/>
  <c r="A25" i="3"/>
  <c r="B24" i="3"/>
  <c r="C24" i="3" s="1"/>
  <c r="D24" i="3" s="1"/>
  <c r="E24" i="3"/>
  <c r="F24" i="3" s="1"/>
  <c r="G24" i="3" s="1"/>
  <c r="H9" i="3"/>
  <c r="B10" i="3"/>
  <c r="C10" i="3" s="1"/>
  <c r="D10" i="3" s="1"/>
  <c r="E10" i="3"/>
  <c r="F10" i="3" s="1"/>
  <c r="G10" i="3" s="1"/>
  <c r="H8" i="1"/>
  <c r="E9" i="1"/>
  <c r="F9" i="1" s="1"/>
  <c r="G9" i="1" s="1"/>
  <c r="A10" i="1"/>
  <c r="B9" i="1"/>
  <c r="C9" i="1" s="1"/>
  <c r="D9" i="1" s="1"/>
  <c r="J30" i="3" l="1"/>
  <c r="M30" i="3"/>
  <c r="L30" i="3"/>
  <c r="N30" i="3"/>
  <c r="K30" i="3"/>
  <c r="O30" i="3"/>
  <c r="P30" i="3"/>
  <c r="Q30" i="3"/>
  <c r="R30" i="3"/>
  <c r="I11" i="3"/>
  <c r="J10" i="3"/>
  <c r="L10" i="3"/>
  <c r="K10" i="3"/>
  <c r="M10" i="3"/>
  <c r="N10" i="3"/>
  <c r="O10" i="3"/>
  <c r="P10" i="3"/>
  <c r="Q5" i="3"/>
  <c r="Q9" i="3"/>
  <c r="Q3" i="3"/>
  <c r="Q7" i="3"/>
  <c r="Q11" i="3"/>
  <c r="Q8" i="3"/>
  <c r="Q6" i="3"/>
  <c r="Q10" i="3"/>
  <c r="Q4" i="3"/>
  <c r="R2" i="3"/>
  <c r="S30" i="3"/>
  <c r="H24" i="3"/>
  <c r="A14" i="2"/>
  <c r="E13" i="2"/>
  <c r="F13" i="2" s="1"/>
  <c r="G13" i="2" s="1"/>
  <c r="B13" i="2"/>
  <c r="C13" i="2" s="1"/>
  <c r="D13" i="2" s="1"/>
  <c r="H12" i="2"/>
  <c r="B52" i="3"/>
  <c r="C52" i="3" s="1"/>
  <c r="D52" i="3" s="1"/>
  <c r="E52" i="3"/>
  <c r="F52" i="3" s="1"/>
  <c r="G52" i="3" s="1"/>
  <c r="H52" i="3" s="1"/>
  <c r="H51" i="3"/>
  <c r="I31" i="3"/>
  <c r="A26" i="3"/>
  <c r="B25" i="3"/>
  <c r="C25" i="3" s="1"/>
  <c r="D25" i="3" s="1"/>
  <c r="E25" i="3"/>
  <c r="F25" i="3" s="1"/>
  <c r="G25" i="3" s="1"/>
  <c r="B11" i="3"/>
  <c r="C11" i="3" s="1"/>
  <c r="D11" i="3" s="1"/>
  <c r="E11" i="3"/>
  <c r="F11" i="3" s="1"/>
  <c r="G11" i="3" s="1"/>
  <c r="H10" i="3"/>
  <c r="H9" i="1"/>
  <c r="B10" i="1"/>
  <c r="C10" i="1" s="1"/>
  <c r="D10" i="1" s="1"/>
  <c r="E10" i="1"/>
  <c r="F10" i="1" s="1"/>
  <c r="G10" i="1" s="1"/>
  <c r="A11" i="1"/>
  <c r="R6" i="3" l="1"/>
  <c r="R10" i="3"/>
  <c r="R4" i="3"/>
  <c r="R8" i="3"/>
  <c r="R5" i="3"/>
  <c r="R3" i="3"/>
  <c r="R11" i="3"/>
  <c r="R9" i="3"/>
  <c r="S2" i="3"/>
  <c r="R7" i="3"/>
  <c r="I12" i="3"/>
  <c r="R12" i="3" s="1"/>
  <c r="J11" i="3"/>
  <c r="K11" i="3"/>
  <c r="L11" i="3"/>
  <c r="M11" i="3"/>
  <c r="N11" i="3"/>
  <c r="O11" i="3"/>
  <c r="P11" i="3"/>
  <c r="J31" i="3"/>
  <c r="L31" i="3"/>
  <c r="O31" i="3"/>
  <c r="K31" i="3"/>
  <c r="N31" i="3"/>
  <c r="M31" i="3"/>
  <c r="P31" i="3"/>
  <c r="Q31" i="3"/>
  <c r="R31" i="3"/>
  <c r="S31" i="3"/>
  <c r="H10" i="1"/>
  <c r="H13" i="2"/>
  <c r="A15" i="2"/>
  <c r="B14" i="2"/>
  <c r="C14" i="2" s="1"/>
  <c r="D14" i="2" s="1"/>
  <c r="E14" i="2"/>
  <c r="F14" i="2" s="1"/>
  <c r="G14" i="2" s="1"/>
  <c r="H14" i="2" s="1"/>
  <c r="B53" i="3"/>
  <c r="C53" i="3" s="1"/>
  <c r="D53" i="3" s="1"/>
  <c r="E53" i="3"/>
  <c r="F53" i="3" s="1"/>
  <c r="G53" i="3" s="1"/>
  <c r="I32" i="3"/>
  <c r="H25" i="3"/>
  <c r="A27" i="3"/>
  <c r="B26" i="3"/>
  <c r="C26" i="3" s="1"/>
  <c r="D26" i="3" s="1"/>
  <c r="E26" i="3"/>
  <c r="F26" i="3" s="1"/>
  <c r="G26" i="3" s="1"/>
  <c r="H11" i="3"/>
  <c r="B12" i="3"/>
  <c r="C12" i="3" s="1"/>
  <c r="D12" i="3" s="1"/>
  <c r="E12" i="3"/>
  <c r="F12" i="3" s="1"/>
  <c r="G12" i="3" s="1"/>
  <c r="B11" i="1"/>
  <c r="C11" i="1" s="1"/>
  <c r="D11" i="1" s="1"/>
  <c r="A12" i="1"/>
  <c r="E11" i="1"/>
  <c r="F11" i="1" s="1"/>
  <c r="G11" i="1" s="1"/>
  <c r="K32" i="3" l="1"/>
  <c r="J32" i="3"/>
  <c r="O32" i="3"/>
  <c r="M32" i="3"/>
  <c r="L32" i="3"/>
  <c r="N32" i="3"/>
  <c r="P32" i="3"/>
  <c r="Q32" i="3"/>
  <c r="R32" i="3"/>
  <c r="S32" i="3"/>
  <c r="I13" i="3"/>
  <c r="S13" i="3" s="1"/>
  <c r="J12" i="3"/>
  <c r="K12" i="3"/>
  <c r="L12" i="3"/>
  <c r="M12" i="3"/>
  <c r="N12" i="3"/>
  <c r="O12" i="3"/>
  <c r="P12" i="3"/>
  <c r="Q12" i="3"/>
  <c r="S3" i="3"/>
  <c r="S7" i="3"/>
  <c r="S11" i="3"/>
  <c r="S5" i="3"/>
  <c r="S9" i="3"/>
  <c r="S10" i="3"/>
  <c r="S8" i="3"/>
  <c r="S6" i="3"/>
  <c r="S4" i="3"/>
  <c r="S12" i="3"/>
  <c r="H26" i="3"/>
  <c r="A16" i="2"/>
  <c r="E15" i="2"/>
  <c r="F15" i="2" s="1"/>
  <c r="G15" i="2" s="1"/>
  <c r="B15" i="2"/>
  <c r="C15" i="2" s="1"/>
  <c r="D15" i="2" s="1"/>
  <c r="H53" i="3"/>
  <c r="B54" i="3"/>
  <c r="C54" i="3" s="1"/>
  <c r="D54" i="3" s="1"/>
  <c r="E54" i="3"/>
  <c r="F54" i="3" s="1"/>
  <c r="G54" i="3" s="1"/>
  <c r="I33" i="3"/>
  <c r="H12" i="3"/>
  <c r="A28" i="3"/>
  <c r="B27" i="3"/>
  <c r="C27" i="3" s="1"/>
  <c r="D27" i="3" s="1"/>
  <c r="E27" i="3"/>
  <c r="F27" i="3" s="1"/>
  <c r="G27" i="3" s="1"/>
  <c r="B13" i="3"/>
  <c r="C13" i="3" s="1"/>
  <c r="D13" i="3" s="1"/>
  <c r="E13" i="3"/>
  <c r="F13" i="3" s="1"/>
  <c r="G13" i="3" s="1"/>
  <c r="H11" i="1"/>
  <c r="A13" i="1"/>
  <c r="B12" i="1"/>
  <c r="C12" i="1" s="1"/>
  <c r="D12" i="1" s="1"/>
  <c r="E12" i="1"/>
  <c r="F12" i="1" s="1"/>
  <c r="G12" i="1" s="1"/>
  <c r="J33" i="3" l="1"/>
  <c r="N33" i="3"/>
  <c r="O33" i="3"/>
  <c r="K33" i="3"/>
  <c r="L33" i="3"/>
  <c r="M33" i="3"/>
  <c r="P33" i="3"/>
  <c r="Q33" i="3"/>
  <c r="R33" i="3"/>
  <c r="S33" i="3"/>
  <c r="I14" i="3"/>
  <c r="J13" i="3"/>
  <c r="K13" i="3"/>
  <c r="L13" i="3"/>
  <c r="M13" i="3"/>
  <c r="N13" i="3"/>
  <c r="O13" i="3"/>
  <c r="P13" i="3"/>
  <c r="Q13" i="3"/>
  <c r="R13" i="3"/>
  <c r="H27" i="3"/>
  <c r="H12" i="1"/>
  <c r="H15" i="2"/>
  <c r="A17" i="2"/>
  <c r="E16" i="2"/>
  <c r="F16" i="2" s="1"/>
  <c r="G16" i="2" s="1"/>
  <c r="B16" i="2"/>
  <c r="C16" i="2" s="1"/>
  <c r="D16" i="2" s="1"/>
  <c r="H54" i="3"/>
  <c r="B55" i="3"/>
  <c r="C55" i="3" s="1"/>
  <c r="D55" i="3" s="1"/>
  <c r="E55" i="3"/>
  <c r="F55" i="3" s="1"/>
  <c r="G55" i="3" s="1"/>
  <c r="I34" i="3"/>
  <c r="A29" i="3"/>
  <c r="E28" i="3"/>
  <c r="F28" i="3" s="1"/>
  <c r="G28" i="3" s="1"/>
  <c r="B28" i="3"/>
  <c r="C28" i="3" s="1"/>
  <c r="D28" i="3" s="1"/>
  <c r="H13" i="3"/>
  <c r="B14" i="3"/>
  <c r="C14" i="3" s="1"/>
  <c r="D14" i="3" s="1"/>
  <c r="E14" i="3"/>
  <c r="F14" i="3" s="1"/>
  <c r="G14" i="3" s="1"/>
  <c r="E13" i="1"/>
  <c r="F13" i="1" s="1"/>
  <c r="G13" i="1" s="1"/>
  <c r="A14" i="1"/>
  <c r="B13" i="1"/>
  <c r="C13" i="1" s="1"/>
  <c r="D13" i="1" s="1"/>
  <c r="I15" i="3" l="1"/>
  <c r="J14" i="3"/>
  <c r="L14" i="3"/>
  <c r="K14" i="3"/>
  <c r="M14" i="3"/>
  <c r="N14" i="3"/>
  <c r="O14" i="3"/>
  <c r="P14" i="3"/>
  <c r="Q14" i="3"/>
  <c r="R14" i="3"/>
  <c r="S14" i="3"/>
  <c r="J34" i="3"/>
  <c r="M34" i="3"/>
  <c r="O34" i="3"/>
  <c r="N34" i="3"/>
  <c r="L34" i="3"/>
  <c r="K34" i="3"/>
  <c r="P34" i="3"/>
  <c r="Q34" i="3"/>
  <c r="R34" i="3"/>
  <c r="S34" i="3"/>
  <c r="H28" i="3"/>
  <c r="H16" i="2"/>
  <c r="A18" i="2"/>
  <c r="E17" i="2"/>
  <c r="F17" i="2" s="1"/>
  <c r="G17" i="2" s="1"/>
  <c r="B17" i="2"/>
  <c r="C17" i="2" s="1"/>
  <c r="D17" i="2" s="1"/>
  <c r="B56" i="3"/>
  <c r="C56" i="3" s="1"/>
  <c r="D56" i="3" s="1"/>
  <c r="E56" i="3"/>
  <c r="F56" i="3" s="1"/>
  <c r="G56" i="3" s="1"/>
  <c r="H55" i="3"/>
  <c r="I35" i="3"/>
  <c r="A30" i="3"/>
  <c r="E29" i="3"/>
  <c r="F29" i="3" s="1"/>
  <c r="G29" i="3" s="1"/>
  <c r="B29" i="3"/>
  <c r="C29" i="3" s="1"/>
  <c r="D29" i="3" s="1"/>
  <c r="B15" i="3"/>
  <c r="C15" i="3" s="1"/>
  <c r="D15" i="3" s="1"/>
  <c r="E15" i="3"/>
  <c r="F15" i="3" s="1"/>
  <c r="G15" i="3" s="1"/>
  <c r="H14" i="3"/>
  <c r="H13" i="1"/>
  <c r="B14" i="1"/>
  <c r="C14" i="1" s="1"/>
  <c r="D14" i="1" s="1"/>
  <c r="E14" i="1"/>
  <c r="F14" i="1" s="1"/>
  <c r="G14" i="1" s="1"/>
  <c r="A15" i="1"/>
  <c r="J35" i="3" l="1"/>
  <c r="L35" i="3"/>
  <c r="K35" i="3"/>
  <c r="O35" i="3"/>
  <c r="N35" i="3"/>
  <c r="M35" i="3"/>
  <c r="P35" i="3"/>
  <c r="Q35" i="3"/>
  <c r="R35" i="3"/>
  <c r="S35" i="3"/>
  <c r="I16" i="3"/>
  <c r="J15" i="3"/>
  <c r="K15" i="3"/>
  <c r="L15" i="3"/>
  <c r="M15" i="3"/>
  <c r="N15" i="3"/>
  <c r="O15" i="3"/>
  <c r="P15" i="3"/>
  <c r="Q15" i="3"/>
  <c r="R15" i="3"/>
  <c r="S15" i="3"/>
  <c r="H29" i="3"/>
  <c r="H14" i="1"/>
  <c r="H17" i="2"/>
  <c r="A19" i="2"/>
  <c r="B18" i="2"/>
  <c r="C18" i="2" s="1"/>
  <c r="D18" i="2" s="1"/>
  <c r="E18" i="2"/>
  <c r="F18" i="2" s="1"/>
  <c r="G18" i="2" s="1"/>
  <c r="H18" i="2" s="1"/>
  <c r="H56" i="3"/>
  <c r="B57" i="3"/>
  <c r="C57" i="3" s="1"/>
  <c r="D57" i="3" s="1"/>
  <c r="E57" i="3"/>
  <c r="F57" i="3" s="1"/>
  <c r="G57" i="3" s="1"/>
  <c r="I36" i="3"/>
  <c r="A31" i="3"/>
  <c r="E30" i="3"/>
  <c r="F30" i="3" s="1"/>
  <c r="G30" i="3" s="1"/>
  <c r="B30" i="3"/>
  <c r="C30" i="3" s="1"/>
  <c r="D30" i="3" s="1"/>
  <c r="B16" i="3"/>
  <c r="C16" i="3" s="1"/>
  <c r="D16" i="3" s="1"/>
  <c r="E16" i="3"/>
  <c r="F16" i="3" s="1"/>
  <c r="G16" i="3" s="1"/>
  <c r="H15" i="3"/>
  <c r="B15" i="1"/>
  <c r="C15" i="1" s="1"/>
  <c r="D15" i="1" s="1"/>
  <c r="E15" i="1"/>
  <c r="F15" i="1" s="1"/>
  <c r="G15" i="1" s="1"/>
  <c r="A16" i="1"/>
  <c r="K36" i="3" l="1"/>
  <c r="J36" i="3"/>
  <c r="O36" i="3"/>
  <c r="M36" i="3"/>
  <c r="L36" i="3"/>
  <c r="N36" i="3"/>
  <c r="P36" i="3"/>
  <c r="Q36" i="3"/>
  <c r="R36" i="3"/>
  <c r="S36" i="3"/>
  <c r="I17" i="3"/>
  <c r="J16" i="3"/>
  <c r="K16" i="3"/>
  <c r="L16" i="3"/>
  <c r="M16" i="3"/>
  <c r="N16" i="3"/>
  <c r="O16" i="3"/>
  <c r="P16" i="3"/>
  <c r="Q16" i="3"/>
  <c r="R16" i="3"/>
  <c r="S16" i="3"/>
  <c r="H30" i="3"/>
  <c r="H15" i="1"/>
  <c r="A20" i="2"/>
  <c r="B19" i="2"/>
  <c r="C19" i="2" s="1"/>
  <c r="D19" i="2" s="1"/>
  <c r="E19" i="2"/>
  <c r="F19" i="2" s="1"/>
  <c r="G19" i="2" s="1"/>
  <c r="H19" i="2" s="1"/>
  <c r="B58" i="3"/>
  <c r="C58" i="3" s="1"/>
  <c r="D58" i="3" s="1"/>
  <c r="E58" i="3"/>
  <c r="F58" i="3" s="1"/>
  <c r="G58" i="3" s="1"/>
  <c r="H57" i="3"/>
  <c r="I37" i="3"/>
  <c r="A32" i="3"/>
  <c r="E31" i="3"/>
  <c r="F31" i="3" s="1"/>
  <c r="G31" i="3" s="1"/>
  <c r="B31" i="3"/>
  <c r="C31" i="3" s="1"/>
  <c r="D31" i="3" s="1"/>
  <c r="B17" i="3"/>
  <c r="C17" i="3" s="1"/>
  <c r="D17" i="3" s="1"/>
  <c r="E17" i="3"/>
  <c r="F17" i="3" s="1"/>
  <c r="G17" i="3" s="1"/>
  <c r="H16" i="3"/>
  <c r="A17" i="1"/>
  <c r="E16" i="1"/>
  <c r="F16" i="1" s="1"/>
  <c r="G16" i="1" s="1"/>
  <c r="B16" i="1"/>
  <c r="C16" i="1" s="1"/>
  <c r="D16" i="1" s="1"/>
  <c r="J17" i="3" l="1"/>
  <c r="I18" i="3"/>
  <c r="K17" i="3"/>
  <c r="L17" i="3"/>
  <c r="M17" i="3"/>
  <c r="N17" i="3"/>
  <c r="O17" i="3"/>
  <c r="P17" i="3"/>
  <c r="Q17" i="3"/>
  <c r="R17" i="3"/>
  <c r="S17" i="3"/>
  <c r="J37" i="3"/>
  <c r="N37" i="3"/>
  <c r="K37" i="3"/>
  <c r="O37" i="3"/>
  <c r="L37" i="3"/>
  <c r="M37" i="3"/>
  <c r="P37" i="3"/>
  <c r="Q37" i="3"/>
  <c r="R37" i="3"/>
  <c r="S37" i="3"/>
  <c r="H31" i="3"/>
  <c r="B20" i="2"/>
  <c r="C20" i="2" s="1"/>
  <c r="D20" i="2" s="1"/>
  <c r="E20" i="2"/>
  <c r="F20" i="2" s="1"/>
  <c r="G20" i="2" s="1"/>
  <c r="H20" i="2" s="1"/>
  <c r="H58" i="3"/>
  <c r="B59" i="3"/>
  <c r="C59" i="3" s="1"/>
  <c r="D59" i="3" s="1"/>
  <c r="E59" i="3"/>
  <c r="F59" i="3" s="1"/>
  <c r="G59" i="3" s="1"/>
  <c r="I38" i="3"/>
  <c r="A33" i="3"/>
  <c r="B32" i="3"/>
  <c r="C32" i="3" s="1"/>
  <c r="D32" i="3" s="1"/>
  <c r="E32" i="3"/>
  <c r="F32" i="3" s="1"/>
  <c r="G32" i="3" s="1"/>
  <c r="H17" i="3"/>
  <c r="B18" i="3"/>
  <c r="C18" i="3" s="1"/>
  <c r="D18" i="3" s="1"/>
  <c r="E18" i="3"/>
  <c r="F18" i="3" s="1"/>
  <c r="G18" i="3" s="1"/>
  <c r="H16" i="1"/>
  <c r="E17" i="1"/>
  <c r="F17" i="1" s="1"/>
  <c r="G17" i="1" s="1"/>
  <c r="A18" i="1"/>
  <c r="B17" i="1"/>
  <c r="C17" i="1" s="1"/>
  <c r="D17" i="1" s="1"/>
  <c r="J18" i="3" l="1"/>
  <c r="I19" i="3"/>
  <c r="K18" i="3"/>
  <c r="L18" i="3"/>
  <c r="M18" i="3"/>
  <c r="N18" i="3"/>
  <c r="O18" i="3"/>
  <c r="P18" i="3"/>
  <c r="Q18" i="3"/>
  <c r="R18" i="3"/>
  <c r="S18" i="3"/>
  <c r="J38" i="3"/>
  <c r="M38" i="3"/>
  <c r="O38" i="3"/>
  <c r="L38" i="3"/>
  <c r="K38" i="3"/>
  <c r="N38" i="3"/>
  <c r="P38" i="3"/>
  <c r="Q38" i="3"/>
  <c r="R38" i="3"/>
  <c r="S38" i="3"/>
  <c r="B60" i="3"/>
  <c r="C60" i="3" s="1"/>
  <c r="D60" i="3" s="1"/>
  <c r="E60" i="3"/>
  <c r="F60" i="3" s="1"/>
  <c r="G60" i="3" s="1"/>
  <c r="H59" i="3"/>
  <c r="I39" i="3"/>
  <c r="H32" i="3"/>
  <c r="A34" i="3"/>
  <c r="E33" i="3"/>
  <c r="F33" i="3" s="1"/>
  <c r="G33" i="3" s="1"/>
  <c r="B33" i="3"/>
  <c r="C33" i="3" s="1"/>
  <c r="D33" i="3" s="1"/>
  <c r="H18" i="3"/>
  <c r="B19" i="3"/>
  <c r="C19" i="3" s="1"/>
  <c r="D19" i="3" s="1"/>
  <c r="E19" i="3"/>
  <c r="F19" i="3" s="1"/>
  <c r="G19" i="3" s="1"/>
  <c r="H17" i="1"/>
  <c r="B18" i="1"/>
  <c r="C18" i="1" s="1"/>
  <c r="D18" i="1" s="1"/>
  <c r="E18" i="1"/>
  <c r="F18" i="1" s="1"/>
  <c r="G18" i="1" s="1"/>
  <c r="A19" i="1"/>
  <c r="J19" i="3" l="1"/>
  <c r="K19" i="3"/>
  <c r="L19" i="3"/>
  <c r="M19" i="3"/>
  <c r="N19" i="3"/>
  <c r="O19" i="3"/>
  <c r="P19" i="3"/>
  <c r="Q19" i="3"/>
  <c r="R19" i="3"/>
  <c r="S19" i="3"/>
  <c r="J39" i="3"/>
  <c r="L39" i="3"/>
  <c r="K39" i="3"/>
  <c r="N39" i="3"/>
  <c r="O39" i="3"/>
  <c r="M39" i="3"/>
  <c r="P39" i="3"/>
  <c r="Q39" i="3"/>
  <c r="R39" i="3"/>
  <c r="S39" i="3"/>
  <c r="B61" i="3"/>
  <c r="C61" i="3" s="1"/>
  <c r="D61" i="3" s="1"/>
  <c r="E61" i="3"/>
  <c r="F61" i="3" s="1"/>
  <c r="G61" i="3" s="1"/>
  <c r="H60" i="3"/>
  <c r="H33" i="3"/>
  <c r="A35" i="3"/>
  <c r="A36" i="3" s="1"/>
  <c r="E34" i="3"/>
  <c r="F34" i="3" s="1"/>
  <c r="G34" i="3" s="1"/>
  <c r="B34" i="3"/>
  <c r="C34" i="3" s="1"/>
  <c r="D34" i="3" s="1"/>
  <c r="H19" i="3"/>
  <c r="B20" i="3"/>
  <c r="C20" i="3" s="1"/>
  <c r="D20" i="3" s="1"/>
  <c r="E20" i="3"/>
  <c r="F20" i="3" s="1"/>
  <c r="G20" i="3" s="1"/>
  <c r="H18" i="1"/>
  <c r="B19" i="1"/>
  <c r="C19" i="1" s="1"/>
  <c r="D19" i="1" s="1"/>
  <c r="A20" i="1"/>
  <c r="E19" i="1"/>
  <c r="F19" i="1" s="1"/>
  <c r="G19" i="1" s="1"/>
  <c r="E36" i="3" l="1"/>
  <c r="F36" i="3" s="1"/>
  <c r="G36" i="3" s="1"/>
  <c r="A37" i="3"/>
  <c r="B36" i="3"/>
  <c r="C36" i="3" s="1"/>
  <c r="D36" i="3" s="1"/>
  <c r="H61" i="3"/>
  <c r="B35" i="3"/>
  <c r="C35" i="3" s="1"/>
  <c r="D35" i="3" s="1"/>
  <c r="E35" i="3"/>
  <c r="F35" i="3" s="1"/>
  <c r="G35" i="3" s="1"/>
  <c r="H34" i="3"/>
  <c r="H20" i="3"/>
  <c r="H19" i="1"/>
  <c r="A21" i="1"/>
  <c r="B20" i="1"/>
  <c r="C20" i="1" s="1"/>
  <c r="D20" i="1" s="1"/>
  <c r="E20" i="1"/>
  <c r="F20" i="1" s="1"/>
  <c r="G20" i="1" s="1"/>
  <c r="B37" i="3" l="1"/>
  <c r="C37" i="3" s="1"/>
  <c r="D37" i="3" s="1"/>
  <c r="E37" i="3"/>
  <c r="F37" i="3" s="1"/>
  <c r="G37" i="3" s="1"/>
  <c r="A38" i="3"/>
  <c r="H36" i="3"/>
  <c r="H35" i="3"/>
  <c r="H20" i="1"/>
  <c r="E21" i="1"/>
  <c r="F21" i="1" s="1"/>
  <c r="G21" i="1" s="1"/>
  <c r="A22" i="1"/>
  <c r="B21" i="1"/>
  <c r="C21" i="1" s="1"/>
  <c r="D21" i="1" s="1"/>
  <c r="H37" i="3" l="1"/>
  <c r="E38" i="3"/>
  <c r="F38" i="3" s="1"/>
  <c r="G38" i="3" s="1"/>
  <c r="B38" i="3"/>
  <c r="C38" i="3" s="1"/>
  <c r="D38" i="3" s="1"/>
  <c r="A39" i="3"/>
  <c r="H21" i="1"/>
  <c r="B22" i="1"/>
  <c r="C22" i="1" s="1"/>
  <c r="D22" i="1" s="1"/>
  <c r="E22" i="1"/>
  <c r="F22" i="1" s="1"/>
  <c r="G22" i="1" s="1"/>
  <c r="A23" i="1"/>
  <c r="H38" i="3" l="1"/>
  <c r="A40" i="3"/>
  <c r="B39" i="3"/>
  <c r="C39" i="3" s="1"/>
  <c r="D39" i="3" s="1"/>
  <c r="E39" i="3"/>
  <c r="F39" i="3" s="1"/>
  <c r="G39" i="3" s="1"/>
  <c r="H39" i="3" s="1"/>
  <c r="H22" i="1"/>
  <c r="B23" i="1"/>
  <c r="C23" i="1" s="1"/>
  <c r="D23" i="1" s="1"/>
  <c r="E23" i="1"/>
  <c r="F23" i="1" s="1"/>
  <c r="G23" i="1" s="1"/>
  <c r="H23" i="1" s="1"/>
  <c r="A24" i="1"/>
  <c r="A41" i="3" l="1"/>
  <c r="B40" i="3"/>
  <c r="C40" i="3" s="1"/>
  <c r="D40" i="3" s="1"/>
  <c r="E40" i="3"/>
  <c r="F40" i="3" s="1"/>
  <c r="G40" i="3" s="1"/>
  <c r="A25" i="1"/>
  <c r="E24" i="1"/>
  <c r="F24" i="1" s="1"/>
  <c r="G24" i="1" s="1"/>
  <c r="B24" i="1"/>
  <c r="C24" i="1" s="1"/>
  <c r="D24" i="1" s="1"/>
  <c r="H40" i="3" l="1"/>
  <c r="B41" i="3"/>
  <c r="C41" i="3" s="1"/>
  <c r="D41" i="3" s="1"/>
  <c r="A42" i="3"/>
  <c r="E41" i="3"/>
  <c r="F41" i="3" s="1"/>
  <c r="G41" i="3" s="1"/>
  <c r="H24" i="1"/>
  <c r="E25" i="1"/>
  <c r="F25" i="1" s="1"/>
  <c r="G25" i="1" s="1"/>
  <c r="A26" i="1"/>
  <c r="B25" i="1"/>
  <c r="C25" i="1" s="1"/>
  <c r="D25" i="1" s="1"/>
  <c r="H41" i="3" l="1"/>
  <c r="E42" i="3"/>
  <c r="F42" i="3" s="1"/>
  <c r="G42" i="3" s="1"/>
  <c r="B42" i="3"/>
  <c r="C42" i="3" s="1"/>
  <c r="D42" i="3" s="1"/>
  <c r="A43" i="3"/>
  <c r="H25" i="1"/>
  <c r="B26" i="1"/>
  <c r="C26" i="1" s="1"/>
  <c r="D26" i="1" s="1"/>
  <c r="E26" i="1"/>
  <c r="F26" i="1" s="1"/>
  <c r="G26" i="1" s="1"/>
  <c r="A27" i="1"/>
  <c r="E43" i="3" l="1"/>
  <c r="F43" i="3" s="1"/>
  <c r="G43" i="3" s="1"/>
  <c r="B43" i="3"/>
  <c r="C43" i="3" s="1"/>
  <c r="D43" i="3" s="1"/>
  <c r="H42" i="3"/>
  <c r="H26" i="1"/>
  <c r="B27" i="1"/>
  <c r="C27" i="1" s="1"/>
  <c r="D27" i="1" s="1"/>
  <c r="A28" i="1"/>
  <c r="E27" i="1"/>
  <c r="F27" i="1" s="1"/>
  <c r="G27" i="1" s="1"/>
  <c r="H43" i="3" l="1"/>
  <c r="H27" i="1"/>
  <c r="A29" i="1"/>
  <c r="B28" i="1"/>
  <c r="C28" i="1" s="1"/>
  <c r="D28" i="1" s="1"/>
  <c r="E28" i="1"/>
  <c r="F28" i="1" s="1"/>
  <c r="G28" i="1" s="1"/>
  <c r="H28" i="1" l="1"/>
  <c r="E29" i="1"/>
  <c r="F29" i="1" s="1"/>
  <c r="G29" i="1" s="1"/>
  <c r="A30" i="1"/>
  <c r="B29" i="1"/>
  <c r="C29" i="1" s="1"/>
  <c r="D29" i="1" s="1"/>
  <c r="H29" i="1" l="1"/>
  <c r="B30" i="1"/>
  <c r="C30" i="1" s="1"/>
  <c r="D30" i="1" s="1"/>
  <c r="E30" i="1"/>
  <c r="F30" i="1" s="1"/>
  <c r="G30" i="1" s="1"/>
  <c r="H30" i="1" s="1"/>
</calcChain>
</file>

<file path=xl/sharedStrings.xml><?xml version="1.0" encoding="utf-8"?>
<sst xmlns="http://schemas.openxmlformats.org/spreadsheetml/2006/main" count="123" uniqueCount="80">
  <si>
    <t>bgAccel_ISF_weight:</t>
  </si>
  <si>
    <t>acce_ISF_old</t>
  </si>
  <si>
    <t>ISF_old</t>
  </si>
  <si>
    <t>InsReq_old</t>
  </si>
  <si>
    <t>acce_ISF_new</t>
  </si>
  <si>
    <t>ISF_new</t>
  </si>
  <si>
    <t>InsReq_new</t>
  </si>
  <si>
    <t>InsReq effect</t>
  </si>
  <si>
    <t>pp_ISF_weight:</t>
  </si>
  <si>
    <t>pp_ISF_old</t>
  </si>
  <si>
    <t>pp_ISF_new</t>
  </si>
  <si>
    <t>iF</t>
  </si>
  <si>
    <t>dura_ISF_weight:</t>
  </si>
  <si>
    <t>dura_ISF_old</t>
  </si>
  <si>
    <t>dura_ISF_new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</si>
  <si>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4.2.4</t>
    </r>
  </si>
  <si>
    <t>bgAccel_ISF tuning -</t>
  </si>
  <si>
    <t>dura_ISF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</si>
  <si>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4.5.5</t>
    </r>
  </si>
  <si>
    <t>pp_ISF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</si>
  <si>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4.3.2</t>
    </r>
  </si>
  <si>
    <t>target_bg</t>
  </si>
  <si>
    <r>
      <rPr>
        <sz val="11"/>
        <color rgb="FF7030A0"/>
        <rFont val="Arial"/>
        <family val="2"/>
      </rPr>
      <t>dura05</t>
    </r>
    <r>
      <rPr>
        <sz val="11"/>
        <color theme="1"/>
        <rFont val="Arial"/>
        <family val="2"/>
      </rPr>
      <t>;</t>
    </r>
    <r>
      <rPr>
        <sz val="11"/>
        <color theme="4" tint="-0.249977111117893"/>
        <rFont val="Arial"/>
        <family val="2"/>
      </rPr>
      <t>avg05</t>
    </r>
  </si>
  <si>
    <t xml:space="preserve"> =&gt; </t>
  </si>
  <si>
    <r>
      <rPr>
        <b/>
        <sz val="11"/>
        <color rgb="FFFF0000"/>
        <rFont val="Arial"/>
        <family val="2"/>
      </rPr>
      <t>iF factors</t>
    </r>
    <r>
      <rPr>
        <sz val="11"/>
        <color theme="1"/>
        <rFont val="Arial"/>
        <family val="2"/>
      </rPr>
      <t xml:space="preserve"> resulting at different </t>
    </r>
    <r>
      <rPr>
        <sz val="11"/>
        <color rgb="FF0070C0"/>
        <rFont val="Arial"/>
        <family val="2"/>
      </rPr>
      <t>avg05 (mg/dl.bg)</t>
    </r>
    <r>
      <rPr>
        <sz val="11"/>
        <color theme="1"/>
        <rFont val="Arial"/>
        <family val="2"/>
      </rPr>
      <t xml:space="preserve">, and </t>
    </r>
    <r>
      <rPr>
        <sz val="11"/>
        <color rgb="FF7030A0"/>
        <rFont val="Arial"/>
        <family val="2"/>
      </rPr>
      <t>duration (minutes)</t>
    </r>
  </si>
  <si>
    <t>Profil ISF (mg/dl/U)</t>
  </si>
  <si>
    <t>profile.ISF (mg/dl/U)</t>
  </si>
  <si>
    <t xml:space="preserve"> delta (mg/dl)</t>
  </si>
  <si>
    <r>
      <t xml:space="preserve">InsReq (U) @ </t>
    </r>
    <r>
      <rPr>
        <sz val="11"/>
        <color rgb="FFFF0000"/>
        <rFont val="Arial"/>
        <family val="2"/>
      </rPr>
      <t>iF</t>
    </r>
    <r>
      <rPr>
        <sz val="11"/>
        <color theme="0" tint="-0.499984740745262"/>
        <rFont val="Arial"/>
        <family val="2"/>
      </rPr>
      <t>=0</t>
    </r>
  </si>
  <si>
    <r>
      <rPr>
        <sz val="11"/>
        <color theme="0" tint="-0.499984740745262"/>
        <rFont val="Arial"/>
        <family val="2"/>
      </rPr>
      <t>InsReq (U) @</t>
    </r>
    <r>
      <rPr>
        <sz val="11"/>
        <color rgb="FFFF0000"/>
        <rFont val="Arial"/>
        <family val="2"/>
      </rPr>
      <t>delta</t>
    </r>
    <r>
      <rPr>
        <sz val="11"/>
        <color theme="0" tint="-0.499984740745262"/>
        <rFont val="Arial"/>
        <family val="2"/>
      </rPr>
      <t>=0</t>
    </r>
  </si>
  <si>
    <t>E3 vs.B3</t>
  </si>
  <si>
    <t xml:space="preserve">         Column (H) then shows the full effect of duraISF with the selected weight (E3)</t>
  </si>
  <si>
    <t xml:space="preserve">          for the investigated  _weight (E3): Enter 0 in (B3) </t>
  </si>
  <si>
    <t>Note: To determine not the incremental effect between two weights (E3 vs.B3), but the dura_ISF effect</t>
  </si>
  <si>
    <r>
      <t xml:space="preserve"> Use table (I21 x S39 or higher), input target_bg at (J21), then look up </t>
    </r>
    <r>
      <rPr>
        <sz val="11"/>
        <color rgb="FFFF0000"/>
        <rFont val="Arial"/>
        <family val="2"/>
      </rPr>
      <t>iF</t>
    </r>
    <r>
      <rPr>
        <sz val="11"/>
        <color theme="1"/>
        <rFont val="Arial"/>
        <family val="2"/>
      </rPr>
      <t xml:space="preserve"> for the observed</t>
    </r>
    <r>
      <rPr>
        <sz val="11"/>
        <color rgb="FF7030A0"/>
        <rFont val="Arial"/>
        <family val="2"/>
      </rPr>
      <t xml:space="preserve"> dura</t>
    </r>
    <r>
      <rPr>
        <sz val="11"/>
        <color theme="1"/>
        <rFont val="Arial"/>
        <family val="2"/>
      </rPr>
      <t xml:space="preserve"> </t>
    </r>
  </si>
  <si>
    <r>
      <t xml:space="preserve">         and </t>
    </r>
    <r>
      <rPr>
        <sz val="11"/>
        <color rgb="FF0070C0"/>
        <rFont val="Arial"/>
        <family val="2"/>
      </rPr>
      <t>avg05</t>
    </r>
    <r>
      <rPr>
        <sz val="11"/>
        <color theme="1"/>
        <rFont val="Arial"/>
        <family val="2"/>
      </rPr>
      <t xml:space="preserve">    =&gt; which "</t>
    </r>
    <r>
      <rPr>
        <sz val="11"/>
        <color rgb="FFFF0000"/>
        <rFont val="Arial"/>
        <family val="2"/>
      </rPr>
      <t>iF</t>
    </r>
    <r>
      <rPr>
        <sz val="11"/>
        <color theme="1"/>
        <rFont val="Arial"/>
        <family val="2"/>
      </rPr>
      <t xml:space="preserve"> line" applies in table (A3 x H61)</t>
    </r>
  </si>
  <si>
    <t>Note: To determine not the incremental effect between two weights (E3 vs.B3), but the pp_ISF effect</t>
  </si>
  <si>
    <t xml:space="preserve">         Column (H) then shows the full effect of ppISF with the selected weight (E3)</t>
  </si>
  <si>
    <t>(E3 vs.B3)</t>
  </si>
  <si>
    <t>Note: To determine not the incremental effect between two weights (E3 vs.B3), but the acce_ISF effect</t>
  </si>
  <si>
    <t xml:space="preserve">         Column (H) then shows the full effect of acce_ISF with the selected weight (E3)</t>
  </si>
  <si>
    <r>
      <t>=1+</t>
    </r>
    <r>
      <rPr>
        <sz val="8"/>
        <color rgb="FF0000FF"/>
        <rFont val="Arial"/>
        <family val="2"/>
      </rPr>
      <t>$A30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B$3</t>
    </r>
  </si>
  <si>
    <r>
      <t>=$B$1/</t>
    </r>
    <r>
      <rPr>
        <sz val="8"/>
        <color rgb="FF0000FF"/>
        <rFont val="Arial"/>
        <family val="2"/>
      </rPr>
      <t>B30</t>
    </r>
  </si>
  <si>
    <r>
      <t>=+</t>
    </r>
    <r>
      <rPr>
        <sz val="8"/>
        <color rgb="FF0000FF"/>
        <rFont val="Arial"/>
        <family val="2"/>
      </rPr>
      <t>$B$2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$B$1</t>
    </r>
    <r>
      <rPr>
        <sz val="8"/>
        <color theme="1"/>
        <rFont val="Arial"/>
        <family val="2"/>
      </rPr>
      <t>/</t>
    </r>
    <r>
      <rPr>
        <sz val="8"/>
        <color rgb="FFFF00FF"/>
        <rFont val="Arial"/>
        <family val="2"/>
      </rPr>
      <t>C30</t>
    </r>
  </si>
  <si>
    <t>"=G30/D30-1</t>
  </si>
  <si>
    <r>
      <t>=+</t>
    </r>
    <r>
      <rPr>
        <sz val="8"/>
        <color rgb="FF0000FF"/>
        <rFont val="Arial"/>
        <family val="2"/>
      </rPr>
      <t>$B$2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$B$1</t>
    </r>
    <r>
      <rPr>
        <sz val="8"/>
        <color theme="1"/>
        <rFont val="Arial"/>
        <family val="2"/>
      </rPr>
      <t>/</t>
    </r>
    <r>
      <rPr>
        <sz val="8"/>
        <color rgb="FFFF00FF"/>
        <rFont val="Arial"/>
        <family val="2"/>
      </rPr>
      <t>F30</t>
    </r>
  </si>
  <si>
    <r>
      <t>=$B$1/</t>
    </r>
    <r>
      <rPr>
        <sz val="8"/>
        <color rgb="FF0000FF"/>
        <rFont val="Arial"/>
        <family val="2"/>
      </rPr>
      <t>E30</t>
    </r>
  </si>
  <si>
    <r>
      <t>=1+</t>
    </r>
    <r>
      <rPr>
        <sz val="8"/>
        <color rgb="FF0000FF"/>
        <rFont val="Arial"/>
        <family val="2"/>
      </rPr>
      <t>$A30</t>
    </r>
    <r>
      <rPr>
        <sz val="8"/>
        <color theme="1"/>
        <rFont val="Arial"/>
        <family val="2"/>
      </rPr>
      <t>*</t>
    </r>
    <r>
      <rPr>
        <sz val="8"/>
        <color rgb="FFFF0000"/>
        <rFont val="Arial"/>
        <family val="2"/>
      </rPr>
      <t>E$3</t>
    </r>
  </si>
  <si>
    <t>formula  (line 30)</t>
  </si>
  <si>
    <t>ISF (mg/dl/U)</t>
  </si>
  <si>
    <t>for chart:</t>
  </si>
  <si>
    <r>
      <t>5 *</t>
    </r>
    <r>
      <rPr>
        <b/>
        <i/>
        <sz val="9"/>
        <color theme="0" tint="-0.249977111117893"/>
        <rFont val="Arial"/>
        <family val="2"/>
      </rPr>
      <t xml:space="preserve"> iF</t>
    </r>
  </si>
  <si>
    <t>compared to</t>
  </si>
  <si>
    <t>"old"</t>
  </si>
  <si>
    <t>"new" *)</t>
  </si>
  <si>
    <t xml:space="preserve">                 *) to see the full effect of this autoISF_weight, compare to zero (input in B3)</t>
  </si>
  <si>
    <r>
      <rPr>
        <sz val="11"/>
        <color rgb="FFE40EB6"/>
        <rFont val="Arial"/>
        <family val="2"/>
      </rPr>
      <t>*)</t>
    </r>
    <r>
      <rPr>
        <sz val="9"/>
        <color rgb="FFE40EB6"/>
        <rFont val="Arial"/>
        <family val="2"/>
      </rPr>
      <t xml:space="preserve"> </t>
    </r>
    <r>
      <rPr>
        <sz val="9"/>
        <color theme="1"/>
        <rFont val="Arial"/>
        <family val="2"/>
      </rPr>
      <t>compared to</t>
    </r>
  </si>
  <si>
    <r>
      <t xml:space="preserve">insReq (U) </t>
    </r>
    <r>
      <rPr>
        <sz val="11"/>
        <color rgb="FFE40EB6"/>
        <rFont val="Arial"/>
        <family val="2"/>
      </rPr>
      <t>**)</t>
    </r>
  </si>
  <si>
    <t xml:space="preserve">                 **) compared (scaled) to old insReq of </t>
  </si>
  <si>
    <t>U (input in B2)</t>
  </si>
  <si>
    <t xml:space="preserve">             **) compared (scaled) to old insReq of </t>
  </si>
  <si>
    <t xml:space="preserve">             *) to see the full effect of this autoISF_weight, compare to zero (input in B3)</t>
  </si>
  <si>
    <r>
      <t xml:space="preserve">                   </t>
    </r>
    <r>
      <rPr>
        <b/>
        <sz val="11"/>
        <color theme="1"/>
        <rFont val="Arial"/>
        <family val="2"/>
      </rPr>
      <t xml:space="preserve"> Effect </t>
    </r>
    <r>
      <rPr>
        <sz val="11"/>
        <color theme="1"/>
        <rFont val="Arial"/>
        <family val="2"/>
      </rPr>
      <t>on</t>
    </r>
    <r>
      <rPr>
        <b/>
        <sz val="11"/>
        <color theme="1"/>
        <rFont val="Arial"/>
        <family val="2"/>
      </rPr>
      <t xml:space="preserve"> ISF</t>
    </r>
    <r>
      <rPr>
        <sz val="11"/>
        <color theme="1"/>
        <rFont val="Arial"/>
        <family val="2"/>
      </rPr>
      <t xml:space="preserve"> and on</t>
    </r>
    <r>
      <rPr>
        <b/>
        <sz val="11"/>
        <color theme="1"/>
        <rFont val="Arial"/>
        <family val="2"/>
      </rPr>
      <t xml:space="preserve"> insReq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at different acceleration</t>
    </r>
  </si>
  <si>
    <r>
      <t xml:space="preserve">                   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Effect on</t>
    </r>
    <r>
      <rPr>
        <b/>
        <sz val="11"/>
        <color theme="1"/>
        <rFont val="Arial"/>
        <family val="2"/>
      </rPr>
      <t xml:space="preserve"> ISF</t>
    </r>
    <r>
      <rPr>
        <sz val="11"/>
        <color theme="1"/>
        <rFont val="Arial"/>
        <family val="2"/>
      </rPr>
      <t xml:space="preserve"> and on</t>
    </r>
    <r>
      <rPr>
        <b/>
        <sz val="11"/>
        <color theme="1"/>
        <rFont val="Arial"/>
        <family val="2"/>
      </rPr>
      <t xml:space="preserve"> insReq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at different bg deltas</t>
    </r>
  </si>
  <si>
    <r>
      <t xml:space="preserve">                   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Effect on</t>
    </r>
    <r>
      <rPr>
        <b/>
        <sz val="11"/>
        <color theme="1"/>
        <rFont val="Arial"/>
        <family val="2"/>
      </rPr>
      <t xml:space="preserve"> ISF</t>
    </r>
    <r>
      <rPr>
        <sz val="11"/>
        <color theme="1"/>
        <rFont val="Arial"/>
        <family val="2"/>
      </rPr>
      <t xml:space="preserve"> and on</t>
    </r>
    <r>
      <rPr>
        <b/>
        <sz val="11"/>
        <color theme="1"/>
        <rFont val="Arial"/>
        <family val="2"/>
      </rPr>
      <t xml:space="preserve"> insReq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at different iF ~ (avg.bg and duration)</t>
    </r>
  </si>
  <si>
    <r>
      <rPr>
        <sz val="11"/>
        <color rgb="FFE40EB6"/>
        <rFont val="Arial"/>
        <family val="2"/>
      </rPr>
      <t>*)</t>
    </r>
    <r>
      <rPr>
        <sz val="11"/>
        <color theme="1"/>
        <rFont val="Arial"/>
        <family val="2"/>
      </rPr>
      <t xml:space="preserve"> mg/dl</t>
    </r>
  </si>
  <si>
    <t>avg05 (mg/dl)</t>
  </si>
  <si>
    <t>duration of plateau (minutes)</t>
  </si>
  <si>
    <r>
      <t xml:space="preserve">                ***) profile_ISF</t>
    </r>
    <r>
      <rPr>
        <b/>
        <sz val="9"/>
        <color rgb="FFE40EB6"/>
        <rFont val="Arial"/>
        <family val="2"/>
      </rPr>
      <t>/autoISFmax</t>
    </r>
    <r>
      <rPr>
        <sz val="9"/>
        <color rgb="FFE40EB6"/>
        <rFont val="Arial"/>
        <family val="2"/>
      </rPr>
      <t xml:space="preserve"> is the lowest possible eff.ISF!</t>
    </r>
  </si>
  <si>
    <t xml:space="preserve">                 *) to see the full effect of this autoISF_weight, compare to zero (inputs in B3, E3)</t>
  </si>
  <si>
    <r>
      <t xml:space="preserve">          ***) profile_ISF/</t>
    </r>
    <r>
      <rPr>
        <b/>
        <sz val="10"/>
        <color rgb="FFE40EB6"/>
        <rFont val="Arial"/>
        <family val="2"/>
      </rPr>
      <t>autoISFmax</t>
    </r>
    <r>
      <rPr>
        <sz val="10"/>
        <color rgb="FFE40EB6"/>
        <rFont val="Arial"/>
        <family val="2"/>
      </rPr>
      <t xml:space="preserve"> is the lowest possible eff.ISF!</t>
    </r>
  </si>
  <si>
    <r>
      <t xml:space="preserve">            ***) profile_ISF/</t>
    </r>
    <r>
      <rPr>
        <b/>
        <sz val="10"/>
        <color rgb="FFE40EB6"/>
        <rFont val="Arial"/>
        <family val="2"/>
      </rPr>
      <t>autoISFmax</t>
    </r>
    <r>
      <rPr>
        <sz val="10"/>
        <color rgb="FFE40EB6"/>
        <rFont val="Arial"/>
        <family val="2"/>
      </rPr>
      <t xml:space="preserve"> is the lowest possible eff.ISF!</t>
    </r>
  </si>
  <si>
    <r>
      <t xml:space="preserve">    </t>
    </r>
    <r>
      <rPr>
        <b/>
        <sz val="11"/>
        <color rgb="FFFF0000"/>
        <rFont val="Arial"/>
        <family val="2"/>
      </rPr>
      <t xml:space="preserve"> iF </t>
    </r>
    <r>
      <rPr>
        <sz val="10"/>
        <color theme="1"/>
        <rFont val="Arial"/>
        <family val="2"/>
      </rPr>
      <t>resulting at different</t>
    </r>
    <r>
      <rPr>
        <sz val="10"/>
        <color rgb="FF7030A0"/>
        <rFont val="Arial"/>
        <family val="2"/>
      </rPr>
      <t xml:space="preserve"> duration</t>
    </r>
    <r>
      <rPr>
        <sz val="10"/>
        <color theme="1"/>
        <rFont val="Arial"/>
        <family val="2"/>
      </rPr>
      <t xml:space="preserve"> and </t>
    </r>
    <r>
      <rPr>
        <sz val="10"/>
        <color rgb="FF0070C0"/>
        <rFont val="Arial"/>
        <family val="2"/>
      </rPr>
      <t>height of bg plateau (avg05)</t>
    </r>
    <r>
      <rPr>
        <sz val="10"/>
        <color theme="1"/>
        <rFont val="Arial"/>
        <family val="2"/>
      </rPr>
      <t xml:space="preserve"> at target_bg =</t>
    </r>
    <r>
      <rPr>
        <sz val="11"/>
        <color theme="1"/>
        <rFont val="Arial"/>
        <family val="2"/>
      </rPr>
      <t xml:space="preserve"> </t>
    </r>
  </si>
  <si>
    <r>
      <t xml:space="preserve"> *)  input your target_bg in J21 and use diagram at observed </t>
    </r>
    <r>
      <rPr>
        <sz val="9"/>
        <color theme="4" tint="-0.249977111117893"/>
        <rFont val="Arial"/>
        <family val="2"/>
      </rPr>
      <t xml:space="preserve">plateau bg level </t>
    </r>
    <r>
      <rPr>
        <sz val="9"/>
        <color rgb="FFE40EB6"/>
        <rFont val="Arial"/>
        <family val="2"/>
      </rPr>
      <t>and</t>
    </r>
    <r>
      <rPr>
        <sz val="9"/>
        <color rgb="FF7030A0"/>
        <rFont val="Arial"/>
        <family val="2"/>
      </rPr>
      <t xml:space="preserve"> duration</t>
    </r>
    <r>
      <rPr>
        <sz val="9"/>
        <color rgb="FFE40EB6"/>
        <rFont val="Arial"/>
        <family val="2"/>
      </rPr>
      <t xml:space="preserve">, </t>
    </r>
  </si>
  <si>
    <r>
      <t xml:space="preserve">    </t>
    </r>
    <r>
      <rPr>
        <sz val="10"/>
        <color rgb="FFE40EB6"/>
        <rFont val="Arial"/>
        <family val="2"/>
      </rPr>
      <t>to see on which</t>
    </r>
    <r>
      <rPr>
        <b/>
        <sz val="10"/>
        <color rgb="FFFF0000"/>
        <rFont val="Arial"/>
        <family val="2"/>
      </rPr>
      <t xml:space="preserve"> iF</t>
    </r>
    <r>
      <rPr>
        <sz val="10"/>
        <color rgb="FFE40EB6"/>
        <rFont val="Arial"/>
        <family val="2"/>
      </rPr>
      <t xml:space="preserve"> curve you are. Then look up effects from dura, for weight as in E3 (vs. B3)</t>
    </r>
  </si>
  <si>
    <t>DRAFT !</t>
  </si>
  <si>
    <t xml:space="preserve"> </t>
  </si>
  <si>
    <r>
      <t xml:space="preserve">     </t>
    </r>
    <r>
      <rPr>
        <i/>
        <u/>
        <sz val="11"/>
        <color theme="1"/>
        <rFont val="Arial"/>
        <family val="2"/>
      </rPr>
      <t>program</t>
    </r>
    <r>
      <rPr>
        <i/>
        <sz val="11"/>
        <color theme="1"/>
        <rFont val="Arial"/>
        <family val="2"/>
      </rPr>
      <t xml:space="preserve"> colored curves for different iF results</t>
    </r>
  </si>
  <si>
    <t>This chart is not</t>
  </si>
  <si>
    <t>programmed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</si>
</sst>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3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7030A0"/>
      <name val="Arial"/>
      <family val="2"/>
    </font>
    <font>
      <sz val="11"/>
      <color theme="4" tint="-0.249977111117893"/>
      <name val="Arial"/>
      <family val="2"/>
    </font>
    <font>
      <sz val="11"/>
      <color rgb="FF0070C0"/>
      <name val="Arial"/>
      <family val="2"/>
    </font>
    <font>
      <b/>
      <sz val="11"/>
      <color rgb="FFFF0000"/>
      <name val="Arial"/>
      <family val="2"/>
    </font>
    <font>
      <sz val="11"/>
      <color theme="0" tint="-0.499984740745262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sz val="8"/>
      <color rgb="FFFF00FF"/>
      <name val="Arial"/>
      <family val="2"/>
    </font>
    <font>
      <i/>
      <sz val="9"/>
      <color theme="0" tint="-0.249977111117893"/>
      <name val="Arial"/>
      <family val="2"/>
    </font>
    <font>
      <b/>
      <i/>
      <sz val="9"/>
      <color theme="0" tint="-0.249977111117893"/>
      <name val="Arial"/>
      <family val="2"/>
    </font>
    <font>
      <sz val="9"/>
      <color theme="0" tint="-0.249977111117893"/>
      <name val="Arial"/>
      <family val="2"/>
    </font>
    <font>
      <sz val="9"/>
      <color theme="0" tint="-0.499984740745262"/>
      <name val="Arial"/>
      <family val="2"/>
    </font>
    <font>
      <sz val="9"/>
      <color rgb="FF7030A0"/>
      <name val="Arial"/>
      <family val="2"/>
    </font>
    <font>
      <sz val="9"/>
      <color rgb="FFE40EB6"/>
      <name val="Arial"/>
      <family val="2"/>
    </font>
    <font>
      <sz val="11"/>
      <color rgb="FFE40EB6"/>
      <name val="Arial"/>
      <family val="2"/>
    </font>
    <font>
      <sz val="9"/>
      <color theme="4" tint="-0.249977111117893"/>
      <name val="Arial"/>
      <family val="2"/>
    </font>
    <font>
      <sz val="10"/>
      <color theme="1"/>
      <name val="Arial"/>
      <family val="2"/>
    </font>
    <font>
      <b/>
      <sz val="9"/>
      <color rgb="FFE40EB6"/>
      <name val="Arial"/>
      <family val="2"/>
    </font>
    <font>
      <sz val="10"/>
      <color rgb="FFE40EB6"/>
      <name val="Arial"/>
      <family val="2"/>
    </font>
    <font>
      <b/>
      <sz val="10"/>
      <color rgb="FFFF0000"/>
      <name val="Arial"/>
      <family val="2"/>
    </font>
    <font>
      <b/>
      <sz val="10"/>
      <color rgb="FFE40EB6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  <font>
      <b/>
      <sz val="11"/>
      <color theme="7" tint="-0.249977111117893"/>
      <name val="Arial"/>
      <family val="2"/>
    </font>
    <font>
      <b/>
      <sz val="11"/>
      <color rgb="FF00B0F0"/>
      <name val="Arial"/>
      <family val="2"/>
    </font>
    <font>
      <b/>
      <sz val="11"/>
      <color rgb="FF00B050"/>
      <name val="Arial"/>
      <family val="2"/>
    </font>
    <font>
      <b/>
      <sz val="11"/>
      <color rgb="FFE40EB6"/>
      <name val="Arial"/>
      <family val="2"/>
    </font>
    <font>
      <i/>
      <sz val="11"/>
      <color theme="1"/>
      <name val="Arial"/>
      <family val="2"/>
    </font>
    <font>
      <i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 style="thick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thick">
        <color auto="1"/>
      </left>
      <right style="thick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ck">
        <color auto="1"/>
      </left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/>
      <right style="thick">
        <color auto="1"/>
      </right>
      <top style="thick">
        <color indexed="64"/>
      </top>
      <bottom style="mediumDashed">
        <color indexed="64"/>
      </bottom>
      <diagonal/>
    </border>
    <border>
      <left/>
      <right style="thick">
        <color auto="1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rgb="FFFF0000"/>
      </bottom>
      <diagonal/>
    </border>
    <border>
      <left/>
      <right style="mediumDashDotDot">
        <color rgb="FFFF0000"/>
      </right>
      <top/>
      <bottom style="mediumDashed">
        <color rgb="FFFF0000"/>
      </bottom>
      <diagonal/>
    </border>
    <border>
      <left/>
      <right style="mediumDashDotDot">
        <color rgb="FFFF0000"/>
      </right>
      <top/>
      <bottom style="mediumDashDotDot">
        <color rgb="FFFF0000"/>
      </bottom>
      <diagonal/>
    </border>
    <border>
      <left/>
      <right style="mediumDashDotDot">
        <color rgb="FFFF0000"/>
      </right>
      <top/>
      <bottom/>
      <diagonal/>
    </border>
    <border>
      <left/>
      <right/>
      <top/>
      <bottom style="mediumDashDotDot">
        <color rgb="FFFF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1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/>
    <xf numFmtId="0" fontId="0" fillId="5" borderId="4" xfId="0" applyFill="1" applyBorder="1"/>
    <xf numFmtId="0" fontId="0" fillId="0" borderId="4" xfId="0" quotePrefix="1" applyBorder="1"/>
    <xf numFmtId="165" fontId="3" fillId="4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5" borderId="4" xfId="0" applyFill="1" applyBorder="1" applyAlignment="1">
      <alignment horizontal="right"/>
    </xf>
    <xf numFmtId="0" fontId="0" fillId="5" borderId="4" xfId="0" applyFill="1" applyBorder="1" applyAlignment="1">
      <alignment horizontal="right" vertical="center" indent="1"/>
    </xf>
    <xf numFmtId="0" fontId="3" fillId="0" borderId="17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2" borderId="19" xfId="0" applyFill="1" applyBorder="1" applyAlignment="1">
      <alignment horizontal="center"/>
    </xf>
    <xf numFmtId="0" fontId="0" fillId="3" borderId="20" xfId="0" applyFill="1" applyBorder="1"/>
    <xf numFmtId="0" fontId="10" fillId="5" borderId="7" xfId="0" applyFont="1" applyFill="1" applyBorder="1" applyAlignment="1">
      <alignment horizontal="center"/>
    </xf>
    <xf numFmtId="0" fontId="11" fillId="7" borderId="0" xfId="0" applyFont="1" applyFill="1" applyAlignment="1">
      <alignment horizontal="right"/>
    </xf>
    <xf numFmtId="49" fontId="11" fillId="7" borderId="0" xfId="0" quotePrefix="1" applyNumberFormat="1" applyFont="1" applyFill="1" applyAlignment="1">
      <alignment horizontal="center"/>
    </xf>
    <xf numFmtId="0" fontId="11" fillId="7" borderId="0" xfId="0" quotePrefix="1" applyFont="1" applyFill="1" applyAlignment="1">
      <alignment horizontal="center"/>
    </xf>
    <xf numFmtId="0" fontId="11" fillId="7" borderId="0" xfId="0" quotePrefix="1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5" fillId="0" borderId="0" xfId="0" applyFont="1"/>
    <xf numFmtId="0" fontId="15" fillId="0" borderId="2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quotePrefix="1" applyFill="1"/>
    <xf numFmtId="0" fontId="0" fillId="3" borderId="0" xfId="0" quotePrefix="1" applyFill="1"/>
    <xf numFmtId="0" fontId="6" fillId="0" borderId="0" xfId="0" applyFont="1"/>
    <xf numFmtId="0" fontId="22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3" fillId="0" borderId="0" xfId="0" applyFont="1"/>
    <xf numFmtId="0" fontId="25" fillId="0" borderId="0" xfId="0" applyFont="1"/>
    <xf numFmtId="0" fontId="34" fillId="5" borderId="0" xfId="0" applyFont="1" applyFill="1"/>
    <xf numFmtId="0" fontId="34" fillId="0" borderId="0" xfId="0" applyFont="1"/>
    <xf numFmtId="0" fontId="8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0" fillId="0" borderId="24" xfId="0" applyBorder="1"/>
    <xf numFmtId="0" fontId="33" fillId="0" borderId="24" xfId="0" applyFont="1" applyBorder="1"/>
    <xf numFmtId="0" fontId="31" fillId="0" borderId="24" xfId="0" applyFont="1" applyBorder="1"/>
    <xf numFmtId="0" fontId="32" fillId="0" borderId="24" xfId="0" applyFont="1" applyBorder="1"/>
    <xf numFmtId="0" fontId="30" fillId="0" borderId="25" xfId="0" applyFont="1" applyBorder="1"/>
    <xf numFmtId="0" fontId="8" fillId="0" borderId="23" xfId="0" applyFont="1" applyBorder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colors>
    <mruColors>
      <color rgb="FFE40EB6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889749702026224E-2"/>
          <c:y val="1.9924747733880623E-2"/>
          <c:w val="0.93452026221692497"/>
          <c:h val="0.94014024285958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acce!$C$4:$C$4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acce!$I$5:$I$30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3.0000000000000004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7.9999999999999991</c:v>
                </c:pt>
                <c:pt idx="9">
                  <c:v>9</c:v>
                </c:pt>
                <c:pt idx="10">
                  <c:v>9.9999999999999982</c:v>
                </c:pt>
                <c:pt idx="11">
                  <c:v>10.999999999999998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15.000000000000002</c:v>
                </c:pt>
                <c:pt idx="16">
                  <c:v>16.000000000000004</c:v>
                </c:pt>
                <c:pt idx="17">
                  <c:v>17.000000000000004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20.000000000000004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23.000000000000007</c:v>
                </c:pt>
                <c:pt idx="24">
                  <c:v>24.000000000000007</c:v>
                </c:pt>
                <c:pt idx="25">
                  <c:v>25.000000000000007</c:v>
                </c:pt>
              </c:numCache>
            </c:numRef>
          </c:xVal>
          <c:yVal>
            <c:numRef>
              <c:f>acce!$C$5:$C$30</c:f>
              <c:numCache>
                <c:formatCode>0.0</c:formatCode>
                <c:ptCount val="26"/>
                <c:pt idx="0" formatCode="General">
                  <c:v>40</c:v>
                </c:pt>
                <c:pt idx="1">
                  <c:v>38.46153846153846</c:v>
                </c:pt>
                <c:pt idx="2">
                  <c:v>37.037037037037038</c:v>
                </c:pt>
                <c:pt idx="3">
                  <c:v>35.714285714285708</c:v>
                </c:pt>
                <c:pt idx="4">
                  <c:v>34.482758620689651</c:v>
                </c:pt>
                <c:pt idx="5">
                  <c:v>33.333333333333336</c:v>
                </c:pt>
                <c:pt idx="6">
                  <c:v>32.258064516129032</c:v>
                </c:pt>
                <c:pt idx="7">
                  <c:v>31.25</c:v>
                </c:pt>
                <c:pt idx="8">
                  <c:v>30.303030303030301</c:v>
                </c:pt>
                <c:pt idx="9">
                  <c:v>29.411764705882355</c:v>
                </c:pt>
                <c:pt idx="10">
                  <c:v>28.571428571428573</c:v>
                </c:pt>
                <c:pt idx="11">
                  <c:v>27.777777777777779</c:v>
                </c:pt>
                <c:pt idx="12">
                  <c:v>27.027027027027028</c:v>
                </c:pt>
                <c:pt idx="13">
                  <c:v>26.315789473684209</c:v>
                </c:pt>
                <c:pt idx="14">
                  <c:v>25.641025641025639</c:v>
                </c:pt>
                <c:pt idx="15">
                  <c:v>25</c:v>
                </c:pt>
                <c:pt idx="16">
                  <c:v>24.390243902439021</c:v>
                </c:pt>
                <c:pt idx="17">
                  <c:v>23.809523809523807</c:v>
                </c:pt>
                <c:pt idx="18">
                  <c:v>23.255813953488371</c:v>
                </c:pt>
                <c:pt idx="19">
                  <c:v>22.727272727272723</c:v>
                </c:pt>
                <c:pt idx="20">
                  <c:v>22.222222222222218</c:v>
                </c:pt>
                <c:pt idx="21">
                  <c:v>21.739130434782606</c:v>
                </c:pt>
                <c:pt idx="22">
                  <c:v>21.276595744680847</c:v>
                </c:pt>
                <c:pt idx="23">
                  <c:v>20.833333333333329</c:v>
                </c:pt>
                <c:pt idx="24">
                  <c:v>20.408163265306118</c:v>
                </c:pt>
                <c:pt idx="25" formatCode="General">
                  <c:v>19.999999999999996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acce!$F$4:$F$4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acce!$I$5:$I$30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3.0000000000000004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7.9999999999999991</c:v>
                </c:pt>
                <c:pt idx="9">
                  <c:v>9</c:v>
                </c:pt>
                <c:pt idx="10">
                  <c:v>9.9999999999999982</c:v>
                </c:pt>
                <c:pt idx="11">
                  <c:v>10.999999999999998</c:v>
                </c:pt>
                <c:pt idx="12">
                  <c:v>12</c:v>
                </c:pt>
                <c:pt idx="13">
                  <c:v>13</c:v>
                </c:pt>
                <c:pt idx="14">
                  <c:v>14.000000000000002</c:v>
                </c:pt>
                <c:pt idx="15">
                  <c:v>15.000000000000002</c:v>
                </c:pt>
                <c:pt idx="16">
                  <c:v>16.000000000000004</c:v>
                </c:pt>
                <c:pt idx="17">
                  <c:v>17.000000000000004</c:v>
                </c:pt>
                <c:pt idx="18">
                  <c:v>18.000000000000004</c:v>
                </c:pt>
                <c:pt idx="19">
                  <c:v>19.000000000000007</c:v>
                </c:pt>
                <c:pt idx="20">
                  <c:v>20.000000000000004</c:v>
                </c:pt>
                <c:pt idx="21">
                  <c:v>21.000000000000007</c:v>
                </c:pt>
                <c:pt idx="22">
                  <c:v>22.000000000000007</c:v>
                </c:pt>
                <c:pt idx="23">
                  <c:v>23.000000000000007</c:v>
                </c:pt>
                <c:pt idx="24">
                  <c:v>24.000000000000007</c:v>
                </c:pt>
                <c:pt idx="25">
                  <c:v>25.000000000000007</c:v>
                </c:pt>
              </c:numCache>
            </c:numRef>
          </c:xVal>
          <c:yVal>
            <c:numRef>
              <c:f>acce!$F$5:$F$30</c:f>
              <c:numCache>
                <c:formatCode>0.0</c:formatCode>
                <c:ptCount val="26"/>
                <c:pt idx="0" formatCode="General">
                  <c:v>40</c:v>
                </c:pt>
                <c:pt idx="1">
                  <c:v>39.215686274509807</c:v>
                </c:pt>
                <c:pt idx="2">
                  <c:v>38.46153846153846</c:v>
                </c:pt>
                <c:pt idx="3">
                  <c:v>37.735849056603769</c:v>
                </c:pt>
                <c:pt idx="4">
                  <c:v>37.037037037037038</c:v>
                </c:pt>
                <c:pt idx="5">
                  <c:v>36.36363636363636</c:v>
                </c:pt>
                <c:pt idx="6">
                  <c:v>35.714285714285708</c:v>
                </c:pt>
                <c:pt idx="7">
                  <c:v>35.087719298245617</c:v>
                </c:pt>
                <c:pt idx="8">
                  <c:v>34.482758620689658</c:v>
                </c:pt>
                <c:pt idx="9">
                  <c:v>33.898305084745765</c:v>
                </c:pt>
                <c:pt idx="10">
                  <c:v>33.333333333333336</c:v>
                </c:pt>
                <c:pt idx="11">
                  <c:v>32.786885245901637</c:v>
                </c:pt>
                <c:pt idx="12">
                  <c:v>32.258064516129032</c:v>
                </c:pt>
                <c:pt idx="13">
                  <c:v>31.746031746031747</c:v>
                </c:pt>
                <c:pt idx="14">
                  <c:v>31.25</c:v>
                </c:pt>
                <c:pt idx="15">
                  <c:v>30.769230769230766</c:v>
                </c:pt>
                <c:pt idx="16">
                  <c:v>30.303030303030301</c:v>
                </c:pt>
                <c:pt idx="17">
                  <c:v>29.850746268656714</c:v>
                </c:pt>
                <c:pt idx="18">
                  <c:v>29.411764705882351</c:v>
                </c:pt>
                <c:pt idx="19">
                  <c:v>28.985507246376809</c:v>
                </c:pt>
                <c:pt idx="20">
                  <c:v>28.571428571428569</c:v>
                </c:pt>
                <c:pt idx="21">
                  <c:v>28.16901408450704</c:v>
                </c:pt>
                <c:pt idx="22">
                  <c:v>27.777777777777775</c:v>
                </c:pt>
                <c:pt idx="23">
                  <c:v>27.397260273972599</c:v>
                </c:pt>
                <c:pt idx="24">
                  <c:v>27.027027027027025</c:v>
                </c:pt>
                <c:pt idx="25">
                  <c:v>26.666666666666664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825680"/>
        <c:axId val="-1782822960"/>
      </c:scatterChart>
      <c:scatterChart>
        <c:scatterStyle val="lineMarker"/>
        <c:varyColors val="0"/>
        <c:ser>
          <c:idx val="2"/>
          <c:order val="2"/>
          <c:tx>
            <c:strRef>
              <c:f>acce!$D$4:$D$4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yVal>
            <c:numRef>
              <c:f>acce!$D$5:$D$30</c:f>
              <c:numCache>
                <c:formatCode>General</c:formatCode>
                <c:ptCount val="26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1.44</c:v>
                </c:pt>
                <c:pt idx="12">
                  <c:v>1.48</c:v>
                </c:pt>
                <c:pt idx="13">
                  <c:v>1.52</c:v>
                </c:pt>
                <c:pt idx="14">
                  <c:v>1.56</c:v>
                </c:pt>
                <c:pt idx="15">
                  <c:v>1.6</c:v>
                </c:pt>
                <c:pt idx="16">
                  <c:v>1.6400000000000001</c:v>
                </c:pt>
                <c:pt idx="17">
                  <c:v>1.6800000000000002</c:v>
                </c:pt>
                <c:pt idx="18">
                  <c:v>1.7200000000000002</c:v>
                </c:pt>
                <c:pt idx="19">
                  <c:v>1.7600000000000002</c:v>
                </c:pt>
                <c:pt idx="20">
                  <c:v>1.8000000000000003</c:v>
                </c:pt>
                <c:pt idx="21">
                  <c:v>1.8400000000000003</c:v>
                </c:pt>
                <c:pt idx="22">
                  <c:v>1.8800000000000003</c:v>
                </c:pt>
                <c:pt idx="23">
                  <c:v>1.9200000000000004</c:v>
                </c:pt>
                <c:pt idx="24">
                  <c:v>1.9600000000000004</c:v>
                </c:pt>
                <c:pt idx="25">
                  <c:v>2.0000000000000004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acce!$G$4:$G$4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yVal>
            <c:numRef>
              <c:f>acce!$G$5:$G$30</c:f>
              <c:numCache>
                <c:formatCode>General</c:formatCode>
                <c:ptCount val="26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1.2</c:v>
                </c:pt>
                <c:pt idx="11">
                  <c:v>1.2200000000000002</c:v>
                </c:pt>
                <c:pt idx="12">
                  <c:v>1.24</c:v>
                </c:pt>
                <c:pt idx="13">
                  <c:v>1.26</c:v>
                </c:pt>
                <c:pt idx="14">
                  <c:v>1.28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1.36</c:v>
                </c:pt>
                <c:pt idx="19">
                  <c:v>1.3800000000000001</c:v>
                </c:pt>
                <c:pt idx="20">
                  <c:v>1.4000000000000001</c:v>
                </c:pt>
                <c:pt idx="21">
                  <c:v>1.4200000000000002</c:v>
                </c:pt>
                <c:pt idx="22">
                  <c:v>1.4400000000000002</c:v>
                </c:pt>
                <c:pt idx="23">
                  <c:v>1.4600000000000002</c:v>
                </c:pt>
                <c:pt idx="24">
                  <c:v>1.4800000000000002</c:v>
                </c:pt>
                <c:pt idx="25">
                  <c:v>1.5000000000000002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820240"/>
        <c:axId val="-1782824592"/>
      </c:scatterChart>
      <c:valAx>
        <c:axId val="-1782822960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782825680"/>
        <c:crossesAt val="0"/>
        <c:crossBetween val="midCat"/>
      </c:valAx>
      <c:valAx>
        <c:axId val="-178282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 sz="1200" b="0" i="1">
                    <a:solidFill>
                      <a:srgbClr val="FF0000"/>
                    </a:solidFill>
                  </a:rPr>
                  <a:t>5*</a:t>
                </a:r>
                <a:r>
                  <a:rPr lang="de-DE" sz="1200" b="1" i="1">
                    <a:solidFill>
                      <a:srgbClr val="FF0000"/>
                    </a:solidFill>
                  </a:rPr>
                  <a:t>iF</a:t>
                </a:r>
                <a:r>
                  <a:rPr lang="de-DE" sz="1200"/>
                  <a:t> ~ </a:t>
                </a:r>
                <a:r>
                  <a:rPr lang="de-DE"/>
                  <a:t>Acceleration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>
                <a:solidFill>
                  <a:srgbClr val="FF0000"/>
                </a:solidFill>
              </a:defRPr>
            </a:pPr>
            <a:endParaRPr lang="de-DE"/>
          </a:p>
        </c:txPr>
        <c:crossAx val="-1782822960"/>
        <c:crossesAt val="0"/>
        <c:crossBetween val="midCat"/>
      </c:valAx>
      <c:valAx>
        <c:axId val="-1782824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782820240"/>
        <c:crosses val="max"/>
        <c:crossBetween val="midCat"/>
      </c:valAx>
      <c:valAx>
        <c:axId val="-1782820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28245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843316057109326E-2"/>
          <c:y val="3.4655349354314545E-2"/>
          <c:w val="0.84122803800769286"/>
          <c:h val="0.8761067875367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pp!$C$4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pp!$C$5:$C$20</c:f>
              <c:numCache>
                <c:formatCode>0.0</c:formatCode>
                <c:ptCount val="16"/>
                <c:pt idx="0" formatCode="General">
                  <c:v>40</c:v>
                </c:pt>
                <c:pt idx="1">
                  <c:v>38.46153846153846</c:v>
                </c:pt>
                <c:pt idx="2">
                  <c:v>37.037037037037038</c:v>
                </c:pt>
                <c:pt idx="3">
                  <c:v>35.714285714285708</c:v>
                </c:pt>
                <c:pt idx="4">
                  <c:v>34.482758620689658</c:v>
                </c:pt>
                <c:pt idx="5">
                  <c:v>33.333333333333336</c:v>
                </c:pt>
                <c:pt idx="6">
                  <c:v>32.258064516129032</c:v>
                </c:pt>
                <c:pt idx="7">
                  <c:v>31.25</c:v>
                </c:pt>
                <c:pt idx="8">
                  <c:v>30.303030303030301</c:v>
                </c:pt>
                <c:pt idx="9">
                  <c:v>29.411764705882355</c:v>
                </c:pt>
                <c:pt idx="10">
                  <c:v>28.571428571428573</c:v>
                </c:pt>
                <c:pt idx="11">
                  <c:v>27.777777777777779</c:v>
                </c:pt>
                <c:pt idx="12">
                  <c:v>27.027027027027028</c:v>
                </c:pt>
                <c:pt idx="13">
                  <c:v>26.315789473684209</c:v>
                </c:pt>
                <c:pt idx="14">
                  <c:v>25.641025641025639</c:v>
                </c:pt>
                <c:pt idx="15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pp!$F$4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pp!$F$5:$F$20</c:f>
              <c:numCache>
                <c:formatCode>0.0</c:formatCode>
                <c:ptCount val="16"/>
                <c:pt idx="0" formatCode="General">
                  <c:v>40</c:v>
                </c:pt>
                <c:pt idx="1">
                  <c:v>37.735849056603769</c:v>
                </c:pt>
                <c:pt idx="2">
                  <c:v>35.714285714285708</c:v>
                </c:pt>
                <c:pt idx="3">
                  <c:v>33.898305084745765</c:v>
                </c:pt>
                <c:pt idx="4">
                  <c:v>32.258064516129032</c:v>
                </c:pt>
                <c:pt idx="5">
                  <c:v>30.769230769230766</c:v>
                </c:pt>
                <c:pt idx="6">
                  <c:v>29.411764705882355</c:v>
                </c:pt>
                <c:pt idx="7">
                  <c:v>28.169014084507044</c:v>
                </c:pt>
                <c:pt idx="8">
                  <c:v>27.027027027027028</c:v>
                </c:pt>
                <c:pt idx="9">
                  <c:v>25.974025974025974</c:v>
                </c:pt>
                <c:pt idx="10">
                  <c:v>25</c:v>
                </c:pt>
                <c:pt idx="11">
                  <c:v>24.096385542168676</c:v>
                </c:pt>
                <c:pt idx="12">
                  <c:v>23.255813953488371</c:v>
                </c:pt>
                <c:pt idx="13">
                  <c:v>22.471910112359549</c:v>
                </c:pt>
                <c:pt idx="14">
                  <c:v>21.739130434782609</c:v>
                </c:pt>
                <c:pt idx="15">
                  <c:v>21.05263157894737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828944"/>
        <c:axId val="-1782827312"/>
      </c:scatterChart>
      <c:scatterChart>
        <c:scatterStyle val="lineMarker"/>
        <c:varyColors val="0"/>
        <c:ser>
          <c:idx val="3"/>
          <c:order val="2"/>
          <c:tx>
            <c:strRef>
              <c:f>pp!$D$4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pp!$D$5:$D$20</c:f>
              <c:numCache>
                <c:formatCode>General</c:formatCode>
                <c:ptCount val="16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1.1599999999999999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1.44</c:v>
                </c:pt>
                <c:pt idx="12">
                  <c:v>1.48</c:v>
                </c:pt>
                <c:pt idx="13">
                  <c:v>1.52</c:v>
                </c:pt>
                <c:pt idx="14">
                  <c:v>1.56</c:v>
                </c:pt>
                <c:pt idx="15">
                  <c:v>1.6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pp!$G$4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pp!$A$5:$A$20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pp!$G$5:$G$20</c:f>
              <c:numCache>
                <c:formatCode>General</c:formatCode>
                <c:ptCount val="16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1.3599999999999999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1.7200000000000002</c:v>
                </c:pt>
                <c:pt idx="13">
                  <c:v>1.7800000000000002</c:v>
                </c:pt>
                <c:pt idx="14">
                  <c:v>1.8399999999999999</c:v>
                </c:pt>
                <c:pt idx="15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831664"/>
        <c:axId val="-1782824048"/>
      </c:scatterChart>
      <c:valAx>
        <c:axId val="-1782827312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782828944"/>
        <c:crossesAt val="0"/>
        <c:crossBetween val="midCat"/>
      </c:valAx>
      <c:valAx>
        <c:axId val="-17828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 sz="1200"/>
                  <a:t>delta (mg/dl</a:t>
                </a:r>
                <a:r>
                  <a:rPr lang="de-DE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782827312"/>
        <c:crossesAt val="0"/>
        <c:crossBetween val="midCat"/>
      </c:valAx>
      <c:valAx>
        <c:axId val="-17828240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782831664"/>
        <c:crosses val="max"/>
        <c:crossBetween val="midCat"/>
      </c:valAx>
      <c:valAx>
        <c:axId val="-178283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28240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55711842123865E-2"/>
          <c:y val="1.4453420595152878E-2"/>
          <c:w val="0.84122803800769286"/>
          <c:h val="0.8761067875367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dura!$C$4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dura!$C$5:$C$61</c:f>
              <c:numCache>
                <c:formatCode>0.0</c:formatCode>
                <c:ptCount val="57"/>
                <c:pt idx="0" formatCode="General">
                  <c:v>40</c:v>
                </c:pt>
                <c:pt idx="1">
                  <c:v>39.215763168163079</c:v>
                </c:pt>
                <c:pt idx="2">
                  <c:v>38.462352088217251</c:v>
                </c:pt>
                <c:pt idx="3">
                  <c:v>37.737344309868881</c:v>
                </c:pt>
                <c:pt idx="4">
                  <c:v>37.039163359378037</c:v>
                </c:pt>
                <c:pt idx="5">
                  <c:v>36.366347309526709</c:v>
                </c:pt>
                <c:pt idx="6">
                  <c:v>35.71753856154757</c:v>
                </c:pt>
                <c:pt idx="7">
                  <c:v>35.0914747016786</c:v>
                </c:pt>
                <c:pt idx="8">
                  <c:v>34.486980302761197</c:v>
                </c:pt>
                <c:pt idx="9">
                  <c:v>33.90295955885469</c:v>
                </c:pt>
                <c:pt idx="10">
                  <c:v>33.338389655764459</c:v>
                </c:pt>
                <c:pt idx="11">
                  <c:v>32.792314793105092</c:v>
                </c:pt>
                <c:pt idx="12">
                  <c:v>32.263840784398496</c:v>
                </c:pt>
                <c:pt idx="13">
                  <c:v>31.752130171032849</c:v>
                </c:pt>
                <c:pt idx="14">
                  <c:v>31.256397793923444</c:v>
                </c:pt>
                <c:pt idx="15">
                  <c:v>30.775906773623202</c:v>
                </c:pt>
                <c:pt idx="16">
                  <c:v>30.309964855595748</c:v>
                </c:pt>
                <c:pt idx="17">
                  <c:v>29.85792108252879</c:v>
                </c:pt>
                <c:pt idx="18">
                  <c:v>29.419162760047012</c:v>
                </c:pt>
                <c:pt idx="19">
                  <c:v>28.993112686081425</c:v>
                </c:pt>
                <c:pt idx="20">
                  <c:v>28.579226617548503</c:v>
                </c:pt>
                <c:pt idx="21">
                  <c:v>28.176990950959357</c:v>
                </c:pt>
                <c:pt idx="22">
                  <c:v>27.785920596174712</c:v>
                </c:pt>
                <c:pt idx="23">
                  <c:v>27.405557024797918</c:v>
                </c:pt>
                <c:pt idx="24">
                  <c:v>27.035466476697454</c:v>
                </c:pt>
                <c:pt idx="25">
                  <c:v>26.675238309910252</c:v>
                </c:pt>
                <c:pt idx="26">
                  <c:v>26.324483480728503</c:v>
                </c:pt>
                <c:pt idx="27">
                  <c:v>25.982833142142987</c:v>
                </c:pt>
                <c:pt idx="28">
                  <c:v>25.649937350028022</c:v>
                </c:pt>
                <c:pt idx="29">
                  <c:v>25.32546386752756</c:v>
                </c:pt>
                <c:pt idx="30">
                  <c:v>25.009097059055232</c:v>
                </c:pt>
                <c:pt idx="31">
                  <c:v>24.700536866168786</c:v>
                </c:pt>
                <c:pt idx="32">
                  <c:v>24.399497858334076</c:v>
                </c:pt>
                <c:pt idx="33">
                  <c:v>24.105708352266358</c:v>
                </c:pt>
                <c:pt idx="34">
                  <c:v>23.81890959413769</c:v>
                </c:pt>
                <c:pt idx="35">
                  <c:v>23.538854999476257</c:v>
                </c:pt>
                <c:pt idx="36">
                  <c:v>23.265309446064613</c:v>
                </c:pt>
                <c:pt idx="37">
                  <c:v>22.998048615574966</c:v>
                </c:pt>
                <c:pt idx="38">
                  <c:v>22.736858380067044</c:v>
                </c:pt>
                <c:pt idx="39">
                  <c:v>22.471910112359549</c:v>
                </c:pt>
                <c:pt idx="40">
                  <c:v>21.739130434782609</c:v>
                </c:pt>
                <c:pt idx="41">
                  <c:v>21.052631578947366</c:v>
                </c:pt>
                <c:pt idx="42">
                  <c:v>20.408163265306122</c:v>
                </c:pt>
                <c:pt idx="43">
                  <c:v>19.801980198019798</c:v>
                </c:pt>
                <c:pt idx="44">
                  <c:v>19.23076923076923</c:v>
                </c:pt>
                <c:pt idx="45">
                  <c:v>18.691588785046726</c:v>
                </c:pt>
                <c:pt idx="46">
                  <c:v>18.18181818181818</c:v>
                </c:pt>
                <c:pt idx="47">
                  <c:v>17.699115044247787</c:v>
                </c:pt>
                <c:pt idx="48">
                  <c:v>17.241379310344826</c:v>
                </c:pt>
                <c:pt idx="49">
                  <c:v>16.806722689075627</c:v>
                </c:pt>
                <c:pt idx="50">
                  <c:v>16.393442622950818</c:v>
                </c:pt>
                <c:pt idx="51">
                  <c:v>15.999999999999996</c:v>
                </c:pt>
                <c:pt idx="52">
                  <c:v>14.285714285714283</c:v>
                </c:pt>
                <c:pt idx="53">
                  <c:v>12.90322580645161</c:v>
                </c:pt>
                <c:pt idx="54">
                  <c:v>11.76470588235294</c:v>
                </c:pt>
                <c:pt idx="55">
                  <c:v>10.810810810810809</c:v>
                </c:pt>
                <c:pt idx="56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dura!$F$4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dura!$F$5:$F$61</c:f>
              <c:numCache>
                <c:formatCode>0.0</c:formatCode>
                <c:ptCount val="57"/>
                <c:pt idx="0" formatCode="General">
                  <c:v>40</c:v>
                </c:pt>
                <c:pt idx="1">
                  <c:v>38.961140158805605</c:v>
                </c:pt>
                <c:pt idx="2">
                  <c:v>37.975741096587498</c:v>
                </c:pt>
                <c:pt idx="3">
                  <c:v>37.038957575577996</c:v>
                </c:pt>
                <c:pt idx="4">
                  <c:v>36.147278471403887</c:v>
                </c:pt>
                <c:pt idx="5">
                  <c:v>35.297522819848503</c:v>
                </c:pt>
                <c:pt idx="6">
                  <c:v>34.486801900912518</c:v>
                </c:pt>
                <c:pt idx="7">
                  <c:v>33.712486430724212</c:v>
                </c:pt>
                <c:pt idx="8">
                  <c:v>32.97217807613935</c:v>
                </c:pt>
                <c:pt idx="9">
                  <c:v>32.26368464184084</c:v>
                </c:pt>
                <c:pt idx="10">
                  <c:v>31.584998389165083</c:v>
                </c:pt>
                <c:pt idx="11">
                  <c:v>30.934277035011416</c:v>
                </c:pt>
                <c:pt idx="12">
                  <c:v>30.309827052126842</c:v>
                </c:pt>
                <c:pt idx="13">
                  <c:v>29.710088952006323</c:v>
                </c:pt>
                <c:pt idx="14">
                  <c:v>29.133624281127823</c:v>
                </c:pt>
                <c:pt idx="15">
                  <c:v>28.579104102244603</c:v>
                </c:pt>
                <c:pt idx="16">
                  <c:v>28.045298766567761</c:v>
                </c:pt>
                <c:pt idx="17">
                  <c:v>27.531068811153386</c:v>
                </c:pt>
                <c:pt idx="18">
                  <c:v>27.035356839674929</c:v>
                </c:pt>
                <c:pt idx="19">
                  <c:v>26.557180264828197</c:v>
                </c:pt>
                <c:pt idx="20">
                  <c:v>26.095624807544763</c:v>
                </c:pt>
                <c:pt idx="21">
                  <c:v>25.64983866251481</c:v>
                </c:pt>
                <c:pt idx="22">
                  <c:v>25.219027251680846</c:v>
                </c:pt>
                <c:pt idx="23">
                  <c:v>24.802448497715691</c:v>
                </c:pt>
                <c:pt idx="24">
                  <c:v>24.399408558336543</c:v>
                </c:pt>
                <c:pt idx="25">
                  <c:v>24.009257969873179</c:v>
                </c:pt>
                <c:pt idx="26">
                  <c:v>23.631388155002998</c:v>
                </c:pt>
                <c:pt idx="27">
                  <c:v>23.265228255154408</c:v>
                </c:pt>
                <c:pt idx="28">
                  <c:v>22.910242252901579</c:v>
                </c:pt>
                <c:pt idx="29">
                  <c:v>22.565926353842748</c:v>
                </c:pt>
                <c:pt idx="30">
                  <c:v>22.231806601068016</c:v>
                </c:pt>
                <c:pt idx="31">
                  <c:v>21.907436698461659</c:v>
                </c:pt>
                <c:pt idx="32">
                  <c:v>21.592396021816956</c:v>
                </c:pt>
                <c:pt idx="33">
                  <c:v>21.286287799125557</c:v>
                </c:pt>
                <c:pt idx="34">
                  <c:v>20.988737443487821</c:v>
                </c:pt>
                <c:pt idx="35">
                  <c:v>20.699391023916071</c:v>
                </c:pt>
                <c:pt idx="36">
                  <c:v>20.417913860904999</c:v>
                </c:pt>
                <c:pt idx="37">
                  <c:v>20.143989235052146</c:v>
                </c:pt>
                <c:pt idx="38">
                  <c:v>19.877317198252381</c:v>
                </c:pt>
                <c:pt idx="39">
                  <c:v>19.607843137254903</c:v>
                </c:pt>
                <c:pt idx="40">
                  <c:v>18.867924528301884</c:v>
                </c:pt>
                <c:pt idx="41">
                  <c:v>18.18181818181818</c:v>
                </c:pt>
                <c:pt idx="42">
                  <c:v>17.543859649122805</c:v>
                </c:pt>
                <c:pt idx="43">
                  <c:v>16.949152542372879</c:v>
                </c:pt>
                <c:pt idx="44">
                  <c:v>16.393442622950818</c:v>
                </c:pt>
                <c:pt idx="45">
                  <c:v>15.87301587301587</c:v>
                </c:pt>
                <c:pt idx="46">
                  <c:v>15.384615384615381</c:v>
                </c:pt>
                <c:pt idx="47">
                  <c:v>14.925373134328355</c:v>
                </c:pt>
                <c:pt idx="48">
                  <c:v>14.492753623188403</c:v>
                </c:pt>
                <c:pt idx="49">
                  <c:v>14.084507042253517</c:v>
                </c:pt>
                <c:pt idx="50">
                  <c:v>13.698630136986298</c:v>
                </c:pt>
                <c:pt idx="51">
                  <c:v>13.333333333333329</c:v>
                </c:pt>
                <c:pt idx="52">
                  <c:v>11.764705882352938</c:v>
                </c:pt>
                <c:pt idx="53">
                  <c:v>10.526315789473681</c:v>
                </c:pt>
                <c:pt idx="54">
                  <c:v>9.5238095238095219</c:v>
                </c:pt>
                <c:pt idx="55">
                  <c:v>8.6956521739130412</c:v>
                </c:pt>
                <c:pt idx="56">
                  <c:v>7.9999999999999982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822416"/>
        <c:axId val="-1782823504"/>
      </c:scatterChart>
      <c:scatterChart>
        <c:scatterStyle val="lineMarker"/>
        <c:varyColors val="0"/>
        <c:ser>
          <c:idx val="3"/>
          <c:order val="2"/>
          <c:tx>
            <c:strRef>
              <c:f>dura!$D$4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dura!$D$5:$D$61</c:f>
              <c:numCache>
                <c:formatCode>0.000</c:formatCode>
                <c:ptCount val="57"/>
                <c:pt idx="0" formatCode="General">
                  <c:v>1</c:v>
                </c:pt>
                <c:pt idx="1">
                  <c:v>1.019998</c:v>
                </c:pt>
                <c:pt idx="2">
                  <c:v>1.0399780000000001</c:v>
                </c:pt>
                <c:pt idx="3">
                  <c:v>1.059958</c:v>
                </c:pt>
                <c:pt idx="4">
                  <c:v>1.0799380000000001</c:v>
                </c:pt>
                <c:pt idx="5">
                  <c:v>1.099918</c:v>
                </c:pt>
                <c:pt idx="6">
                  <c:v>1.1198980000000001</c:v>
                </c:pt>
                <c:pt idx="7">
                  <c:v>1.1398779999999999</c:v>
                </c:pt>
                <c:pt idx="8">
                  <c:v>1.1598580000000001</c:v>
                </c:pt>
                <c:pt idx="9">
                  <c:v>1.1798379999999999</c:v>
                </c:pt>
                <c:pt idx="10">
                  <c:v>1.1998180000000001</c:v>
                </c:pt>
                <c:pt idx="11">
                  <c:v>1.2197979999999999</c:v>
                </c:pt>
                <c:pt idx="12">
                  <c:v>1.239778</c:v>
                </c:pt>
                <c:pt idx="13">
                  <c:v>1.2597579999999999</c:v>
                </c:pt>
                <c:pt idx="14">
                  <c:v>1.279738</c:v>
                </c:pt>
                <c:pt idx="15">
                  <c:v>1.2997179999999999</c:v>
                </c:pt>
                <c:pt idx="16">
                  <c:v>1.319698</c:v>
                </c:pt>
                <c:pt idx="17">
                  <c:v>1.3396779999999999</c:v>
                </c:pt>
                <c:pt idx="18">
                  <c:v>1.359658</c:v>
                </c:pt>
                <c:pt idx="19">
                  <c:v>1.3796379999999999</c:v>
                </c:pt>
                <c:pt idx="20">
                  <c:v>1.399618</c:v>
                </c:pt>
                <c:pt idx="21">
                  <c:v>1.4195979999999999</c:v>
                </c:pt>
                <c:pt idx="22">
                  <c:v>1.439578</c:v>
                </c:pt>
                <c:pt idx="23">
                  <c:v>1.4595579999999999</c:v>
                </c:pt>
                <c:pt idx="24">
                  <c:v>1.479538</c:v>
                </c:pt>
                <c:pt idx="25">
                  <c:v>1.4995179999999999</c:v>
                </c:pt>
                <c:pt idx="26">
                  <c:v>1.519498</c:v>
                </c:pt>
                <c:pt idx="27">
                  <c:v>1.5394779999999999</c:v>
                </c:pt>
                <c:pt idx="28">
                  <c:v>1.559458</c:v>
                </c:pt>
                <c:pt idx="29">
                  <c:v>1.5794380000000001</c:v>
                </c:pt>
                <c:pt idx="30">
                  <c:v>1.599418</c:v>
                </c:pt>
                <c:pt idx="31">
                  <c:v>1.6193980000000001</c:v>
                </c:pt>
                <c:pt idx="32">
                  <c:v>1.639378</c:v>
                </c:pt>
                <c:pt idx="33">
                  <c:v>1.6593580000000001</c:v>
                </c:pt>
                <c:pt idx="34">
                  <c:v>1.679338</c:v>
                </c:pt>
                <c:pt idx="35">
                  <c:v>1.6993180000000003</c:v>
                </c:pt>
                <c:pt idx="36">
                  <c:v>1.7192980000000002</c:v>
                </c:pt>
                <c:pt idx="37">
                  <c:v>1.7392780000000001</c:v>
                </c:pt>
                <c:pt idx="38">
                  <c:v>1.7592580000000004</c:v>
                </c:pt>
                <c:pt idx="39">
                  <c:v>1.7800000000000002</c:v>
                </c:pt>
                <c:pt idx="40">
                  <c:v>1.8399999999999999</c:v>
                </c:pt>
                <c:pt idx="41">
                  <c:v>1.9000000000000001</c:v>
                </c:pt>
                <c:pt idx="42">
                  <c:v>1.96</c:v>
                </c:pt>
                <c:pt idx="43">
                  <c:v>2.0200000000000005</c:v>
                </c:pt>
                <c:pt idx="44">
                  <c:v>2.08</c:v>
                </c:pt>
                <c:pt idx="45">
                  <c:v>2.1400000000000006</c:v>
                </c:pt>
                <c:pt idx="46">
                  <c:v>2.2000000000000002</c:v>
                </c:pt>
                <c:pt idx="47">
                  <c:v>2.2600000000000002</c:v>
                </c:pt>
                <c:pt idx="48">
                  <c:v>2.3200000000000003</c:v>
                </c:pt>
                <c:pt idx="49">
                  <c:v>2.3800000000000003</c:v>
                </c:pt>
                <c:pt idx="50">
                  <c:v>2.4400000000000004</c:v>
                </c:pt>
                <c:pt idx="51">
                  <c:v>2.5000000000000004</c:v>
                </c:pt>
                <c:pt idx="52">
                  <c:v>2.8000000000000007</c:v>
                </c:pt>
                <c:pt idx="53">
                  <c:v>3.1000000000000005</c:v>
                </c:pt>
                <c:pt idx="54">
                  <c:v>3.4000000000000004</c:v>
                </c:pt>
                <c:pt idx="55">
                  <c:v>3.7000000000000006</c:v>
                </c:pt>
                <c:pt idx="56">
                  <c:v>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dura!$G$4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dura!$A$5:$A$61</c:f>
              <c:numCache>
                <c:formatCode>0.000</c:formatCode>
                <c:ptCount val="57"/>
                <c:pt idx="0" formatCode="General">
                  <c:v>0</c:v>
                </c:pt>
                <c:pt idx="1">
                  <c:v>3.3329999999999999E-2</c:v>
                </c:pt>
                <c:pt idx="2">
                  <c:v>6.6629999999999995E-2</c:v>
                </c:pt>
                <c:pt idx="3">
                  <c:v>9.9929999999999991E-2</c:v>
                </c:pt>
                <c:pt idx="4">
                  <c:v>0.13322999999999999</c:v>
                </c:pt>
                <c:pt idx="5">
                  <c:v>0.16652999999999998</c:v>
                </c:pt>
                <c:pt idx="6">
                  <c:v>0.19982999999999998</c:v>
                </c:pt>
                <c:pt idx="7">
                  <c:v>0.23312999999999998</c:v>
                </c:pt>
                <c:pt idx="8">
                  <c:v>0.26643</c:v>
                </c:pt>
                <c:pt idx="9">
                  <c:v>0.29973</c:v>
                </c:pt>
                <c:pt idx="10">
                  <c:v>0.33302999999999999</c:v>
                </c:pt>
                <c:pt idx="11">
                  <c:v>0.36632999999999999</c:v>
                </c:pt>
                <c:pt idx="12">
                  <c:v>0.39962999999999999</c:v>
                </c:pt>
                <c:pt idx="13">
                  <c:v>0.43292999999999998</c:v>
                </c:pt>
                <c:pt idx="14">
                  <c:v>0.46622999999999998</c:v>
                </c:pt>
                <c:pt idx="15">
                  <c:v>0.49952999999999997</c:v>
                </c:pt>
                <c:pt idx="16">
                  <c:v>0.53283000000000003</c:v>
                </c:pt>
                <c:pt idx="17">
                  <c:v>0.56613000000000002</c:v>
                </c:pt>
                <c:pt idx="18">
                  <c:v>0.59943000000000002</c:v>
                </c:pt>
                <c:pt idx="19">
                  <c:v>0.63273000000000001</c:v>
                </c:pt>
                <c:pt idx="20">
                  <c:v>0.66603000000000001</c:v>
                </c:pt>
                <c:pt idx="21">
                  <c:v>0.69933000000000001</c:v>
                </c:pt>
                <c:pt idx="22">
                  <c:v>0.73263</c:v>
                </c:pt>
                <c:pt idx="23">
                  <c:v>0.76593</c:v>
                </c:pt>
                <c:pt idx="24">
                  <c:v>0.79923</c:v>
                </c:pt>
                <c:pt idx="25">
                  <c:v>0.83252999999999999</c:v>
                </c:pt>
                <c:pt idx="26">
                  <c:v>0.86582999999999999</c:v>
                </c:pt>
                <c:pt idx="27">
                  <c:v>0.89912999999999998</c:v>
                </c:pt>
                <c:pt idx="28">
                  <c:v>0.93242999999999998</c:v>
                </c:pt>
                <c:pt idx="29">
                  <c:v>0.96572999999999998</c:v>
                </c:pt>
                <c:pt idx="30">
                  <c:v>0.99902999999999997</c:v>
                </c:pt>
                <c:pt idx="31">
                  <c:v>1.03233</c:v>
                </c:pt>
                <c:pt idx="32">
                  <c:v>1.0656300000000001</c:v>
                </c:pt>
                <c:pt idx="33">
                  <c:v>1.0989300000000002</c:v>
                </c:pt>
                <c:pt idx="34">
                  <c:v>1.1322300000000003</c:v>
                </c:pt>
                <c:pt idx="35">
                  <c:v>1.1655300000000004</c:v>
                </c:pt>
                <c:pt idx="36">
                  <c:v>1.1988300000000005</c:v>
                </c:pt>
                <c:pt idx="37">
                  <c:v>1.2321300000000006</c:v>
                </c:pt>
                <c:pt idx="38">
                  <c:v>1.2654300000000007</c:v>
                </c:pt>
                <c:pt idx="39" formatCode="0.00">
                  <c:v>1.3</c:v>
                </c:pt>
                <c:pt idx="40" formatCode="0.00">
                  <c:v>1.4000000000000001</c:v>
                </c:pt>
                <c:pt idx="41" formatCode="0.00">
                  <c:v>1.5000000000000002</c:v>
                </c:pt>
                <c:pt idx="42" formatCode="0.00">
                  <c:v>1.6000000000000003</c:v>
                </c:pt>
                <c:pt idx="43" formatCode="0.00">
                  <c:v>1.7000000000000004</c:v>
                </c:pt>
                <c:pt idx="44" formatCode="0.00">
                  <c:v>1.8000000000000005</c:v>
                </c:pt>
                <c:pt idx="45" formatCode="0.00">
                  <c:v>1.9000000000000006</c:v>
                </c:pt>
                <c:pt idx="46" formatCode="0.00">
                  <c:v>2.0000000000000004</c:v>
                </c:pt>
                <c:pt idx="47" formatCode="0.00">
                  <c:v>2.1000000000000005</c:v>
                </c:pt>
                <c:pt idx="48" formatCode="0.00">
                  <c:v>2.2000000000000006</c:v>
                </c:pt>
                <c:pt idx="49" formatCode="0.00">
                  <c:v>2.3000000000000007</c:v>
                </c:pt>
                <c:pt idx="50" formatCode="0.00">
                  <c:v>2.4000000000000008</c:v>
                </c:pt>
                <c:pt idx="51" formatCode="0.00">
                  <c:v>2.5000000000000009</c:v>
                </c:pt>
                <c:pt idx="52" formatCode="0.0">
                  <c:v>3.0000000000000009</c:v>
                </c:pt>
                <c:pt idx="53" formatCode="0.0">
                  <c:v>3.5000000000000009</c:v>
                </c:pt>
                <c:pt idx="54" formatCode="0.0">
                  <c:v>4.0000000000000009</c:v>
                </c:pt>
                <c:pt idx="55" formatCode="0.0">
                  <c:v>4.5000000000000009</c:v>
                </c:pt>
                <c:pt idx="56" formatCode="0.0">
                  <c:v>5.0000000000000009</c:v>
                </c:pt>
              </c:numCache>
            </c:numRef>
          </c:xVal>
          <c:yVal>
            <c:numRef>
              <c:f>dura!$G$5:$G$61</c:f>
              <c:numCache>
                <c:formatCode>0.000</c:formatCode>
                <c:ptCount val="57"/>
                <c:pt idx="0" formatCode="General">
                  <c:v>1</c:v>
                </c:pt>
                <c:pt idx="1">
                  <c:v>1.026664</c:v>
                </c:pt>
                <c:pt idx="2">
                  <c:v>1.053304</c:v>
                </c:pt>
                <c:pt idx="3">
                  <c:v>1.079944</c:v>
                </c:pt>
                <c:pt idx="4">
                  <c:v>1.106584</c:v>
                </c:pt>
                <c:pt idx="5">
                  <c:v>1.133224</c:v>
                </c:pt>
                <c:pt idx="6">
                  <c:v>1.159864</c:v>
                </c:pt>
                <c:pt idx="7">
                  <c:v>1.186504</c:v>
                </c:pt>
                <c:pt idx="8">
                  <c:v>1.2131440000000002</c:v>
                </c:pt>
                <c:pt idx="9">
                  <c:v>1.239784</c:v>
                </c:pt>
                <c:pt idx="10">
                  <c:v>1.266424</c:v>
                </c:pt>
                <c:pt idx="11">
                  <c:v>1.293064</c:v>
                </c:pt>
                <c:pt idx="12">
                  <c:v>1.319704</c:v>
                </c:pt>
                <c:pt idx="13">
                  <c:v>1.346344</c:v>
                </c:pt>
                <c:pt idx="14">
                  <c:v>1.372984</c:v>
                </c:pt>
                <c:pt idx="15">
                  <c:v>1.399624</c:v>
                </c:pt>
                <c:pt idx="16">
                  <c:v>1.426264</c:v>
                </c:pt>
                <c:pt idx="17">
                  <c:v>1.452904</c:v>
                </c:pt>
                <c:pt idx="18">
                  <c:v>1.479544</c:v>
                </c:pt>
                <c:pt idx="19">
                  <c:v>1.5061840000000002</c:v>
                </c:pt>
                <c:pt idx="20">
                  <c:v>1.5328240000000002</c:v>
                </c:pt>
                <c:pt idx="21">
                  <c:v>1.5594640000000002</c:v>
                </c:pt>
                <c:pt idx="22">
                  <c:v>1.5861040000000002</c:v>
                </c:pt>
                <c:pt idx="23">
                  <c:v>1.6127440000000002</c:v>
                </c:pt>
                <c:pt idx="24">
                  <c:v>1.6393840000000002</c:v>
                </c:pt>
                <c:pt idx="25">
                  <c:v>1.6660240000000004</c:v>
                </c:pt>
                <c:pt idx="26">
                  <c:v>1.6926640000000002</c:v>
                </c:pt>
                <c:pt idx="27">
                  <c:v>1.7193040000000002</c:v>
                </c:pt>
                <c:pt idx="28">
                  <c:v>1.7459440000000002</c:v>
                </c:pt>
                <c:pt idx="29">
                  <c:v>1.7725840000000004</c:v>
                </c:pt>
                <c:pt idx="30">
                  <c:v>1.7992239999999999</c:v>
                </c:pt>
                <c:pt idx="31">
                  <c:v>1.8258640000000002</c:v>
                </c:pt>
                <c:pt idx="32">
                  <c:v>1.8525040000000002</c:v>
                </c:pt>
                <c:pt idx="33">
                  <c:v>1.8791440000000001</c:v>
                </c:pt>
                <c:pt idx="34">
                  <c:v>1.9057840000000004</c:v>
                </c:pt>
                <c:pt idx="35">
                  <c:v>1.9324240000000006</c:v>
                </c:pt>
                <c:pt idx="36">
                  <c:v>1.9590640000000004</c:v>
                </c:pt>
                <c:pt idx="37">
                  <c:v>1.9857040000000006</c:v>
                </c:pt>
                <c:pt idx="38">
                  <c:v>2.0123440000000006</c:v>
                </c:pt>
                <c:pt idx="39">
                  <c:v>2.04</c:v>
                </c:pt>
                <c:pt idx="40">
                  <c:v>2.12</c:v>
                </c:pt>
                <c:pt idx="41">
                  <c:v>2.2000000000000002</c:v>
                </c:pt>
                <c:pt idx="42">
                  <c:v>2.2800000000000002</c:v>
                </c:pt>
                <c:pt idx="43">
                  <c:v>2.3600000000000003</c:v>
                </c:pt>
                <c:pt idx="44">
                  <c:v>2.4400000000000004</c:v>
                </c:pt>
                <c:pt idx="45">
                  <c:v>2.5200000000000005</c:v>
                </c:pt>
                <c:pt idx="46">
                  <c:v>2.6000000000000005</c:v>
                </c:pt>
                <c:pt idx="47">
                  <c:v>2.6800000000000006</c:v>
                </c:pt>
                <c:pt idx="48">
                  <c:v>2.7600000000000007</c:v>
                </c:pt>
                <c:pt idx="49">
                  <c:v>2.8400000000000007</c:v>
                </c:pt>
                <c:pt idx="50">
                  <c:v>2.9200000000000008</c:v>
                </c:pt>
                <c:pt idx="51">
                  <c:v>3.0000000000000009</c:v>
                </c:pt>
                <c:pt idx="52">
                  <c:v>3.4000000000000008</c:v>
                </c:pt>
                <c:pt idx="53">
                  <c:v>3.8000000000000012</c:v>
                </c:pt>
                <c:pt idx="54">
                  <c:v>4.2000000000000011</c:v>
                </c:pt>
                <c:pt idx="55">
                  <c:v>4.6000000000000014</c:v>
                </c:pt>
                <c:pt idx="56">
                  <c:v>5.0000000000000009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830576"/>
        <c:axId val="-1782819696"/>
      </c:scatterChart>
      <c:valAx>
        <c:axId val="-1782823504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782822416"/>
        <c:crossesAt val="0"/>
        <c:crossBetween val="midCat"/>
      </c:valAx>
      <c:valAx>
        <c:axId val="-178282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 sz="1200" b="1">
                    <a:solidFill>
                      <a:srgbClr val="FF0000"/>
                    </a:solidFill>
                  </a:rPr>
                  <a:t>iF</a:t>
                </a:r>
                <a:r>
                  <a:rPr lang="de-DE" sz="1200"/>
                  <a:t> ~ avg.bg, duration</a:t>
                </a:r>
                <a:r>
                  <a:rPr lang="de-DE"/>
                  <a:t>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 baseline="0">
                <a:solidFill>
                  <a:srgbClr val="FF0000"/>
                </a:solidFill>
              </a:defRPr>
            </a:pPr>
            <a:endParaRPr lang="de-DE"/>
          </a:p>
        </c:txPr>
        <c:crossAx val="-1782823504"/>
        <c:crossesAt val="0"/>
        <c:crossBetween val="midCat"/>
      </c:valAx>
      <c:valAx>
        <c:axId val="-1782819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782830576"/>
        <c:crosses val="max"/>
        <c:crossBetween val="midCat"/>
      </c:valAx>
      <c:valAx>
        <c:axId val="-1782830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28196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152115</xdr:colOff>
      <xdr:row>4</xdr:row>
      <xdr:rowOff>117360</xdr:rowOff>
    </xdr:from>
    <xdr:ext cx="4832280" cy="4209480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9</xdr:col>
      <xdr:colOff>257175</xdr:colOff>
      <xdr:row>26</xdr:row>
      <xdr:rowOff>19049</xdr:rowOff>
    </xdr:from>
    <xdr:to>
      <xdr:col>14</xdr:col>
      <xdr:colOff>657225</xdr:colOff>
      <xdr:row>28</xdr:row>
      <xdr:rowOff>123824</xdr:rowOff>
    </xdr:to>
    <xdr:sp macro="" textlink="">
      <xdr:nvSpPr>
        <xdr:cNvPr id="3" name="Textfeld 2"/>
        <xdr:cNvSpPr txBox="1"/>
      </xdr:nvSpPr>
      <xdr:spPr>
        <a:xfrm>
          <a:off x="8696325" y="4772024"/>
          <a:ext cx="44958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rgbClr val="FF0000"/>
              </a:solidFill>
            </a:rPr>
            <a:t>   0</a:t>
          </a:r>
          <a:r>
            <a:rPr lang="de-DE" sz="900" baseline="0">
              <a:solidFill>
                <a:srgbClr val="FF0000"/>
              </a:solidFill>
            </a:rPr>
            <a:t>                       1                        2                         3                      4                           5                       6</a:t>
          </a:r>
          <a:r>
            <a:rPr lang="de-DE" sz="900" baseline="0"/>
            <a:t> </a:t>
          </a:r>
        </a:p>
        <a:p>
          <a:r>
            <a:rPr lang="de-DE" sz="1200" b="1" baseline="0">
              <a:solidFill>
                <a:srgbClr val="FF0000"/>
              </a:solidFill>
            </a:rPr>
            <a:t>                                                 iF </a:t>
          </a:r>
          <a:r>
            <a:rPr lang="de-DE" sz="1200" baseline="0"/>
            <a:t>~ Acceleration       </a:t>
          </a:r>
          <a:endParaRPr lang="de-DE" sz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0.76151</cdr:x>
      <cdr:y>0.64111</cdr:y>
    </cdr:from>
    <cdr:to>
      <cdr:x>0.8473</cdr:x>
      <cdr:y>0.71208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79825" y="2698750"/>
          <a:ext cx="414564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3</xdr:row>
      <xdr:rowOff>38100</xdr:rowOff>
    </xdr:from>
    <xdr:ext cx="4908480" cy="4209480"/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0.74322</cdr:x>
      <cdr:y>0.60415</cdr:y>
    </cdr:from>
    <cdr:to>
      <cdr:x>0.82768</cdr:x>
      <cdr:y>0.67512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48075" y="2543175"/>
          <a:ext cx="414564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19049</xdr:colOff>
      <xdr:row>43</xdr:row>
      <xdr:rowOff>85725</xdr:rowOff>
    </xdr:from>
    <xdr:ext cx="5305425" cy="4400550"/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10</xdr:col>
      <xdr:colOff>9525</xdr:colOff>
      <xdr:row>75</xdr:row>
      <xdr:rowOff>47626</xdr:rowOff>
    </xdr:from>
    <xdr:to>
      <xdr:col>10</xdr:col>
      <xdr:colOff>19050</xdr:colOff>
      <xdr:row>86</xdr:row>
      <xdr:rowOff>38100</xdr:rowOff>
    </xdr:to>
    <xdr:cxnSp macro="">
      <xdr:nvCxnSpPr>
        <xdr:cNvPr id="4" name="Gerade Verbindung mit Pfeil 3"/>
        <xdr:cNvCxnSpPr/>
      </xdr:nvCxnSpPr>
      <xdr:spPr>
        <a:xfrm flipV="1">
          <a:off x="7991475" y="13544551"/>
          <a:ext cx="9525" cy="1981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86</xdr:row>
      <xdr:rowOff>1</xdr:rowOff>
    </xdr:from>
    <xdr:to>
      <xdr:col>18</xdr:col>
      <xdr:colOff>400050</xdr:colOff>
      <xdr:row>86</xdr:row>
      <xdr:rowOff>9525</xdr:rowOff>
    </xdr:to>
    <xdr:cxnSp macro="">
      <xdr:nvCxnSpPr>
        <xdr:cNvPr id="6" name="Gerade Verbindung mit Pfeil 5"/>
        <xdr:cNvCxnSpPr/>
      </xdr:nvCxnSpPr>
      <xdr:spPr>
        <a:xfrm flipV="1">
          <a:off x="7991475" y="15487651"/>
          <a:ext cx="4810125" cy="9524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76</xdr:row>
      <xdr:rowOff>47625</xdr:rowOff>
    </xdr:from>
    <xdr:to>
      <xdr:col>23</xdr:col>
      <xdr:colOff>314325</xdr:colOff>
      <xdr:row>85</xdr:row>
      <xdr:rowOff>133350</xdr:rowOff>
    </xdr:to>
    <xdr:sp macro="" textlink="">
      <xdr:nvSpPr>
        <xdr:cNvPr id="9" name="Geschweifte Klammer links/rechts 8"/>
        <xdr:cNvSpPr/>
      </xdr:nvSpPr>
      <xdr:spPr>
        <a:xfrm>
          <a:off x="11811000" y="13944600"/>
          <a:ext cx="4810125" cy="1762125"/>
        </a:xfrm>
        <a:prstGeom prst="bracePair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152400</xdr:colOff>
      <xdr:row>60</xdr:row>
      <xdr:rowOff>66675</xdr:rowOff>
    </xdr:from>
    <xdr:to>
      <xdr:col>17</xdr:col>
      <xdr:colOff>152400</xdr:colOff>
      <xdr:row>61</xdr:row>
      <xdr:rowOff>152400</xdr:rowOff>
    </xdr:to>
    <xdr:sp macro="" textlink="">
      <xdr:nvSpPr>
        <xdr:cNvPr id="3" name="Textfeld 2"/>
        <xdr:cNvSpPr txBox="1"/>
      </xdr:nvSpPr>
      <xdr:spPr>
        <a:xfrm>
          <a:off x="11449050" y="11020425"/>
          <a:ext cx="552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rgbClr val="E40EB6"/>
              </a:solidFill>
            </a:rPr>
            <a:t>***)</a:t>
          </a:r>
        </a:p>
      </xdr:txBody>
    </xdr:sp>
    <xdr:clientData/>
  </xdr:twoCellAnchor>
  <xdr:twoCellAnchor>
    <xdr:from>
      <xdr:col>14</xdr:col>
      <xdr:colOff>142875</xdr:colOff>
      <xdr:row>85</xdr:row>
      <xdr:rowOff>66675</xdr:rowOff>
    </xdr:from>
    <xdr:to>
      <xdr:col>14</xdr:col>
      <xdr:colOff>238125</xdr:colOff>
      <xdr:row>85</xdr:row>
      <xdr:rowOff>133350</xdr:rowOff>
    </xdr:to>
    <xdr:sp macro="" textlink="">
      <xdr:nvSpPr>
        <xdr:cNvPr id="5" name="Ellipse 4"/>
        <xdr:cNvSpPr/>
      </xdr:nvSpPr>
      <xdr:spPr>
        <a:xfrm>
          <a:off x="10334625" y="15554325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457200</xdr:colOff>
      <xdr:row>84</xdr:row>
      <xdr:rowOff>38100</xdr:rowOff>
    </xdr:from>
    <xdr:to>
      <xdr:col>13</xdr:col>
      <xdr:colOff>0</xdr:colOff>
      <xdr:row>84</xdr:row>
      <xdr:rowOff>104775</xdr:rowOff>
    </xdr:to>
    <xdr:sp macro="" textlink="">
      <xdr:nvSpPr>
        <xdr:cNvPr id="8" name="Ellipse 7"/>
        <xdr:cNvSpPr/>
      </xdr:nvSpPr>
      <xdr:spPr>
        <a:xfrm>
          <a:off x="9544050" y="15344775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9525</xdr:colOff>
      <xdr:row>83</xdr:row>
      <xdr:rowOff>57150</xdr:rowOff>
    </xdr:from>
    <xdr:to>
      <xdr:col>12</xdr:col>
      <xdr:colOff>104775</xdr:colOff>
      <xdr:row>83</xdr:row>
      <xdr:rowOff>123825</xdr:rowOff>
    </xdr:to>
    <xdr:sp macro="" textlink="">
      <xdr:nvSpPr>
        <xdr:cNvPr id="10" name="Ellipse 9"/>
        <xdr:cNvSpPr/>
      </xdr:nvSpPr>
      <xdr:spPr>
        <a:xfrm>
          <a:off x="9096375" y="1518285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361950</xdr:colOff>
      <xdr:row>82</xdr:row>
      <xdr:rowOff>57150</xdr:rowOff>
    </xdr:from>
    <xdr:to>
      <xdr:col>11</xdr:col>
      <xdr:colOff>457200</xdr:colOff>
      <xdr:row>82</xdr:row>
      <xdr:rowOff>123825</xdr:rowOff>
    </xdr:to>
    <xdr:sp macro="" textlink="">
      <xdr:nvSpPr>
        <xdr:cNvPr id="11" name="Ellipse 10"/>
        <xdr:cNvSpPr/>
      </xdr:nvSpPr>
      <xdr:spPr>
        <a:xfrm>
          <a:off x="8896350" y="15001875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142875</xdr:colOff>
      <xdr:row>81</xdr:row>
      <xdr:rowOff>66675</xdr:rowOff>
    </xdr:from>
    <xdr:to>
      <xdr:col>11</xdr:col>
      <xdr:colOff>238125</xdr:colOff>
      <xdr:row>81</xdr:row>
      <xdr:rowOff>133350</xdr:rowOff>
    </xdr:to>
    <xdr:sp macro="" textlink="">
      <xdr:nvSpPr>
        <xdr:cNvPr id="12" name="Ellipse 11"/>
        <xdr:cNvSpPr/>
      </xdr:nvSpPr>
      <xdr:spPr>
        <a:xfrm>
          <a:off x="8677275" y="14830425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495300</xdr:colOff>
      <xdr:row>80</xdr:row>
      <xdr:rowOff>47625</xdr:rowOff>
    </xdr:from>
    <xdr:to>
      <xdr:col>11</xdr:col>
      <xdr:colOff>38100</xdr:colOff>
      <xdr:row>80</xdr:row>
      <xdr:rowOff>114300</xdr:rowOff>
    </xdr:to>
    <xdr:sp macro="" textlink="">
      <xdr:nvSpPr>
        <xdr:cNvPr id="13" name="Ellipse 12"/>
        <xdr:cNvSpPr/>
      </xdr:nvSpPr>
      <xdr:spPr>
        <a:xfrm>
          <a:off x="8477250" y="1463040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390525</xdr:colOff>
      <xdr:row>79</xdr:row>
      <xdr:rowOff>38100</xdr:rowOff>
    </xdr:from>
    <xdr:to>
      <xdr:col>10</xdr:col>
      <xdr:colOff>485775</xdr:colOff>
      <xdr:row>79</xdr:row>
      <xdr:rowOff>104775</xdr:rowOff>
    </xdr:to>
    <xdr:sp macro="" textlink="">
      <xdr:nvSpPr>
        <xdr:cNvPr id="14" name="Ellipse 13"/>
        <xdr:cNvSpPr/>
      </xdr:nvSpPr>
      <xdr:spPr>
        <a:xfrm>
          <a:off x="8372475" y="1443990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523875</xdr:colOff>
      <xdr:row>77</xdr:row>
      <xdr:rowOff>38100</xdr:rowOff>
    </xdr:from>
    <xdr:to>
      <xdr:col>17</xdr:col>
      <xdr:colOff>66675</xdr:colOff>
      <xdr:row>77</xdr:row>
      <xdr:rowOff>104775</xdr:rowOff>
    </xdr:to>
    <xdr:sp macro="" textlink="">
      <xdr:nvSpPr>
        <xdr:cNvPr id="15" name="Ellipse 14"/>
        <xdr:cNvSpPr/>
      </xdr:nvSpPr>
      <xdr:spPr>
        <a:xfrm>
          <a:off x="11820525" y="1409700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142875</xdr:colOff>
      <xdr:row>85</xdr:row>
      <xdr:rowOff>57150</xdr:rowOff>
    </xdr:from>
    <xdr:to>
      <xdr:col>14</xdr:col>
      <xdr:colOff>238125</xdr:colOff>
      <xdr:row>85</xdr:row>
      <xdr:rowOff>123825</xdr:rowOff>
    </xdr:to>
    <xdr:sp macro="" textlink="">
      <xdr:nvSpPr>
        <xdr:cNvPr id="17" name="Ellipse 16"/>
        <xdr:cNvSpPr/>
      </xdr:nvSpPr>
      <xdr:spPr>
        <a:xfrm>
          <a:off x="10334625" y="1556385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457200</xdr:colOff>
      <xdr:row>84</xdr:row>
      <xdr:rowOff>28575</xdr:rowOff>
    </xdr:from>
    <xdr:to>
      <xdr:col>13</xdr:col>
      <xdr:colOff>0</xdr:colOff>
      <xdr:row>84</xdr:row>
      <xdr:rowOff>95250</xdr:rowOff>
    </xdr:to>
    <xdr:sp macro="" textlink="">
      <xdr:nvSpPr>
        <xdr:cNvPr id="18" name="Ellipse 17"/>
        <xdr:cNvSpPr/>
      </xdr:nvSpPr>
      <xdr:spPr>
        <a:xfrm>
          <a:off x="9544050" y="1535430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9525</xdr:colOff>
      <xdr:row>83</xdr:row>
      <xdr:rowOff>47625</xdr:rowOff>
    </xdr:from>
    <xdr:to>
      <xdr:col>12</xdr:col>
      <xdr:colOff>104775</xdr:colOff>
      <xdr:row>83</xdr:row>
      <xdr:rowOff>114300</xdr:rowOff>
    </xdr:to>
    <xdr:sp macro="" textlink="">
      <xdr:nvSpPr>
        <xdr:cNvPr id="19" name="Ellipse 18"/>
        <xdr:cNvSpPr/>
      </xdr:nvSpPr>
      <xdr:spPr>
        <a:xfrm>
          <a:off x="9096375" y="15192375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361950</xdr:colOff>
      <xdr:row>82</xdr:row>
      <xdr:rowOff>47625</xdr:rowOff>
    </xdr:from>
    <xdr:to>
      <xdr:col>11</xdr:col>
      <xdr:colOff>457200</xdr:colOff>
      <xdr:row>82</xdr:row>
      <xdr:rowOff>114300</xdr:rowOff>
    </xdr:to>
    <xdr:sp macro="" textlink="">
      <xdr:nvSpPr>
        <xdr:cNvPr id="20" name="Ellipse 19"/>
        <xdr:cNvSpPr/>
      </xdr:nvSpPr>
      <xdr:spPr>
        <a:xfrm>
          <a:off x="8896350" y="1501140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142875</xdr:colOff>
      <xdr:row>81</xdr:row>
      <xdr:rowOff>57150</xdr:rowOff>
    </xdr:from>
    <xdr:to>
      <xdr:col>11</xdr:col>
      <xdr:colOff>238125</xdr:colOff>
      <xdr:row>81</xdr:row>
      <xdr:rowOff>123825</xdr:rowOff>
    </xdr:to>
    <xdr:sp macro="" textlink="">
      <xdr:nvSpPr>
        <xdr:cNvPr id="21" name="Ellipse 20"/>
        <xdr:cNvSpPr/>
      </xdr:nvSpPr>
      <xdr:spPr>
        <a:xfrm>
          <a:off x="8677275" y="1483995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495300</xdr:colOff>
      <xdr:row>80</xdr:row>
      <xdr:rowOff>38100</xdr:rowOff>
    </xdr:from>
    <xdr:to>
      <xdr:col>11</xdr:col>
      <xdr:colOff>38100</xdr:colOff>
      <xdr:row>80</xdr:row>
      <xdr:rowOff>104775</xdr:rowOff>
    </xdr:to>
    <xdr:sp macro="" textlink="">
      <xdr:nvSpPr>
        <xdr:cNvPr id="22" name="Ellipse 21"/>
        <xdr:cNvSpPr/>
      </xdr:nvSpPr>
      <xdr:spPr>
        <a:xfrm>
          <a:off x="8477250" y="14639925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390525</xdr:colOff>
      <xdr:row>79</xdr:row>
      <xdr:rowOff>28575</xdr:rowOff>
    </xdr:from>
    <xdr:to>
      <xdr:col>10</xdr:col>
      <xdr:colOff>485775</xdr:colOff>
      <xdr:row>79</xdr:row>
      <xdr:rowOff>95250</xdr:rowOff>
    </xdr:to>
    <xdr:sp macro="" textlink="">
      <xdr:nvSpPr>
        <xdr:cNvPr id="23" name="Ellipse 22"/>
        <xdr:cNvSpPr/>
      </xdr:nvSpPr>
      <xdr:spPr>
        <a:xfrm>
          <a:off x="8372475" y="1443990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114300</xdr:colOff>
      <xdr:row>76</xdr:row>
      <xdr:rowOff>47625</xdr:rowOff>
    </xdr:from>
    <xdr:to>
      <xdr:col>16</xdr:col>
      <xdr:colOff>209550</xdr:colOff>
      <xdr:row>76</xdr:row>
      <xdr:rowOff>114300</xdr:rowOff>
    </xdr:to>
    <xdr:sp macro="" textlink="">
      <xdr:nvSpPr>
        <xdr:cNvPr id="24" name="Ellipse 23"/>
        <xdr:cNvSpPr/>
      </xdr:nvSpPr>
      <xdr:spPr>
        <a:xfrm>
          <a:off x="11410950" y="13916025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514350</xdr:colOff>
      <xdr:row>78</xdr:row>
      <xdr:rowOff>47625</xdr:rowOff>
    </xdr:from>
    <xdr:to>
      <xdr:col>18</xdr:col>
      <xdr:colOff>57150</xdr:colOff>
      <xdr:row>78</xdr:row>
      <xdr:rowOff>114300</xdr:rowOff>
    </xdr:to>
    <xdr:sp macro="" textlink="">
      <xdr:nvSpPr>
        <xdr:cNvPr id="25" name="Ellipse 24"/>
        <xdr:cNvSpPr/>
      </xdr:nvSpPr>
      <xdr:spPr>
        <a:xfrm>
          <a:off x="12363450" y="14287500"/>
          <a:ext cx="95250" cy="666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v</a:t>
          </a:r>
        </a:p>
      </xdr:txBody>
    </xdr:sp>
    <xdr:clientData/>
  </xdr:twoCellAnchor>
  <xdr:twoCellAnchor>
    <xdr:from>
      <xdr:col>17</xdr:col>
      <xdr:colOff>9525</xdr:colOff>
      <xdr:row>83</xdr:row>
      <xdr:rowOff>47625</xdr:rowOff>
    </xdr:from>
    <xdr:to>
      <xdr:col>17</xdr:col>
      <xdr:colOff>104775</xdr:colOff>
      <xdr:row>83</xdr:row>
      <xdr:rowOff>114300</xdr:rowOff>
    </xdr:to>
    <xdr:sp macro="" textlink="">
      <xdr:nvSpPr>
        <xdr:cNvPr id="26" name="Ellipse 25"/>
        <xdr:cNvSpPr/>
      </xdr:nvSpPr>
      <xdr:spPr>
        <a:xfrm>
          <a:off x="11858625" y="15192375"/>
          <a:ext cx="95250" cy="6667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171450</xdr:colOff>
      <xdr:row>81</xdr:row>
      <xdr:rowOff>38100</xdr:rowOff>
    </xdr:from>
    <xdr:to>
      <xdr:col>14</xdr:col>
      <xdr:colOff>266700</xdr:colOff>
      <xdr:row>81</xdr:row>
      <xdr:rowOff>104775</xdr:rowOff>
    </xdr:to>
    <xdr:sp macro="" textlink="">
      <xdr:nvSpPr>
        <xdr:cNvPr id="28" name="Ellipse 27"/>
        <xdr:cNvSpPr/>
      </xdr:nvSpPr>
      <xdr:spPr>
        <a:xfrm>
          <a:off x="10363200" y="14820900"/>
          <a:ext cx="95250" cy="6667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533400</xdr:colOff>
      <xdr:row>80</xdr:row>
      <xdr:rowOff>76200</xdr:rowOff>
    </xdr:from>
    <xdr:to>
      <xdr:col>14</xdr:col>
      <xdr:colOff>76200</xdr:colOff>
      <xdr:row>80</xdr:row>
      <xdr:rowOff>142875</xdr:rowOff>
    </xdr:to>
    <xdr:sp macro="" textlink="">
      <xdr:nvSpPr>
        <xdr:cNvPr id="29" name="Ellipse 28"/>
        <xdr:cNvSpPr/>
      </xdr:nvSpPr>
      <xdr:spPr>
        <a:xfrm>
          <a:off x="10172700" y="14678025"/>
          <a:ext cx="95250" cy="6667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438150</xdr:colOff>
      <xdr:row>77</xdr:row>
      <xdr:rowOff>38100</xdr:rowOff>
    </xdr:from>
    <xdr:to>
      <xdr:col>12</xdr:col>
      <xdr:colOff>533400</xdr:colOff>
      <xdr:row>77</xdr:row>
      <xdr:rowOff>104775</xdr:rowOff>
    </xdr:to>
    <xdr:sp macro="" textlink="">
      <xdr:nvSpPr>
        <xdr:cNvPr id="31" name="Ellipse 30"/>
        <xdr:cNvSpPr/>
      </xdr:nvSpPr>
      <xdr:spPr>
        <a:xfrm>
          <a:off x="9525000" y="14087475"/>
          <a:ext cx="95250" cy="6667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257175</xdr:colOff>
      <xdr:row>76</xdr:row>
      <xdr:rowOff>47625</xdr:rowOff>
    </xdr:from>
    <xdr:to>
      <xdr:col>12</xdr:col>
      <xdr:colOff>352425</xdr:colOff>
      <xdr:row>76</xdr:row>
      <xdr:rowOff>114300</xdr:rowOff>
    </xdr:to>
    <xdr:sp macro="" textlink="">
      <xdr:nvSpPr>
        <xdr:cNvPr id="32" name="Ellipse 31"/>
        <xdr:cNvSpPr/>
      </xdr:nvSpPr>
      <xdr:spPr>
        <a:xfrm>
          <a:off x="9344025" y="13906500"/>
          <a:ext cx="95250" cy="6667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238125</xdr:colOff>
      <xdr:row>79</xdr:row>
      <xdr:rowOff>57150</xdr:rowOff>
    </xdr:from>
    <xdr:to>
      <xdr:col>13</xdr:col>
      <xdr:colOff>333375</xdr:colOff>
      <xdr:row>79</xdr:row>
      <xdr:rowOff>123825</xdr:rowOff>
    </xdr:to>
    <xdr:sp macro="" textlink="">
      <xdr:nvSpPr>
        <xdr:cNvPr id="33" name="Ellipse 32"/>
        <xdr:cNvSpPr/>
      </xdr:nvSpPr>
      <xdr:spPr>
        <a:xfrm>
          <a:off x="9877425" y="14468475"/>
          <a:ext cx="95250" cy="66675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200025</xdr:colOff>
      <xdr:row>85</xdr:row>
      <xdr:rowOff>47625</xdr:rowOff>
    </xdr:from>
    <xdr:to>
      <xdr:col>11</xdr:col>
      <xdr:colOff>295275</xdr:colOff>
      <xdr:row>85</xdr:row>
      <xdr:rowOff>114300</xdr:rowOff>
    </xdr:to>
    <xdr:sp macro="" textlink="">
      <xdr:nvSpPr>
        <xdr:cNvPr id="34" name="Ellipse 33"/>
        <xdr:cNvSpPr/>
      </xdr:nvSpPr>
      <xdr:spPr>
        <a:xfrm>
          <a:off x="8734425" y="15554325"/>
          <a:ext cx="95250" cy="666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v</a:t>
          </a:r>
        </a:p>
      </xdr:txBody>
    </xdr:sp>
    <xdr:clientData/>
  </xdr:twoCellAnchor>
  <xdr:twoCellAnchor>
    <xdr:from>
      <xdr:col>15</xdr:col>
      <xdr:colOff>180975</xdr:colOff>
      <xdr:row>78</xdr:row>
      <xdr:rowOff>76200</xdr:rowOff>
    </xdr:from>
    <xdr:to>
      <xdr:col>15</xdr:col>
      <xdr:colOff>276225</xdr:colOff>
      <xdr:row>78</xdr:row>
      <xdr:rowOff>142875</xdr:rowOff>
    </xdr:to>
    <xdr:sp macro="" textlink="">
      <xdr:nvSpPr>
        <xdr:cNvPr id="38" name="Ellipse 37"/>
        <xdr:cNvSpPr/>
      </xdr:nvSpPr>
      <xdr:spPr>
        <a:xfrm>
          <a:off x="10925175" y="14316075"/>
          <a:ext cx="95250" cy="6667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466725</xdr:colOff>
      <xdr:row>84</xdr:row>
      <xdr:rowOff>47625</xdr:rowOff>
    </xdr:from>
    <xdr:to>
      <xdr:col>11</xdr:col>
      <xdr:colOff>9525</xdr:colOff>
      <xdr:row>84</xdr:row>
      <xdr:rowOff>114300</xdr:rowOff>
    </xdr:to>
    <xdr:sp macro="" textlink="">
      <xdr:nvSpPr>
        <xdr:cNvPr id="39" name="Ellipse 38"/>
        <xdr:cNvSpPr/>
      </xdr:nvSpPr>
      <xdr:spPr>
        <a:xfrm>
          <a:off x="8448675" y="15373350"/>
          <a:ext cx="95250" cy="666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247650</xdr:colOff>
      <xdr:row>83</xdr:row>
      <xdr:rowOff>57150</xdr:rowOff>
    </xdr:from>
    <xdr:to>
      <xdr:col>10</xdr:col>
      <xdr:colOff>342900</xdr:colOff>
      <xdr:row>83</xdr:row>
      <xdr:rowOff>123825</xdr:rowOff>
    </xdr:to>
    <xdr:sp macro="" textlink="">
      <xdr:nvSpPr>
        <xdr:cNvPr id="41" name="Ellipse 40"/>
        <xdr:cNvSpPr/>
      </xdr:nvSpPr>
      <xdr:spPr>
        <a:xfrm>
          <a:off x="8229600" y="15201900"/>
          <a:ext cx="95250" cy="666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123825</xdr:colOff>
      <xdr:row>81</xdr:row>
      <xdr:rowOff>76200</xdr:rowOff>
    </xdr:from>
    <xdr:to>
      <xdr:col>18</xdr:col>
      <xdr:colOff>219075</xdr:colOff>
      <xdr:row>81</xdr:row>
      <xdr:rowOff>142875</xdr:rowOff>
    </xdr:to>
    <xdr:sp macro="" textlink="">
      <xdr:nvSpPr>
        <xdr:cNvPr id="53" name="Ellipse 52"/>
        <xdr:cNvSpPr/>
      </xdr:nvSpPr>
      <xdr:spPr>
        <a:xfrm>
          <a:off x="12525375" y="14868525"/>
          <a:ext cx="95250" cy="6667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523875</xdr:colOff>
      <xdr:row>80</xdr:row>
      <xdr:rowOff>57150</xdr:rowOff>
    </xdr:from>
    <xdr:to>
      <xdr:col>17</xdr:col>
      <xdr:colOff>66675</xdr:colOff>
      <xdr:row>80</xdr:row>
      <xdr:rowOff>123825</xdr:rowOff>
    </xdr:to>
    <xdr:sp macro="" textlink="">
      <xdr:nvSpPr>
        <xdr:cNvPr id="54" name="Ellipse 53"/>
        <xdr:cNvSpPr/>
      </xdr:nvSpPr>
      <xdr:spPr>
        <a:xfrm>
          <a:off x="11820525" y="14668500"/>
          <a:ext cx="95250" cy="6667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14</xdr:col>
      <xdr:colOff>228600</xdr:colOff>
      <xdr:row>76</xdr:row>
      <xdr:rowOff>66675</xdr:rowOff>
    </xdr:from>
    <xdr:to>
      <xdr:col>14</xdr:col>
      <xdr:colOff>323850</xdr:colOff>
      <xdr:row>76</xdr:row>
      <xdr:rowOff>133350</xdr:rowOff>
    </xdr:to>
    <xdr:sp macro="" textlink="">
      <xdr:nvSpPr>
        <xdr:cNvPr id="55" name="Ellipse 54"/>
        <xdr:cNvSpPr/>
      </xdr:nvSpPr>
      <xdr:spPr>
        <a:xfrm>
          <a:off x="10420350" y="13935075"/>
          <a:ext cx="95250" cy="66675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548513</xdr:colOff>
      <xdr:row>77</xdr:row>
      <xdr:rowOff>69294</xdr:rowOff>
    </xdr:from>
    <xdr:to>
      <xdr:col>20</xdr:col>
      <xdr:colOff>683795</xdr:colOff>
      <xdr:row>81</xdr:row>
      <xdr:rowOff>23799</xdr:rowOff>
    </xdr:to>
    <xdr:sp macro="" textlink="">
      <xdr:nvSpPr>
        <xdr:cNvPr id="62" name="Bogen 61"/>
        <xdr:cNvSpPr/>
      </xdr:nvSpPr>
      <xdr:spPr>
        <a:xfrm rot="11820665">
          <a:off x="10187813" y="14166294"/>
          <a:ext cx="4288182" cy="697455"/>
        </a:xfrm>
        <a:prstGeom prst="arc">
          <a:avLst>
            <a:gd name="adj1" fmla="val 13055875"/>
            <a:gd name="adj2" fmla="val 21587477"/>
          </a:avLst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248044</xdr:colOff>
      <xdr:row>75</xdr:row>
      <xdr:rowOff>118643</xdr:rowOff>
    </xdr:from>
    <xdr:to>
      <xdr:col>17</xdr:col>
      <xdr:colOff>140008</xdr:colOff>
      <xdr:row>84</xdr:row>
      <xdr:rowOff>167277</xdr:rowOff>
    </xdr:to>
    <xdr:sp macro="" textlink="">
      <xdr:nvSpPr>
        <xdr:cNvPr id="63" name="Bogen 62"/>
        <xdr:cNvSpPr/>
      </xdr:nvSpPr>
      <xdr:spPr>
        <a:xfrm rot="11718256">
          <a:off x="8229994" y="13796543"/>
          <a:ext cx="3759114" cy="1715509"/>
        </a:xfrm>
        <a:prstGeom prst="arc">
          <a:avLst>
            <a:gd name="adj1" fmla="val 13055875"/>
            <a:gd name="adj2" fmla="val 21152587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192736</xdr:colOff>
      <xdr:row>72</xdr:row>
      <xdr:rowOff>180094</xdr:rowOff>
    </xdr:from>
    <xdr:to>
      <xdr:col>19</xdr:col>
      <xdr:colOff>258919</xdr:colOff>
      <xdr:row>82</xdr:row>
      <xdr:rowOff>141629</xdr:rowOff>
    </xdr:to>
    <xdr:sp macro="" textlink="">
      <xdr:nvSpPr>
        <xdr:cNvPr id="64" name="Bogen 63"/>
        <xdr:cNvSpPr/>
      </xdr:nvSpPr>
      <xdr:spPr>
        <a:xfrm rot="11950229">
          <a:off x="9279586" y="13305544"/>
          <a:ext cx="3933333" cy="1818910"/>
        </a:xfrm>
        <a:prstGeom prst="arc">
          <a:avLst>
            <a:gd name="adj1" fmla="val 13055875"/>
            <a:gd name="adj2" fmla="val 21152587"/>
          </a:avLst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209550</xdr:colOff>
      <xdr:row>82</xdr:row>
      <xdr:rowOff>152400</xdr:rowOff>
    </xdr:from>
    <xdr:to>
      <xdr:col>11</xdr:col>
      <xdr:colOff>333375</xdr:colOff>
      <xdr:row>85</xdr:row>
      <xdr:rowOff>152400</xdr:rowOff>
    </xdr:to>
    <xdr:cxnSp macro="">
      <xdr:nvCxnSpPr>
        <xdr:cNvPr id="66" name="Gerader Verbinder 65"/>
        <xdr:cNvCxnSpPr/>
      </xdr:nvCxnSpPr>
      <xdr:spPr>
        <a:xfrm>
          <a:off x="8191500" y="15135225"/>
          <a:ext cx="676275" cy="542925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75</xdr:row>
      <xdr:rowOff>180975</xdr:rowOff>
    </xdr:from>
    <xdr:to>
      <xdr:col>17</xdr:col>
      <xdr:colOff>528299</xdr:colOff>
      <xdr:row>78</xdr:row>
      <xdr:rowOff>104536</xdr:rowOff>
    </xdr:to>
    <xdr:cxnSp macro="">
      <xdr:nvCxnSpPr>
        <xdr:cNvPr id="67" name="Gerader Verbinder 66"/>
        <xdr:cNvCxnSpPr>
          <a:endCxn id="25" idx="3"/>
        </xdr:cNvCxnSpPr>
      </xdr:nvCxnSpPr>
      <xdr:spPr>
        <a:xfrm>
          <a:off x="11363325" y="13858875"/>
          <a:ext cx="1014074" cy="485536"/>
        </a:xfrm>
        <a:prstGeom prst="line">
          <a:avLst/>
        </a:prstGeom>
        <a:ln w="28575">
          <a:solidFill>
            <a:srgbClr val="E40EB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Q24" sqref="Q24"/>
    </sheetView>
  </sheetViews>
  <sheetFormatPr baseColWidth="10" defaultRowHeight="14.25" x14ac:dyDescent="0.2"/>
  <cols>
    <col min="1" max="1" width="17.75" customWidth="1"/>
    <col min="2" max="2" width="18.75" customWidth="1"/>
    <col min="3" max="3" width="10.375" customWidth="1"/>
    <col min="4" max="4" width="11.375" customWidth="1"/>
    <col min="5" max="5" width="13.875" customWidth="1"/>
    <col min="6" max="6" width="9.625" customWidth="1"/>
    <col min="7" max="7" width="11.25" customWidth="1"/>
    <col min="8" max="8" width="10.75" customWidth="1"/>
    <col min="9" max="9" width="7" customWidth="1"/>
    <col min="10" max="1023" width="10.75" customWidth="1"/>
  </cols>
  <sheetData>
    <row r="1" spans="1:15" ht="15" x14ac:dyDescent="0.25">
      <c r="A1" t="s">
        <v>25</v>
      </c>
      <c r="B1" s="13">
        <v>40</v>
      </c>
      <c r="D1" s="29" t="s">
        <v>16</v>
      </c>
      <c r="L1" s="87" t="s">
        <v>54</v>
      </c>
      <c r="M1" s="86"/>
      <c r="N1" s="86" t="s">
        <v>53</v>
      </c>
    </row>
    <row r="2" spans="1:15" ht="15" x14ac:dyDescent="0.25">
      <c r="A2" s="71" t="s">
        <v>28</v>
      </c>
      <c r="B2" s="69">
        <v>1</v>
      </c>
      <c r="D2" s="29" t="s">
        <v>15</v>
      </c>
      <c r="J2" s="2"/>
      <c r="K2" s="94" t="s">
        <v>0</v>
      </c>
      <c r="L2" s="95">
        <f>E3</f>
        <v>0.1</v>
      </c>
      <c r="M2" s="2" t="s">
        <v>52</v>
      </c>
      <c r="N2" s="96">
        <f>B3</f>
        <v>0.2</v>
      </c>
      <c r="O2" s="2"/>
    </row>
    <row r="3" spans="1:15" ht="15.75" thickBot="1" x14ac:dyDescent="0.3">
      <c r="A3" s="44" t="s">
        <v>0</v>
      </c>
      <c r="B3" s="75">
        <v>0.2</v>
      </c>
      <c r="C3" s="3"/>
      <c r="D3" s="76"/>
      <c r="E3" s="13">
        <v>0.1</v>
      </c>
      <c r="F3" s="2"/>
      <c r="G3" s="2"/>
      <c r="H3" s="16" t="s">
        <v>7</v>
      </c>
      <c r="I3" s="83" t="s">
        <v>50</v>
      </c>
      <c r="J3" s="2" t="s">
        <v>62</v>
      </c>
      <c r="K3" s="2"/>
      <c r="L3" s="2"/>
      <c r="M3" s="2"/>
      <c r="N3" s="2"/>
      <c r="O3" s="2"/>
    </row>
    <row r="4" spans="1:15" s="1" customFormat="1" ht="15.75" thickTop="1" thickBot="1" x14ac:dyDescent="0.25">
      <c r="A4" s="68" t="s">
        <v>11</v>
      </c>
      <c r="B4" s="5" t="s">
        <v>1</v>
      </c>
      <c r="C4" s="4" t="s">
        <v>2</v>
      </c>
      <c r="D4" s="6" t="s">
        <v>3</v>
      </c>
      <c r="E4" s="4" t="s">
        <v>4</v>
      </c>
      <c r="F4" s="4" t="s">
        <v>5</v>
      </c>
      <c r="G4" s="4" t="s">
        <v>6</v>
      </c>
      <c r="H4" s="77" t="s">
        <v>38</v>
      </c>
      <c r="I4" s="84" t="s">
        <v>51</v>
      </c>
      <c r="J4" t="s">
        <v>49</v>
      </c>
      <c r="K4"/>
      <c r="L4"/>
      <c r="M4"/>
      <c r="N4"/>
      <c r="O4" t="s">
        <v>57</v>
      </c>
    </row>
    <row r="5" spans="1:15" x14ac:dyDescent="0.2">
      <c r="A5" s="27">
        <v>0</v>
      </c>
      <c r="B5" s="7">
        <f t="shared" ref="B5:B30" si="0">1+$A5*B$3</f>
        <v>1</v>
      </c>
      <c r="C5" s="8">
        <f t="shared" ref="C5:C30" si="1">$B$1/B5</f>
        <v>40</v>
      </c>
      <c r="D5" s="47">
        <f t="shared" ref="D5:D30" si="2">+$B$2*$B$1/C5</f>
        <v>1</v>
      </c>
      <c r="E5" s="11">
        <f t="shared" ref="E5:E30" si="3">1+$A5*E$3</f>
        <v>1</v>
      </c>
      <c r="F5" s="11">
        <f t="shared" ref="F5:F30" si="4">$B$1/E5</f>
        <v>40</v>
      </c>
      <c r="G5" s="70">
        <f t="shared" ref="G5:G30" si="5">+$B$2*$B$1/F5</f>
        <v>1</v>
      </c>
      <c r="H5" s="17">
        <v>0</v>
      </c>
      <c r="I5" s="85">
        <v>0</v>
      </c>
    </row>
    <row r="6" spans="1:15" x14ac:dyDescent="0.2">
      <c r="A6" s="27">
        <f t="shared" ref="A6:A30" si="6">+A5+0.2</f>
        <v>0.2</v>
      </c>
      <c r="B6" s="7">
        <f t="shared" si="0"/>
        <v>1.04</v>
      </c>
      <c r="C6" s="10">
        <f t="shared" si="1"/>
        <v>38.46153846153846</v>
      </c>
      <c r="D6" s="9">
        <f t="shared" si="2"/>
        <v>1.04</v>
      </c>
      <c r="E6" s="11">
        <f t="shared" si="3"/>
        <v>1.02</v>
      </c>
      <c r="F6" s="12">
        <f t="shared" si="4"/>
        <v>39.215686274509807</v>
      </c>
      <c r="G6" s="11">
        <f t="shared" si="5"/>
        <v>1.02</v>
      </c>
      <c r="H6" s="17">
        <f t="shared" ref="H6:H21" si="7">G6/D6-1</f>
        <v>-1.9230769230769273E-2</v>
      </c>
      <c r="I6" s="85">
        <f>A6*5</f>
        <v>1</v>
      </c>
    </row>
    <row r="7" spans="1:15" x14ac:dyDescent="0.2">
      <c r="A7" s="27">
        <f t="shared" si="6"/>
        <v>0.4</v>
      </c>
      <c r="B7" s="7">
        <f t="shared" si="0"/>
        <v>1.08</v>
      </c>
      <c r="C7" s="10">
        <f t="shared" si="1"/>
        <v>37.037037037037038</v>
      </c>
      <c r="D7" s="9">
        <f t="shared" si="2"/>
        <v>1.08</v>
      </c>
      <c r="E7" s="11">
        <f t="shared" si="3"/>
        <v>1.04</v>
      </c>
      <c r="F7" s="12">
        <f t="shared" si="4"/>
        <v>38.46153846153846</v>
      </c>
      <c r="G7" s="11">
        <f t="shared" si="5"/>
        <v>1.04</v>
      </c>
      <c r="H7" s="17">
        <f t="shared" si="7"/>
        <v>-3.703703703703709E-2</v>
      </c>
      <c r="I7" s="85">
        <f t="shared" ref="I7:I30" si="8">A7*5</f>
        <v>2</v>
      </c>
    </row>
    <row r="8" spans="1:15" x14ac:dyDescent="0.2">
      <c r="A8" s="27">
        <f t="shared" si="6"/>
        <v>0.60000000000000009</v>
      </c>
      <c r="B8" s="7">
        <f t="shared" si="0"/>
        <v>1.1200000000000001</v>
      </c>
      <c r="C8" s="10">
        <f t="shared" si="1"/>
        <v>35.714285714285708</v>
      </c>
      <c r="D8" s="9">
        <f t="shared" si="2"/>
        <v>1.1200000000000001</v>
      </c>
      <c r="E8" s="11">
        <f t="shared" si="3"/>
        <v>1.06</v>
      </c>
      <c r="F8" s="12">
        <f t="shared" si="4"/>
        <v>37.735849056603769</v>
      </c>
      <c r="G8" s="11">
        <f t="shared" si="5"/>
        <v>1.06</v>
      </c>
      <c r="H8" s="17">
        <f t="shared" si="7"/>
        <v>-5.3571428571428603E-2</v>
      </c>
      <c r="I8" s="85">
        <f t="shared" si="8"/>
        <v>3.0000000000000004</v>
      </c>
    </row>
    <row r="9" spans="1:15" x14ac:dyDescent="0.2">
      <c r="A9" s="27">
        <f t="shared" si="6"/>
        <v>0.8</v>
      </c>
      <c r="B9" s="7">
        <f t="shared" si="0"/>
        <v>1.1600000000000001</v>
      </c>
      <c r="C9" s="10">
        <f t="shared" si="1"/>
        <v>34.482758620689651</v>
      </c>
      <c r="D9" s="9">
        <f t="shared" si="2"/>
        <v>1.1600000000000001</v>
      </c>
      <c r="E9" s="11">
        <f t="shared" si="3"/>
        <v>1.08</v>
      </c>
      <c r="F9" s="12">
        <f t="shared" si="4"/>
        <v>37.037037037037038</v>
      </c>
      <c r="G9" s="11">
        <f t="shared" si="5"/>
        <v>1.08</v>
      </c>
      <c r="H9" s="17">
        <f t="shared" si="7"/>
        <v>-6.8965517241379337E-2</v>
      </c>
      <c r="I9" s="85">
        <f t="shared" si="8"/>
        <v>4</v>
      </c>
    </row>
    <row r="10" spans="1:15" x14ac:dyDescent="0.2">
      <c r="A10" s="27">
        <f t="shared" si="6"/>
        <v>1</v>
      </c>
      <c r="B10" s="7">
        <f t="shared" si="0"/>
        <v>1.2</v>
      </c>
      <c r="C10" s="10">
        <f t="shared" si="1"/>
        <v>33.333333333333336</v>
      </c>
      <c r="D10" s="9">
        <f t="shared" si="2"/>
        <v>1.2</v>
      </c>
      <c r="E10" s="11">
        <f t="shared" si="3"/>
        <v>1.1000000000000001</v>
      </c>
      <c r="F10" s="12">
        <f t="shared" si="4"/>
        <v>36.36363636363636</v>
      </c>
      <c r="G10" s="11">
        <f t="shared" si="5"/>
        <v>1.1000000000000001</v>
      </c>
      <c r="H10" s="17">
        <f t="shared" si="7"/>
        <v>-8.3333333333333259E-2</v>
      </c>
      <c r="I10" s="85">
        <f t="shared" si="8"/>
        <v>5</v>
      </c>
    </row>
    <row r="11" spans="1:15" x14ac:dyDescent="0.2">
      <c r="A11" s="27">
        <f t="shared" si="6"/>
        <v>1.2</v>
      </c>
      <c r="B11" s="7">
        <f t="shared" si="0"/>
        <v>1.24</v>
      </c>
      <c r="C11" s="10">
        <f t="shared" si="1"/>
        <v>32.258064516129032</v>
      </c>
      <c r="D11" s="9">
        <f t="shared" si="2"/>
        <v>1.24</v>
      </c>
      <c r="E11" s="11">
        <f t="shared" si="3"/>
        <v>1.1200000000000001</v>
      </c>
      <c r="F11" s="12">
        <f t="shared" si="4"/>
        <v>35.714285714285708</v>
      </c>
      <c r="G11" s="11">
        <f t="shared" si="5"/>
        <v>1.1200000000000001</v>
      </c>
      <c r="H11" s="17">
        <f t="shared" si="7"/>
        <v>-9.6774193548387011E-2</v>
      </c>
      <c r="I11" s="85">
        <f t="shared" si="8"/>
        <v>6</v>
      </c>
    </row>
    <row r="12" spans="1:15" x14ac:dyDescent="0.2">
      <c r="A12" s="27">
        <f t="shared" si="6"/>
        <v>1.4</v>
      </c>
      <c r="B12" s="7">
        <f t="shared" si="0"/>
        <v>1.28</v>
      </c>
      <c r="C12" s="10">
        <f t="shared" si="1"/>
        <v>31.25</v>
      </c>
      <c r="D12" s="9">
        <f t="shared" si="2"/>
        <v>1.28</v>
      </c>
      <c r="E12" s="11">
        <f t="shared" si="3"/>
        <v>1.1399999999999999</v>
      </c>
      <c r="F12" s="12">
        <f t="shared" si="4"/>
        <v>35.087719298245617</v>
      </c>
      <c r="G12" s="11">
        <f t="shared" si="5"/>
        <v>1.1399999999999999</v>
      </c>
      <c r="H12" s="17">
        <f t="shared" si="7"/>
        <v>-0.10937500000000011</v>
      </c>
      <c r="I12" s="85">
        <f t="shared" si="8"/>
        <v>7</v>
      </c>
    </row>
    <row r="13" spans="1:15" x14ac:dyDescent="0.2">
      <c r="A13" s="50">
        <f t="shared" si="6"/>
        <v>1.5999999999999999</v>
      </c>
      <c r="B13" s="7">
        <f t="shared" si="0"/>
        <v>1.32</v>
      </c>
      <c r="C13" s="14">
        <f t="shared" si="1"/>
        <v>30.303030303030301</v>
      </c>
      <c r="D13" s="20">
        <f t="shared" si="2"/>
        <v>1.32</v>
      </c>
      <c r="E13" s="21">
        <f t="shared" si="3"/>
        <v>1.1599999999999999</v>
      </c>
      <c r="F13" s="15">
        <f t="shared" si="4"/>
        <v>34.482758620689658</v>
      </c>
      <c r="G13" s="21">
        <f t="shared" si="5"/>
        <v>1.1599999999999999</v>
      </c>
      <c r="H13" s="18">
        <f t="shared" si="7"/>
        <v>-0.12121212121212133</v>
      </c>
      <c r="I13" s="85">
        <f t="shared" si="8"/>
        <v>7.9999999999999991</v>
      </c>
    </row>
    <row r="14" spans="1:15" x14ac:dyDescent="0.2">
      <c r="A14" s="27">
        <f t="shared" si="6"/>
        <v>1.7999999999999998</v>
      </c>
      <c r="B14" s="7">
        <f t="shared" si="0"/>
        <v>1.3599999999999999</v>
      </c>
      <c r="C14" s="10">
        <f t="shared" si="1"/>
        <v>29.411764705882355</v>
      </c>
      <c r="D14" s="9">
        <f t="shared" si="2"/>
        <v>1.3599999999999999</v>
      </c>
      <c r="E14" s="11">
        <f t="shared" si="3"/>
        <v>1.18</v>
      </c>
      <c r="F14" s="12">
        <f t="shared" si="4"/>
        <v>33.898305084745765</v>
      </c>
      <c r="G14" s="11">
        <f t="shared" si="5"/>
        <v>1.18</v>
      </c>
      <c r="H14" s="17">
        <f t="shared" si="7"/>
        <v>-0.13235294117647056</v>
      </c>
      <c r="I14" s="85">
        <f t="shared" si="8"/>
        <v>9</v>
      </c>
    </row>
    <row r="15" spans="1:15" x14ac:dyDescent="0.2">
      <c r="A15" s="27">
        <f t="shared" si="6"/>
        <v>1.9999999999999998</v>
      </c>
      <c r="B15" s="7">
        <f t="shared" si="0"/>
        <v>1.4</v>
      </c>
      <c r="C15" s="10">
        <f t="shared" si="1"/>
        <v>28.571428571428573</v>
      </c>
      <c r="D15" s="9">
        <f t="shared" si="2"/>
        <v>1.4</v>
      </c>
      <c r="E15" s="11">
        <f t="shared" si="3"/>
        <v>1.2</v>
      </c>
      <c r="F15" s="12">
        <f t="shared" si="4"/>
        <v>33.333333333333336</v>
      </c>
      <c r="G15" s="11">
        <f t="shared" si="5"/>
        <v>1.2</v>
      </c>
      <c r="H15" s="17">
        <f t="shared" si="7"/>
        <v>-0.14285714285714279</v>
      </c>
      <c r="I15" s="85">
        <f t="shared" si="8"/>
        <v>9.9999999999999982</v>
      </c>
    </row>
    <row r="16" spans="1:15" x14ac:dyDescent="0.2">
      <c r="A16" s="27">
        <f t="shared" si="6"/>
        <v>2.1999999999999997</v>
      </c>
      <c r="B16" s="7">
        <f t="shared" si="0"/>
        <v>1.44</v>
      </c>
      <c r="C16" s="10">
        <f t="shared" si="1"/>
        <v>27.777777777777779</v>
      </c>
      <c r="D16" s="9">
        <f t="shared" si="2"/>
        <v>1.44</v>
      </c>
      <c r="E16" s="11">
        <f t="shared" si="3"/>
        <v>1.22</v>
      </c>
      <c r="F16" s="12">
        <f t="shared" si="4"/>
        <v>32.786885245901637</v>
      </c>
      <c r="G16" s="11">
        <f t="shared" si="5"/>
        <v>1.2200000000000002</v>
      </c>
      <c r="H16" s="17">
        <f t="shared" si="7"/>
        <v>-0.15277777777777757</v>
      </c>
      <c r="I16" s="85">
        <f t="shared" si="8"/>
        <v>10.999999999999998</v>
      </c>
    </row>
    <row r="17" spans="1:14" x14ac:dyDescent="0.2">
      <c r="A17" s="27">
        <f t="shared" si="6"/>
        <v>2.4</v>
      </c>
      <c r="B17" s="7">
        <f t="shared" si="0"/>
        <v>1.48</v>
      </c>
      <c r="C17" s="10">
        <f t="shared" si="1"/>
        <v>27.027027027027028</v>
      </c>
      <c r="D17" s="9">
        <f t="shared" si="2"/>
        <v>1.48</v>
      </c>
      <c r="E17" s="11">
        <f t="shared" si="3"/>
        <v>1.24</v>
      </c>
      <c r="F17" s="12">
        <f t="shared" si="4"/>
        <v>32.258064516129032</v>
      </c>
      <c r="G17" s="11">
        <f t="shared" si="5"/>
        <v>1.24</v>
      </c>
      <c r="H17" s="17">
        <f t="shared" si="7"/>
        <v>-0.16216216216216217</v>
      </c>
      <c r="I17" s="85">
        <f t="shared" si="8"/>
        <v>12</v>
      </c>
    </row>
    <row r="18" spans="1:14" x14ac:dyDescent="0.2">
      <c r="A18" s="27">
        <f t="shared" si="6"/>
        <v>2.6</v>
      </c>
      <c r="B18" s="7">
        <f t="shared" si="0"/>
        <v>1.52</v>
      </c>
      <c r="C18" s="10">
        <f t="shared" si="1"/>
        <v>26.315789473684209</v>
      </c>
      <c r="D18" s="9">
        <f t="shared" si="2"/>
        <v>1.52</v>
      </c>
      <c r="E18" s="11">
        <f t="shared" si="3"/>
        <v>1.26</v>
      </c>
      <c r="F18" s="12">
        <f t="shared" si="4"/>
        <v>31.746031746031747</v>
      </c>
      <c r="G18" s="11">
        <f t="shared" si="5"/>
        <v>1.26</v>
      </c>
      <c r="H18" s="17">
        <f t="shared" si="7"/>
        <v>-0.17105263157894735</v>
      </c>
      <c r="I18" s="85">
        <f t="shared" si="8"/>
        <v>13</v>
      </c>
    </row>
    <row r="19" spans="1:14" x14ac:dyDescent="0.2">
      <c r="A19" s="27">
        <f t="shared" si="6"/>
        <v>2.8000000000000003</v>
      </c>
      <c r="B19" s="7">
        <f t="shared" si="0"/>
        <v>1.56</v>
      </c>
      <c r="C19" s="10">
        <f t="shared" si="1"/>
        <v>25.641025641025639</v>
      </c>
      <c r="D19" s="9">
        <f t="shared" si="2"/>
        <v>1.56</v>
      </c>
      <c r="E19" s="11">
        <f t="shared" si="3"/>
        <v>1.28</v>
      </c>
      <c r="F19" s="12">
        <f t="shared" si="4"/>
        <v>31.25</v>
      </c>
      <c r="G19" s="11">
        <f t="shared" si="5"/>
        <v>1.28</v>
      </c>
      <c r="H19" s="17">
        <f t="shared" si="7"/>
        <v>-0.17948717948717952</v>
      </c>
      <c r="I19" s="85">
        <f t="shared" si="8"/>
        <v>14.000000000000002</v>
      </c>
    </row>
    <row r="20" spans="1:14" x14ac:dyDescent="0.2">
      <c r="A20" s="27">
        <f t="shared" si="6"/>
        <v>3.0000000000000004</v>
      </c>
      <c r="B20" s="7">
        <f t="shared" si="0"/>
        <v>1.6</v>
      </c>
      <c r="C20" s="10">
        <f t="shared" si="1"/>
        <v>25</v>
      </c>
      <c r="D20" s="9">
        <f t="shared" si="2"/>
        <v>1.6</v>
      </c>
      <c r="E20" s="11">
        <f t="shared" si="3"/>
        <v>1.3</v>
      </c>
      <c r="F20" s="12">
        <f t="shared" si="4"/>
        <v>30.769230769230766</v>
      </c>
      <c r="G20" s="11">
        <f t="shared" si="5"/>
        <v>1.3</v>
      </c>
      <c r="H20" s="17">
        <f t="shared" si="7"/>
        <v>-0.1875</v>
      </c>
      <c r="I20" s="85">
        <f t="shared" si="8"/>
        <v>15.000000000000002</v>
      </c>
    </row>
    <row r="21" spans="1:14" x14ac:dyDescent="0.2">
      <c r="A21" s="27">
        <f t="shared" si="6"/>
        <v>3.2000000000000006</v>
      </c>
      <c r="B21" s="7">
        <f t="shared" si="0"/>
        <v>1.6400000000000001</v>
      </c>
      <c r="C21" s="19">
        <f t="shared" si="1"/>
        <v>24.390243902439021</v>
      </c>
      <c r="D21" s="20">
        <f t="shared" si="2"/>
        <v>1.6400000000000001</v>
      </c>
      <c r="E21" s="21">
        <f t="shared" si="3"/>
        <v>1.32</v>
      </c>
      <c r="F21" s="22">
        <f t="shared" si="4"/>
        <v>30.303030303030301</v>
      </c>
      <c r="G21" s="21">
        <f t="shared" si="5"/>
        <v>1.32</v>
      </c>
      <c r="H21" s="23">
        <f t="shared" si="7"/>
        <v>-0.19512195121951226</v>
      </c>
      <c r="I21" s="85">
        <f t="shared" si="8"/>
        <v>16.000000000000004</v>
      </c>
    </row>
    <row r="22" spans="1:14" x14ac:dyDescent="0.2">
      <c r="A22" s="51">
        <f t="shared" si="6"/>
        <v>3.4000000000000008</v>
      </c>
      <c r="B22" s="52">
        <f t="shared" si="0"/>
        <v>1.6800000000000002</v>
      </c>
      <c r="C22" s="19">
        <f t="shared" si="1"/>
        <v>23.809523809523807</v>
      </c>
      <c r="D22" s="20">
        <f t="shared" si="2"/>
        <v>1.6800000000000002</v>
      </c>
      <c r="E22" s="21">
        <f t="shared" si="3"/>
        <v>1.34</v>
      </c>
      <c r="F22" s="22">
        <f t="shared" si="4"/>
        <v>29.850746268656714</v>
      </c>
      <c r="G22" s="21">
        <f t="shared" si="5"/>
        <v>1.34</v>
      </c>
      <c r="H22" s="23">
        <f>G22/D22-1</f>
        <v>-0.20238095238095244</v>
      </c>
      <c r="I22" s="85">
        <f t="shared" si="8"/>
        <v>17.000000000000004</v>
      </c>
    </row>
    <row r="23" spans="1:14" x14ac:dyDescent="0.2">
      <c r="A23" s="27">
        <f t="shared" si="6"/>
        <v>3.600000000000001</v>
      </c>
      <c r="B23" s="7">
        <f t="shared" si="0"/>
        <v>1.7200000000000002</v>
      </c>
      <c r="C23" s="19">
        <f t="shared" si="1"/>
        <v>23.255813953488371</v>
      </c>
      <c r="D23" s="20">
        <f t="shared" si="2"/>
        <v>1.7200000000000002</v>
      </c>
      <c r="E23" s="21">
        <f t="shared" si="3"/>
        <v>1.36</v>
      </c>
      <c r="F23" s="22">
        <f t="shared" si="4"/>
        <v>29.411764705882351</v>
      </c>
      <c r="G23" s="21">
        <f t="shared" si="5"/>
        <v>1.36</v>
      </c>
      <c r="H23" s="23">
        <f t="shared" ref="H23:H30" si="9">G23/D23-1</f>
        <v>-0.20930232558139539</v>
      </c>
      <c r="I23" s="85">
        <f t="shared" si="8"/>
        <v>18.000000000000004</v>
      </c>
    </row>
    <row r="24" spans="1:14" x14ac:dyDescent="0.2">
      <c r="A24" s="27">
        <f t="shared" si="6"/>
        <v>3.8000000000000012</v>
      </c>
      <c r="B24" s="7">
        <f t="shared" si="0"/>
        <v>1.7600000000000002</v>
      </c>
      <c r="C24" s="10">
        <f t="shared" si="1"/>
        <v>22.727272727272723</v>
      </c>
      <c r="D24" s="9">
        <f t="shared" si="2"/>
        <v>1.7600000000000002</v>
      </c>
      <c r="E24" s="11">
        <f t="shared" si="3"/>
        <v>1.3800000000000001</v>
      </c>
      <c r="F24" s="12">
        <f t="shared" si="4"/>
        <v>28.985507246376809</v>
      </c>
      <c r="G24" s="11">
        <f t="shared" si="5"/>
        <v>1.3800000000000001</v>
      </c>
      <c r="H24" s="17">
        <f t="shared" si="9"/>
        <v>-0.21590909090909094</v>
      </c>
      <c r="I24" s="85">
        <f t="shared" si="8"/>
        <v>19.000000000000007</v>
      </c>
    </row>
    <row r="25" spans="1:14" x14ac:dyDescent="0.2">
      <c r="A25" s="27">
        <f t="shared" si="6"/>
        <v>4.0000000000000009</v>
      </c>
      <c r="B25" s="7">
        <f t="shared" si="0"/>
        <v>1.8000000000000003</v>
      </c>
      <c r="C25" s="10">
        <f t="shared" si="1"/>
        <v>22.222222222222218</v>
      </c>
      <c r="D25" s="9">
        <f t="shared" si="2"/>
        <v>1.8000000000000003</v>
      </c>
      <c r="E25" s="11">
        <f t="shared" si="3"/>
        <v>1.4000000000000001</v>
      </c>
      <c r="F25" s="12">
        <f t="shared" si="4"/>
        <v>28.571428571428569</v>
      </c>
      <c r="G25" s="11">
        <f t="shared" si="5"/>
        <v>1.4000000000000001</v>
      </c>
      <c r="H25" s="17">
        <f t="shared" si="9"/>
        <v>-0.22222222222222221</v>
      </c>
      <c r="I25" s="85">
        <f t="shared" si="8"/>
        <v>20.000000000000004</v>
      </c>
    </row>
    <row r="26" spans="1:14" x14ac:dyDescent="0.2">
      <c r="A26" s="27">
        <f t="shared" si="6"/>
        <v>4.2000000000000011</v>
      </c>
      <c r="B26" s="7">
        <f t="shared" si="0"/>
        <v>1.8400000000000003</v>
      </c>
      <c r="C26" s="10">
        <f t="shared" si="1"/>
        <v>21.739130434782606</v>
      </c>
      <c r="D26" s="9">
        <f t="shared" si="2"/>
        <v>1.8400000000000003</v>
      </c>
      <c r="E26" s="11">
        <f t="shared" si="3"/>
        <v>1.4200000000000002</v>
      </c>
      <c r="F26" s="12">
        <f t="shared" si="4"/>
        <v>28.16901408450704</v>
      </c>
      <c r="G26" s="11">
        <f t="shared" si="5"/>
        <v>1.4200000000000002</v>
      </c>
      <c r="H26" s="17">
        <f t="shared" si="9"/>
        <v>-0.22826086956521741</v>
      </c>
      <c r="I26" s="85">
        <f t="shared" si="8"/>
        <v>21.000000000000007</v>
      </c>
    </row>
    <row r="27" spans="1:14" x14ac:dyDescent="0.2">
      <c r="A27" s="27">
        <f t="shared" si="6"/>
        <v>4.4000000000000012</v>
      </c>
      <c r="B27" s="7">
        <f t="shared" si="0"/>
        <v>1.8800000000000003</v>
      </c>
      <c r="C27" s="10">
        <f t="shared" si="1"/>
        <v>21.276595744680847</v>
      </c>
      <c r="D27" s="9">
        <f t="shared" si="2"/>
        <v>1.8800000000000003</v>
      </c>
      <c r="E27" s="11">
        <f t="shared" si="3"/>
        <v>1.4400000000000002</v>
      </c>
      <c r="F27" s="12">
        <f t="shared" si="4"/>
        <v>27.777777777777775</v>
      </c>
      <c r="G27" s="11">
        <f t="shared" si="5"/>
        <v>1.4400000000000002</v>
      </c>
      <c r="H27" s="17">
        <f t="shared" si="9"/>
        <v>-0.23404255319148937</v>
      </c>
      <c r="I27" s="85">
        <f t="shared" si="8"/>
        <v>22.000000000000007</v>
      </c>
    </row>
    <row r="28" spans="1:14" x14ac:dyDescent="0.2">
      <c r="A28" s="27">
        <f t="shared" si="6"/>
        <v>4.6000000000000014</v>
      </c>
      <c r="B28" s="7">
        <f t="shared" si="0"/>
        <v>1.9200000000000004</v>
      </c>
      <c r="C28" s="10">
        <f t="shared" si="1"/>
        <v>20.833333333333329</v>
      </c>
      <c r="D28" s="9">
        <f t="shared" si="2"/>
        <v>1.9200000000000004</v>
      </c>
      <c r="E28" s="11">
        <f t="shared" si="3"/>
        <v>1.4600000000000002</v>
      </c>
      <c r="F28" s="12">
        <f t="shared" si="4"/>
        <v>27.397260273972599</v>
      </c>
      <c r="G28" s="11">
        <f t="shared" si="5"/>
        <v>1.4600000000000002</v>
      </c>
      <c r="H28" s="17">
        <f t="shared" si="9"/>
        <v>-0.23958333333333337</v>
      </c>
      <c r="I28" s="85">
        <f t="shared" si="8"/>
        <v>23.000000000000007</v>
      </c>
    </row>
    <row r="29" spans="1:14" x14ac:dyDescent="0.2">
      <c r="A29" s="27">
        <f t="shared" si="6"/>
        <v>4.8000000000000016</v>
      </c>
      <c r="B29" s="7">
        <f t="shared" si="0"/>
        <v>1.9600000000000004</v>
      </c>
      <c r="C29" s="10">
        <f t="shared" si="1"/>
        <v>20.408163265306118</v>
      </c>
      <c r="D29" s="9">
        <f t="shared" si="2"/>
        <v>1.9600000000000004</v>
      </c>
      <c r="E29" s="11">
        <f t="shared" si="3"/>
        <v>1.4800000000000002</v>
      </c>
      <c r="F29" s="12">
        <f t="shared" si="4"/>
        <v>27.027027027027025</v>
      </c>
      <c r="G29" s="11">
        <f t="shared" si="5"/>
        <v>1.4800000000000002</v>
      </c>
      <c r="H29" s="17">
        <f t="shared" si="9"/>
        <v>-0.24489795918367352</v>
      </c>
      <c r="I29" s="85">
        <f t="shared" si="8"/>
        <v>24.000000000000007</v>
      </c>
    </row>
    <row r="30" spans="1:14" x14ac:dyDescent="0.2">
      <c r="A30" s="27">
        <f t="shared" si="6"/>
        <v>5.0000000000000018</v>
      </c>
      <c r="B30" s="7">
        <f t="shared" si="0"/>
        <v>2.0000000000000004</v>
      </c>
      <c r="C30" s="8">
        <f t="shared" si="1"/>
        <v>19.999999999999996</v>
      </c>
      <c r="D30" s="9">
        <f t="shared" si="2"/>
        <v>2.0000000000000004</v>
      </c>
      <c r="E30" s="11">
        <f t="shared" si="3"/>
        <v>1.5000000000000002</v>
      </c>
      <c r="F30" s="12">
        <f t="shared" si="4"/>
        <v>26.666666666666664</v>
      </c>
      <c r="G30" s="11">
        <f t="shared" si="5"/>
        <v>1.5000000000000002</v>
      </c>
      <c r="H30" s="17">
        <f t="shared" si="9"/>
        <v>-0.25</v>
      </c>
      <c r="I30" s="85">
        <f t="shared" si="8"/>
        <v>25.000000000000007</v>
      </c>
      <c r="J30" s="88" t="s">
        <v>61</v>
      </c>
    </row>
    <row r="31" spans="1:14" x14ac:dyDescent="0.2">
      <c r="A31" s="78" t="s">
        <v>48</v>
      </c>
      <c r="B31" s="79" t="s">
        <v>41</v>
      </c>
      <c r="C31" s="80" t="s">
        <v>42</v>
      </c>
      <c r="D31" s="80" t="s">
        <v>43</v>
      </c>
      <c r="E31" s="81" t="s">
        <v>47</v>
      </c>
      <c r="F31" s="81" t="s">
        <v>46</v>
      </c>
      <c r="G31" s="81" t="s">
        <v>45</v>
      </c>
      <c r="H31" s="82" t="s">
        <v>44</v>
      </c>
      <c r="J31" s="88" t="s">
        <v>60</v>
      </c>
      <c r="M31" s="87">
        <f>B2</f>
        <v>1</v>
      </c>
      <c r="N31" s="89" t="s">
        <v>59</v>
      </c>
    </row>
    <row r="32" spans="1:14" x14ac:dyDescent="0.2">
      <c r="A32" t="s">
        <v>39</v>
      </c>
      <c r="J32" s="104" t="s">
        <v>70</v>
      </c>
    </row>
    <row r="33" spans="1:1" x14ac:dyDescent="0.2">
      <c r="A33" t="s">
        <v>32</v>
      </c>
    </row>
    <row r="34" spans="1:1" x14ac:dyDescent="0.2">
      <c r="A34" t="s">
        <v>40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29" sqref="H29"/>
    </sheetView>
  </sheetViews>
  <sheetFormatPr baseColWidth="10" defaultRowHeight="14.25" x14ac:dyDescent="0.2"/>
  <cols>
    <col min="1" max="1" width="18.25" customWidth="1"/>
  </cols>
  <sheetData>
    <row r="1" spans="1:15" ht="15" x14ac:dyDescent="0.25">
      <c r="A1" t="s">
        <v>26</v>
      </c>
      <c r="B1" s="13">
        <v>40</v>
      </c>
      <c r="D1" s="29" t="s">
        <v>19</v>
      </c>
      <c r="J1" s="90"/>
      <c r="K1" s="91" t="s">
        <v>8</v>
      </c>
      <c r="L1" s="92">
        <f>E3</f>
        <v>0.03</v>
      </c>
      <c r="M1" s="97" t="s">
        <v>56</v>
      </c>
      <c r="N1" s="93">
        <f>B3</f>
        <v>0.02</v>
      </c>
      <c r="O1" s="90"/>
    </row>
    <row r="2" spans="1:15" ht="15" x14ac:dyDescent="0.25">
      <c r="A2" t="s">
        <v>29</v>
      </c>
      <c r="B2" s="69">
        <v>1</v>
      </c>
      <c r="D2" s="29" t="s">
        <v>20</v>
      </c>
      <c r="J2" s="2" t="s">
        <v>63</v>
      </c>
      <c r="K2" s="2"/>
      <c r="L2" s="2"/>
      <c r="M2" s="2"/>
      <c r="N2" s="2"/>
      <c r="O2" s="2"/>
    </row>
    <row r="3" spans="1:15" ht="15" thickBot="1" x14ac:dyDescent="0.25">
      <c r="A3" s="74" t="s">
        <v>8</v>
      </c>
      <c r="B3" s="73">
        <v>0.02</v>
      </c>
      <c r="C3" s="3"/>
      <c r="D3" s="3"/>
      <c r="E3" s="73">
        <v>0.03</v>
      </c>
      <c r="F3" s="2"/>
      <c r="G3" s="2"/>
      <c r="H3" s="16" t="s">
        <v>7</v>
      </c>
      <c r="J3" t="s">
        <v>49</v>
      </c>
      <c r="O3" t="s">
        <v>57</v>
      </c>
    </row>
    <row r="4" spans="1:15" ht="15.75" thickTop="1" thickBot="1" x14ac:dyDescent="0.25">
      <c r="A4" s="68" t="s">
        <v>27</v>
      </c>
      <c r="B4" s="5" t="s">
        <v>9</v>
      </c>
      <c r="C4" s="4" t="s">
        <v>2</v>
      </c>
      <c r="D4" s="6" t="s">
        <v>3</v>
      </c>
      <c r="E4" s="4" t="s">
        <v>10</v>
      </c>
      <c r="F4" s="4" t="s">
        <v>5</v>
      </c>
      <c r="G4" s="4" t="s">
        <v>6</v>
      </c>
      <c r="H4" s="77" t="s">
        <v>38</v>
      </c>
    </row>
    <row r="5" spans="1:15" x14ac:dyDescent="0.2">
      <c r="A5" s="27">
        <v>0</v>
      </c>
      <c r="B5" s="7">
        <f t="shared" ref="B5:B20" si="0">1+$A5*B$3</f>
        <v>1</v>
      </c>
      <c r="C5" s="8">
        <f t="shared" ref="C5:C8" si="1">$B$1/B5</f>
        <v>40</v>
      </c>
      <c r="D5" s="47">
        <f t="shared" ref="D5:D8" si="2">+$B$2*$B$1/C5</f>
        <v>1</v>
      </c>
      <c r="E5" s="11">
        <f t="shared" ref="E5:E20" si="3">1+$A5*E$3</f>
        <v>1</v>
      </c>
      <c r="F5" s="11">
        <f t="shared" ref="F5:F8" si="4">$B$1/E5</f>
        <v>40</v>
      </c>
      <c r="G5" s="70">
        <f t="shared" ref="G5:G8" si="5">+$B$2*$B$1/F5</f>
        <v>1</v>
      </c>
      <c r="H5" s="17">
        <v>0</v>
      </c>
    </row>
    <row r="6" spans="1:15" x14ac:dyDescent="0.2">
      <c r="A6" s="27">
        <v>2</v>
      </c>
      <c r="B6" s="7">
        <f t="shared" si="0"/>
        <v>1.04</v>
      </c>
      <c r="C6" s="10">
        <f t="shared" si="1"/>
        <v>38.46153846153846</v>
      </c>
      <c r="D6" s="9">
        <f t="shared" si="2"/>
        <v>1.04</v>
      </c>
      <c r="E6" s="11">
        <f t="shared" si="3"/>
        <v>1.06</v>
      </c>
      <c r="F6" s="12">
        <f t="shared" si="4"/>
        <v>37.735849056603769</v>
      </c>
      <c r="G6" s="11">
        <f t="shared" si="5"/>
        <v>1.06</v>
      </c>
      <c r="H6" s="17">
        <f t="shared" ref="H6:H8" si="6">G6/D6-1</f>
        <v>1.9230769230769162E-2</v>
      </c>
    </row>
    <row r="7" spans="1:15" x14ac:dyDescent="0.2">
      <c r="A7" s="27">
        <f>A6+2</f>
        <v>4</v>
      </c>
      <c r="B7" s="7">
        <f t="shared" si="0"/>
        <v>1.08</v>
      </c>
      <c r="C7" s="10">
        <f t="shared" si="1"/>
        <v>37.037037037037038</v>
      </c>
      <c r="D7" s="9">
        <f t="shared" si="2"/>
        <v>1.08</v>
      </c>
      <c r="E7" s="11">
        <f t="shared" si="3"/>
        <v>1.1200000000000001</v>
      </c>
      <c r="F7" s="12">
        <f t="shared" si="4"/>
        <v>35.714285714285708</v>
      </c>
      <c r="G7" s="11">
        <f t="shared" si="5"/>
        <v>1.1200000000000001</v>
      </c>
      <c r="H7" s="17">
        <f t="shared" si="6"/>
        <v>3.7037037037036979E-2</v>
      </c>
    </row>
    <row r="8" spans="1:15" x14ac:dyDescent="0.2">
      <c r="A8" s="27">
        <f t="shared" ref="A8:A20" si="7">A7+2</f>
        <v>6</v>
      </c>
      <c r="B8" s="7">
        <f t="shared" si="0"/>
        <v>1.1200000000000001</v>
      </c>
      <c r="C8" s="10">
        <f t="shared" si="1"/>
        <v>35.714285714285708</v>
      </c>
      <c r="D8" s="9">
        <f t="shared" si="2"/>
        <v>1.1200000000000001</v>
      </c>
      <c r="E8" s="11">
        <f t="shared" si="3"/>
        <v>1.18</v>
      </c>
      <c r="F8" s="12">
        <f t="shared" si="4"/>
        <v>33.898305084745765</v>
      </c>
      <c r="G8" s="11">
        <f t="shared" si="5"/>
        <v>1.18</v>
      </c>
      <c r="H8" s="17">
        <f t="shared" si="6"/>
        <v>5.3571428571428381E-2</v>
      </c>
    </row>
    <row r="9" spans="1:15" x14ac:dyDescent="0.2">
      <c r="A9" s="27">
        <f t="shared" si="7"/>
        <v>8</v>
      </c>
      <c r="B9" s="7">
        <f t="shared" si="0"/>
        <v>1.1599999999999999</v>
      </c>
      <c r="C9" s="10">
        <f t="shared" ref="C9:C20" si="8">$B$1/B9</f>
        <v>34.482758620689658</v>
      </c>
      <c r="D9" s="9">
        <f t="shared" ref="D9:D20" si="9">+$B$2*$B$1/C9</f>
        <v>1.1599999999999999</v>
      </c>
      <c r="E9" s="11">
        <f t="shared" si="3"/>
        <v>1.24</v>
      </c>
      <c r="F9" s="12">
        <f t="shared" ref="F9:F20" si="10">$B$1/E9</f>
        <v>32.258064516129032</v>
      </c>
      <c r="G9" s="11">
        <f t="shared" ref="G9:G20" si="11">+$B$2*$B$1/F9</f>
        <v>1.24</v>
      </c>
      <c r="H9" s="17">
        <f t="shared" ref="H9:H20" si="12">G9/D9-1</f>
        <v>6.8965517241379448E-2</v>
      </c>
    </row>
    <row r="10" spans="1:15" x14ac:dyDescent="0.2">
      <c r="A10" s="27">
        <f t="shared" si="7"/>
        <v>10</v>
      </c>
      <c r="B10" s="7">
        <f t="shared" si="0"/>
        <v>1.2</v>
      </c>
      <c r="C10" s="10">
        <f t="shared" si="8"/>
        <v>33.333333333333336</v>
      </c>
      <c r="D10" s="9">
        <f t="shared" si="9"/>
        <v>1.2</v>
      </c>
      <c r="E10" s="11">
        <f t="shared" si="3"/>
        <v>1.3</v>
      </c>
      <c r="F10" s="12">
        <f t="shared" si="10"/>
        <v>30.769230769230766</v>
      </c>
      <c r="G10" s="11">
        <f t="shared" si="11"/>
        <v>1.3</v>
      </c>
      <c r="H10" s="17">
        <f t="shared" si="12"/>
        <v>8.3333333333333481E-2</v>
      </c>
    </row>
    <row r="11" spans="1:15" x14ac:dyDescent="0.2">
      <c r="A11" s="27">
        <f t="shared" si="7"/>
        <v>12</v>
      </c>
      <c r="B11" s="7">
        <f t="shared" si="0"/>
        <v>1.24</v>
      </c>
      <c r="C11" s="10">
        <f t="shared" si="8"/>
        <v>32.258064516129032</v>
      </c>
      <c r="D11" s="9">
        <f t="shared" si="9"/>
        <v>1.24</v>
      </c>
      <c r="E11" s="11">
        <f t="shared" si="3"/>
        <v>1.3599999999999999</v>
      </c>
      <c r="F11" s="12">
        <f t="shared" si="10"/>
        <v>29.411764705882355</v>
      </c>
      <c r="G11" s="11">
        <f t="shared" si="11"/>
        <v>1.3599999999999999</v>
      </c>
      <c r="H11" s="17">
        <f t="shared" si="12"/>
        <v>9.6774193548387011E-2</v>
      </c>
    </row>
    <row r="12" spans="1:15" x14ac:dyDescent="0.2">
      <c r="A12" s="27">
        <f t="shared" si="7"/>
        <v>14</v>
      </c>
      <c r="B12" s="7">
        <f t="shared" si="0"/>
        <v>1.28</v>
      </c>
      <c r="C12" s="10">
        <f t="shared" si="8"/>
        <v>31.25</v>
      </c>
      <c r="D12" s="9">
        <f t="shared" si="9"/>
        <v>1.28</v>
      </c>
      <c r="E12" s="11">
        <f t="shared" si="3"/>
        <v>1.42</v>
      </c>
      <c r="F12" s="12">
        <f t="shared" si="10"/>
        <v>28.169014084507044</v>
      </c>
      <c r="G12" s="11">
        <f t="shared" si="11"/>
        <v>1.42</v>
      </c>
      <c r="H12" s="17">
        <f t="shared" si="12"/>
        <v>0.109375</v>
      </c>
    </row>
    <row r="13" spans="1:15" x14ac:dyDescent="0.2">
      <c r="A13" s="50">
        <f t="shared" si="7"/>
        <v>16</v>
      </c>
      <c r="B13" s="7">
        <f t="shared" si="0"/>
        <v>1.32</v>
      </c>
      <c r="C13" s="14">
        <f t="shared" si="8"/>
        <v>30.303030303030301</v>
      </c>
      <c r="D13" s="9">
        <f t="shared" si="9"/>
        <v>1.32</v>
      </c>
      <c r="E13" s="11">
        <f t="shared" si="3"/>
        <v>1.48</v>
      </c>
      <c r="F13" s="15">
        <f t="shared" si="10"/>
        <v>27.027027027027028</v>
      </c>
      <c r="G13" s="11">
        <f t="shared" si="11"/>
        <v>1.48</v>
      </c>
      <c r="H13" s="18">
        <f t="shared" si="12"/>
        <v>0.1212121212121211</v>
      </c>
    </row>
    <row r="14" spans="1:15" x14ac:dyDescent="0.2">
      <c r="A14" s="27">
        <f t="shared" si="7"/>
        <v>18</v>
      </c>
      <c r="B14" s="7">
        <f t="shared" si="0"/>
        <v>1.3599999999999999</v>
      </c>
      <c r="C14" s="10">
        <f t="shared" si="8"/>
        <v>29.411764705882355</v>
      </c>
      <c r="D14" s="9">
        <f t="shared" si="9"/>
        <v>1.3599999999999999</v>
      </c>
      <c r="E14" s="11">
        <f t="shared" si="3"/>
        <v>1.54</v>
      </c>
      <c r="F14" s="12">
        <f t="shared" si="10"/>
        <v>25.974025974025974</v>
      </c>
      <c r="G14" s="11">
        <f t="shared" si="11"/>
        <v>1.54</v>
      </c>
      <c r="H14" s="17">
        <f t="shared" si="12"/>
        <v>0.13235294117647078</v>
      </c>
    </row>
    <row r="15" spans="1:15" x14ac:dyDescent="0.2">
      <c r="A15" s="27">
        <f t="shared" si="7"/>
        <v>20</v>
      </c>
      <c r="B15" s="7">
        <f t="shared" si="0"/>
        <v>1.4</v>
      </c>
      <c r="C15" s="10">
        <f t="shared" si="8"/>
        <v>28.571428571428573</v>
      </c>
      <c r="D15" s="9">
        <f t="shared" si="9"/>
        <v>1.4</v>
      </c>
      <c r="E15" s="11">
        <f t="shared" si="3"/>
        <v>1.6</v>
      </c>
      <c r="F15" s="12">
        <f t="shared" si="10"/>
        <v>25</v>
      </c>
      <c r="G15" s="11">
        <f t="shared" si="11"/>
        <v>1.6</v>
      </c>
      <c r="H15" s="17">
        <f t="shared" si="12"/>
        <v>0.14285714285714302</v>
      </c>
    </row>
    <row r="16" spans="1:15" x14ac:dyDescent="0.2">
      <c r="A16" s="27">
        <f t="shared" si="7"/>
        <v>22</v>
      </c>
      <c r="B16" s="7">
        <f t="shared" si="0"/>
        <v>1.44</v>
      </c>
      <c r="C16" s="10">
        <f t="shared" si="8"/>
        <v>27.777777777777779</v>
      </c>
      <c r="D16" s="9">
        <f t="shared" si="9"/>
        <v>1.44</v>
      </c>
      <c r="E16" s="11">
        <f t="shared" si="3"/>
        <v>1.66</v>
      </c>
      <c r="F16" s="12">
        <f t="shared" si="10"/>
        <v>24.096385542168676</v>
      </c>
      <c r="G16" s="11">
        <f t="shared" si="11"/>
        <v>1.66</v>
      </c>
      <c r="H16" s="17">
        <f t="shared" si="12"/>
        <v>0.15277777777777768</v>
      </c>
    </row>
    <row r="17" spans="1:14" x14ac:dyDescent="0.2">
      <c r="A17" s="27">
        <f t="shared" si="7"/>
        <v>24</v>
      </c>
      <c r="B17" s="7">
        <f t="shared" si="0"/>
        <v>1.48</v>
      </c>
      <c r="C17" s="10">
        <f t="shared" si="8"/>
        <v>27.027027027027028</v>
      </c>
      <c r="D17" s="9">
        <f t="shared" si="9"/>
        <v>1.48</v>
      </c>
      <c r="E17" s="11">
        <f t="shared" si="3"/>
        <v>1.72</v>
      </c>
      <c r="F17" s="12">
        <f t="shared" si="10"/>
        <v>23.255813953488371</v>
      </c>
      <c r="G17" s="11">
        <f t="shared" si="11"/>
        <v>1.7200000000000002</v>
      </c>
      <c r="H17" s="17">
        <f t="shared" si="12"/>
        <v>0.16216216216216228</v>
      </c>
    </row>
    <row r="18" spans="1:14" x14ac:dyDescent="0.2">
      <c r="A18" s="27">
        <f t="shared" si="7"/>
        <v>26</v>
      </c>
      <c r="B18" s="7">
        <f t="shared" si="0"/>
        <v>1.52</v>
      </c>
      <c r="C18" s="10">
        <f t="shared" si="8"/>
        <v>26.315789473684209</v>
      </c>
      <c r="D18" s="9">
        <f t="shared" si="9"/>
        <v>1.52</v>
      </c>
      <c r="E18" s="11">
        <f t="shared" si="3"/>
        <v>1.78</v>
      </c>
      <c r="F18" s="12">
        <f t="shared" si="10"/>
        <v>22.471910112359549</v>
      </c>
      <c r="G18" s="11">
        <f t="shared" si="11"/>
        <v>1.7800000000000002</v>
      </c>
      <c r="H18" s="17">
        <f t="shared" si="12"/>
        <v>0.17105263157894757</v>
      </c>
    </row>
    <row r="19" spans="1:14" x14ac:dyDescent="0.2">
      <c r="A19" s="27">
        <f t="shared" si="7"/>
        <v>28</v>
      </c>
      <c r="B19" s="7">
        <f t="shared" si="0"/>
        <v>1.56</v>
      </c>
      <c r="C19" s="10">
        <f t="shared" si="8"/>
        <v>25.641025641025639</v>
      </c>
      <c r="D19" s="9">
        <f t="shared" si="9"/>
        <v>1.56</v>
      </c>
      <c r="E19" s="11">
        <f t="shared" si="3"/>
        <v>1.8399999999999999</v>
      </c>
      <c r="F19" s="12">
        <f t="shared" si="10"/>
        <v>21.739130434782609</v>
      </c>
      <c r="G19" s="11">
        <f t="shared" si="11"/>
        <v>1.8399999999999999</v>
      </c>
      <c r="H19" s="17">
        <f t="shared" si="12"/>
        <v>0.17948717948717929</v>
      </c>
    </row>
    <row r="20" spans="1:14" x14ac:dyDescent="0.2">
      <c r="A20" s="27">
        <f t="shared" si="7"/>
        <v>30</v>
      </c>
      <c r="B20" s="7">
        <f t="shared" si="0"/>
        <v>1.6</v>
      </c>
      <c r="C20" s="10">
        <f t="shared" si="8"/>
        <v>25</v>
      </c>
      <c r="D20" s="9">
        <f t="shared" si="9"/>
        <v>1.6</v>
      </c>
      <c r="E20" s="11">
        <f t="shared" si="3"/>
        <v>1.9</v>
      </c>
      <c r="F20" s="12">
        <f t="shared" si="10"/>
        <v>21.05263157894737</v>
      </c>
      <c r="G20" s="11">
        <f t="shared" si="11"/>
        <v>1.9</v>
      </c>
      <c r="H20" s="17">
        <f t="shared" si="12"/>
        <v>0.18749999999999978</v>
      </c>
    </row>
    <row r="21" spans="1:14" x14ac:dyDescent="0.2">
      <c r="A21" t="s">
        <v>36</v>
      </c>
    </row>
    <row r="22" spans="1:14" x14ac:dyDescent="0.2">
      <c r="A22" t="s">
        <v>32</v>
      </c>
    </row>
    <row r="23" spans="1:14" x14ac:dyDescent="0.2">
      <c r="A23" t="s">
        <v>37</v>
      </c>
    </row>
    <row r="28" spans="1:14" x14ac:dyDescent="0.2">
      <c r="J28" s="88" t="s">
        <v>55</v>
      </c>
    </row>
    <row r="29" spans="1:14" x14ac:dyDescent="0.2">
      <c r="J29" s="88" t="s">
        <v>58</v>
      </c>
      <c r="M29" s="87">
        <f>B2</f>
        <v>1</v>
      </c>
      <c r="N29" s="89" t="s">
        <v>59</v>
      </c>
    </row>
    <row r="30" spans="1:14" x14ac:dyDescent="0.2">
      <c r="J30" s="104" t="s">
        <v>71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workbookViewId="0">
      <selection activeCell="A68" sqref="A68"/>
    </sheetView>
  </sheetViews>
  <sheetFormatPr baseColWidth="10" defaultRowHeight="14.25" x14ac:dyDescent="0.2"/>
  <cols>
    <col min="1" max="1" width="16.875" customWidth="1"/>
    <col min="3" max="3" width="8.375" customWidth="1"/>
    <col min="6" max="6" width="8.125" customWidth="1"/>
    <col min="8" max="8" width="8.375" customWidth="1"/>
    <col min="9" max="9" width="11.75" customWidth="1"/>
    <col min="10" max="19" width="7.25" customWidth="1"/>
  </cols>
  <sheetData>
    <row r="1" spans="1:19" ht="15.75" thickBot="1" x14ac:dyDescent="0.3">
      <c r="A1" t="s">
        <v>26</v>
      </c>
      <c r="B1" s="13">
        <v>40</v>
      </c>
      <c r="D1" s="29" t="s">
        <v>17</v>
      </c>
      <c r="I1" s="67" t="s">
        <v>21</v>
      </c>
      <c r="J1" s="33">
        <v>100</v>
      </c>
      <c r="K1" s="34" t="s">
        <v>23</v>
      </c>
      <c r="L1" s="32" t="s">
        <v>24</v>
      </c>
      <c r="M1" s="32"/>
      <c r="N1" s="32"/>
      <c r="O1" s="32"/>
      <c r="P1" s="32"/>
      <c r="Q1" s="32"/>
      <c r="R1" s="32"/>
      <c r="S1" s="32"/>
    </row>
    <row r="2" spans="1:19" ht="15" x14ac:dyDescent="0.25">
      <c r="A2" s="71" t="s">
        <v>28</v>
      </c>
      <c r="B2" s="72">
        <v>1</v>
      </c>
      <c r="D2" s="29" t="s">
        <v>18</v>
      </c>
      <c r="I2" t="s">
        <v>22</v>
      </c>
      <c r="J2" s="31">
        <v>120</v>
      </c>
      <c r="K2" s="31">
        <f>J2+20</f>
        <v>140</v>
      </c>
      <c r="L2" s="31">
        <f t="shared" ref="L2:S2" si="0">K2+20</f>
        <v>160</v>
      </c>
      <c r="M2" s="31">
        <f t="shared" si="0"/>
        <v>180</v>
      </c>
      <c r="N2" s="31">
        <f t="shared" si="0"/>
        <v>200</v>
      </c>
      <c r="O2" s="31">
        <f t="shared" si="0"/>
        <v>220</v>
      </c>
      <c r="P2" s="31">
        <f t="shared" si="0"/>
        <v>240</v>
      </c>
      <c r="Q2" s="31">
        <f t="shared" si="0"/>
        <v>260</v>
      </c>
      <c r="R2" s="31">
        <f t="shared" si="0"/>
        <v>280</v>
      </c>
      <c r="S2" s="31">
        <f t="shared" si="0"/>
        <v>300</v>
      </c>
    </row>
    <row r="3" spans="1:19" ht="15" thickBot="1" x14ac:dyDescent="0.25">
      <c r="A3" s="44" t="s">
        <v>12</v>
      </c>
      <c r="B3" s="45">
        <v>0.6</v>
      </c>
      <c r="C3" s="46"/>
      <c r="D3" s="47"/>
      <c r="E3" s="13">
        <v>0.8</v>
      </c>
      <c r="F3" s="2"/>
      <c r="G3" s="2"/>
      <c r="H3" s="16" t="s">
        <v>7</v>
      </c>
      <c r="I3" s="30">
        <v>10</v>
      </c>
      <c r="J3" s="28">
        <f>(J$2-$J$1)/$J$1*$I3/60</f>
        <v>3.3333333333333333E-2</v>
      </c>
      <c r="K3" s="28">
        <f t="shared" ref="K3:S3" si="1">(K$2-$J$1)/$J$1*$I3/60</f>
        <v>6.6666666666666666E-2</v>
      </c>
      <c r="L3" s="28">
        <f t="shared" si="1"/>
        <v>0.1</v>
      </c>
      <c r="M3" s="28">
        <f t="shared" si="1"/>
        <v>0.13333333333333333</v>
      </c>
      <c r="N3" s="28">
        <f t="shared" si="1"/>
        <v>0.16666666666666666</v>
      </c>
      <c r="O3" s="28">
        <f t="shared" si="1"/>
        <v>0.2</v>
      </c>
      <c r="P3" s="28">
        <f t="shared" si="1"/>
        <v>0.23333333333333334</v>
      </c>
      <c r="Q3" s="28">
        <f t="shared" si="1"/>
        <v>0.26666666666666666</v>
      </c>
      <c r="R3" s="28">
        <f t="shared" si="1"/>
        <v>0.3</v>
      </c>
      <c r="S3" s="28">
        <f t="shared" si="1"/>
        <v>0.33333333333333331</v>
      </c>
    </row>
    <row r="4" spans="1:19" ht="15.75" thickTop="1" thickBot="1" x14ac:dyDescent="0.25">
      <c r="A4" s="65" t="s">
        <v>11</v>
      </c>
      <c r="B4" s="5" t="s">
        <v>13</v>
      </c>
      <c r="C4" s="4" t="s">
        <v>2</v>
      </c>
      <c r="D4" s="6" t="s">
        <v>3</v>
      </c>
      <c r="E4" s="4" t="s">
        <v>14</v>
      </c>
      <c r="F4" s="4" t="s">
        <v>5</v>
      </c>
      <c r="G4" s="4" t="s">
        <v>6</v>
      </c>
      <c r="H4" s="77" t="s">
        <v>30</v>
      </c>
      <c r="I4" s="30">
        <f>I3+5</f>
        <v>15</v>
      </c>
      <c r="J4" s="28">
        <f t="shared" ref="J4:S19" si="2">(J$2-$J$1)/$J$1*$I4/60</f>
        <v>0.05</v>
      </c>
      <c r="K4" s="28">
        <f t="shared" si="2"/>
        <v>0.1</v>
      </c>
      <c r="L4" s="28">
        <f t="shared" si="2"/>
        <v>0.15</v>
      </c>
      <c r="M4" s="28">
        <f t="shared" si="2"/>
        <v>0.2</v>
      </c>
      <c r="N4" s="28">
        <f t="shared" si="2"/>
        <v>0.25</v>
      </c>
      <c r="O4" s="28">
        <f t="shared" si="2"/>
        <v>0.3</v>
      </c>
      <c r="P4" s="28">
        <f t="shared" si="2"/>
        <v>0.35</v>
      </c>
      <c r="Q4" s="28">
        <f t="shared" si="2"/>
        <v>0.4</v>
      </c>
      <c r="R4" s="35">
        <f t="shared" si="2"/>
        <v>0.45</v>
      </c>
      <c r="S4" s="35">
        <f t="shared" si="2"/>
        <v>0.5</v>
      </c>
    </row>
    <row r="5" spans="1:19" x14ac:dyDescent="0.2">
      <c r="A5" s="27">
        <v>0</v>
      </c>
      <c r="B5" s="7">
        <f t="shared" ref="B5:B61" si="3">1+$A5*B$3</f>
        <v>1</v>
      </c>
      <c r="C5" s="8">
        <f t="shared" ref="C5:C20" si="4">$B$1/B5</f>
        <v>40</v>
      </c>
      <c r="D5" s="47">
        <f t="shared" ref="D5:D20" si="5">+$B$2*$B$1/C5</f>
        <v>1</v>
      </c>
      <c r="E5" s="11">
        <f t="shared" ref="E5:E61" si="6">1+$A5*E$3</f>
        <v>1</v>
      </c>
      <c r="F5" s="11">
        <f t="shared" ref="F5:F20" si="7">$B$1/E5</f>
        <v>40</v>
      </c>
      <c r="G5" s="70">
        <f t="shared" ref="G5:G20" si="8">+$B$2*$B$1/F5</f>
        <v>1</v>
      </c>
      <c r="H5" s="24">
        <v>0</v>
      </c>
      <c r="I5" s="30">
        <f t="shared" ref="I5:I19" si="9">I4+5</f>
        <v>20</v>
      </c>
      <c r="J5" s="28">
        <f t="shared" si="2"/>
        <v>6.6666666666666666E-2</v>
      </c>
      <c r="K5" s="28">
        <f t="shared" si="2"/>
        <v>0.13333333333333333</v>
      </c>
      <c r="L5" s="28">
        <f t="shared" si="2"/>
        <v>0.2</v>
      </c>
      <c r="M5" s="28">
        <f t="shared" si="2"/>
        <v>0.26666666666666666</v>
      </c>
      <c r="N5" s="28">
        <f t="shared" si="2"/>
        <v>0.33333333333333331</v>
      </c>
      <c r="O5" s="28">
        <f t="shared" si="2"/>
        <v>0.4</v>
      </c>
      <c r="P5" s="35">
        <f t="shared" si="2"/>
        <v>0.46666666666666667</v>
      </c>
      <c r="Q5" s="35">
        <f t="shared" si="2"/>
        <v>0.53333333333333333</v>
      </c>
      <c r="R5" s="35">
        <f t="shared" si="2"/>
        <v>0.6</v>
      </c>
      <c r="S5" s="28">
        <f t="shared" si="2"/>
        <v>0.66666666666666663</v>
      </c>
    </row>
    <row r="6" spans="1:19" x14ac:dyDescent="0.2">
      <c r="A6" s="28">
        <v>3.3329999999999999E-2</v>
      </c>
      <c r="B6" s="37">
        <f t="shared" si="3"/>
        <v>1.019998</v>
      </c>
      <c r="C6" s="10">
        <f t="shared" si="4"/>
        <v>39.215763168163079</v>
      </c>
      <c r="D6" s="38">
        <f t="shared" si="5"/>
        <v>1.019998</v>
      </c>
      <c r="E6" s="39">
        <f t="shared" si="6"/>
        <v>1.026664</v>
      </c>
      <c r="F6" s="12">
        <f t="shared" si="7"/>
        <v>38.961140158805605</v>
      </c>
      <c r="G6" s="39">
        <f t="shared" si="8"/>
        <v>1.026664</v>
      </c>
      <c r="H6" s="24">
        <f t="shared" ref="H6:H20" si="10">G6/D6-1</f>
        <v>6.5353069319744606E-3</v>
      </c>
      <c r="I6" s="30">
        <f t="shared" si="9"/>
        <v>25</v>
      </c>
      <c r="J6" s="28">
        <f t="shared" si="2"/>
        <v>8.3333333333333329E-2</v>
      </c>
      <c r="K6" s="28">
        <f t="shared" si="2"/>
        <v>0.16666666666666666</v>
      </c>
      <c r="L6" s="28">
        <f t="shared" si="2"/>
        <v>0.25</v>
      </c>
      <c r="M6" s="28">
        <f t="shared" si="2"/>
        <v>0.33333333333333331</v>
      </c>
      <c r="N6" s="28">
        <f t="shared" si="2"/>
        <v>0.41666666666666669</v>
      </c>
      <c r="O6" s="35">
        <f t="shared" si="2"/>
        <v>0.5</v>
      </c>
      <c r="P6" s="35">
        <f t="shared" si="2"/>
        <v>0.58333333333333337</v>
      </c>
      <c r="Q6" s="28">
        <f t="shared" si="2"/>
        <v>0.66666666666666663</v>
      </c>
      <c r="R6" s="28">
        <f t="shared" si="2"/>
        <v>0.75</v>
      </c>
      <c r="S6" s="28">
        <f t="shared" si="2"/>
        <v>0.83333333333333337</v>
      </c>
    </row>
    <row r="7" spans="1:19" x14ac:dyDescent="0.2">
      <c r="A7" s="28">
        <f>A6+0.0333</f>
        <v>6.6629999999999995E-2</v>
      </c>
      <c r="B7" s="37">
        <f t="shared" si="3"/>
        <v>1.0399780000000001</v>
      </c>
      <c r="C7" s="10">
        <f t="shared" si="4"/>
        <v>38.462352088217251</v>
      </c>
      <c r="D7" s="38">
        <f t="shared" si="5"/>
        <v>1.0399780000000001</v>
      </c>
      <c r="E7" s="39">
        <f t="shared" si="6"/>
        <v>1.053304</v>
      </c>
      <c r="F7" s="12">
        <f t="shared" si="7"/>
        <v>37.975741096587498</v>
      </c>
      <c r="G7" s="39">
        <f t="shared" si="8"/>
        <v>1.053304</v>
      </c>
      <c r="H7" s="24">
        <f t="shared" si="10"/>
        <v>1.2813732598189631E-2</v>
      </c>
      <c r="I7" s="30">
        <f t="shared" si="9"/>
        <v>30</v>
      </c>
      <c r="J7" s="28">
        <f t="shared" si="2"/>
        <v>0.1</v>
      </c>
      <c r="K7" s="28">
        <f t="shared" si="2"/>
        <v>0.2</v>
      </c>
      <c r="L7" s="28">
        <f t="shared" si="2"/>
        <v>0.3</v>
      </c>
      <c r="M7" s="28">
        <f t="shared" si="2"/>
        <v>0.4</v>
      </c>
      <c r="N7" s="35">
        <f t="shared" si="2"/>
        <v>0.5</v>
      </c>
      <c r="O7" s="28">
        <f t="shared" si="2"/>
        <v>0.6</v>
      </c>
      <c r="P7" s="28">
        <f t="shared" si="2"/>
        <v>0.7</v>
      </c>
      <c r="Q7" s="28">
        <f t="shared" si="2"/>
        <v>0.8</v>
      </c>
      <c r="R7" s="28">
        <f t="shared" si="2"/>
        <v>0.9</v>
      </c>
      <c r="S7" s="28">
        <f t="shared" si="2"/>
        <v>1</v>
      </c>
    </row>
    <row r="8" spans="1:19" x14ac:dyDescent="0.2">
      <c r="A8" s="28">
        <f t="shared" ref="A8:A43" si="11">A7+0.0333</f>
        <v>9.9929999999999991E-2</v>
      </c>
      <c r="B8" s="37">
        <f t="shared" si="3"/>
        <v>1.059958</v>
      </c>
      <c r="C8" s="10">
        <f t="shared" si="4"/>
        <v>37.737344309868881</v>
      </c>
      <c r="D8" s="38">
        <f t="shared" si="5"/>
        <v>1.059958</v>
      </c>
      <c r="E8" s="39">
        <f t="shared" si="6"/>
        <v>1.079944</v>
      </c>
      <c r="F8" s="12">
        <f t="shared" si="7"/>
        <v>37.038957575577996</v>
      </c>
      <c r="G8" s="39">
        <f t="shared" si="8"/>
        <v>1.079944</v>
      </c>
      <c r="H8" s="24">
        <f t="shared" si="10"/>
        <v>1.8855464084426066E-2</v>
      </c>
      <c r="I8" s="30">
        <f t="shared" si="9"/>
        <v>35</v>
      </c>
      <c r="J8" s="28">
        <f t="shared" si="2"/>
        <v>0.11666666666666667</v>
      </c>
      <c r="K8" s="28">
        <f t="shared" si="2"/>
        <v>0.23333333333333334</v>
      </c>
      <c r="L8" s="28">
        <f t="shared" si="2"/>
        <v>0.35</v>
      </c>
      <c r="M8" s="28">
        <f t="shared" si="2"/>
        <v>0.46666666666666667</v>
      </c>
      <c r="N8" s="35">
        <f t="shared" si="2"/>
        <v>0.58333333333333337</v>
      </c>
      <c r="O8" s="28">
        <f t="shared" si="2"/>
        <v>0.7</v>
      </c>
      <c r="P8" s="28">
        <f t="shared" si="2"/>
        <v>0.81666666666666665</v>
      </c>
      <c r="Q8" s="28">
        <f t="shared" si="2"/>
        <v>0.93333333333333335</v>
      </c>
      <c r="R8" s="28">
        <f t="shared" si="2"/>
        <v>1.05</v>
      </c>
      <c r="S8" s="28">
        <f t="shared" si="2"/>
        <v>1.1666666666666667</v>
      </c>
    </row>
    <row r="9" spans="1:19" x14ac:dyDescent="0.2">
      <c r="A9" s="28">
        <f t="shared" si="11"/>
        <v>0.13322999999999999</v>
      </c>
      <c r="B9" s="37">
        <f t="shared" si="3"/>
        <v>1.0799380000000001</v>
      </c>
      <c r="C9" s="10">
        <f t="shared" si="4"/>
        <v>37.039163359378037</v>
      </c>
      <c r="D9" s="38">
        <f t="shared" si="5"/>
        <v>1.0799380000000001</v>
      </c>
      <c r="E9" s="39">
        <f t="shared" si="6"/>
        <v>1.106584</v>
      </c>
      <c r="F9" s="12">
        <f t="shared" si="7"/>
        <v>36.147278471403887</v>
      </c>
      <c r="G9" s="39">
        <f t="shared" si="8"/>
        <v>1.106584</v>
      </c>
      <c r="H9" s="24">
        <f t="shared" si="10"/>
        <v>2.4673638671849574E-2</v>
      </c>
      <c r="I9" s="30">
        <f t="shared" si="9"/>
        <v>40</v>
      </c>
      <c r="J9" s="28">
        <f t="shared" si="2"/>
        <v>0.13333333333333333</v>
      </c>
      <c r="K9" s="28">
        <f t="shared" si="2"/>
        <v>0.26666666666666666</v>
      </c>
      <c r="L9" s="28">
        <f t="shared" si="2"/>
        <v>0.4</v>
      </c>
      <c r="M9" s="35">
        <f t="shared" si="2"/>
        <v>0.53333333333333333</v>
      </c>
      <c r="N9" s="28">
        <f t="shared" si="2"/>
        <v>0.66666666666666663</v>
      </c>
      <c r="O9" s="28">
        <f t="shared" si="2"/>
        <v>0.8</v>
      </c>
      <c r="P9" s="28">
        <f t="shared" si="2"/>
        <v>0.93333333333333335</v>
      </c>
      <c r="Q9" s="28">
        <f t="shared" si="2"/>
        <v>1.0666666666666667</v>
      </c>
      <c r="R9" s="28">
        <f t="shared" si="2"/>
        <v>1.2</v>
      </c>
      <c r="S9" s="28">
        <f t="shared" si="2"/>
        <v>1.3333333333333333</v>
      </c>
    </row>
    <row r="10" spans="1:19" x14ac:dyDescent="0.2">
      <c r="A10" s="28">
        <f t="shared" si="11"/>
        <v>0.16652999999999998</v>
      </c>
      <c r="B10" s="37">
        <f t="shared" si="3"/>
        <v>1.099918</v>
      </c>
      <c r="C10" s="10">
        <f t="shared" si="4"/>
        <v>36.366347309526709</v>
      </c>
      <c r="D10" s="38">
        <f t="shared" si="5"/>
        <v>1.099918</v>
      </c>
      <c r="E10" s="39">
        <f t="shared" si="6"/>
        <v>1.133224</v>
      </c>
      <c r="F10" s="12">
        <f t="shared" si="7"/>
        <v>35.297522819848503</v>
      </c>
      <c r="G10" s="39">
        <f t="shared" si="8"/>
        <v>1.133224</v>
      </c>
      <c r="H10" s="24">
        <f t="shared" si="10"/>
        <v>3.0280439087277511E-2</v>
      </c>
      <c r="I10" s="30">
        <f t="shared" si="9"/>
        <v>45</v>
      </c>
      <c r="J10" s="28">
        <f t="shared" si="2"/>
        <v>0.15</v>
      </c>
      <c r="K10" s="28">
        <f t="shared" si="2"/>
        <v>0.3</v>
      </c>
      <c r="L10" s="28">
        <f t="shared" si="2"/>
        <v>0.45</v>
      </c>
      <c r="M10" s="28">
        <f t="shared" si="2"/>
        <v>0.6</v>
      </c>
      <c r="N10" s="28">
        <f t="shared" si="2"/>
        <v>0.75</v>
      </c>
      <c r="O10" s="28">
        <f t="shared" si="2"/>
        <v>0.9</v>
      </c>
      <c r="P10" s="28">
        <f t="shared" si="2"/>
        <v>1.0499999999999998</v>
      </c>
      <c r="Q10" s="28">
        <f t="shared" si="2"/>
        <v>1.2</v>
      </c>
      <c r="R10" s="28">
        <f t="shared" si="2"/>
        <v>1.35</v>
      </c>
      <c r="S10" s="28">
        <f t="shared" si="2"/>
        <v>1.5</v>
      </c>
    </row>
    <row r="11" spans="1:19" x14ac:dyDescent="0.2">
      <c r="A11" s="28">
        <f t="shared" si="11"/>
        <v>0.19982999999999998</v>
      </c>
      <c r="B11" s="37">
        <f t="shared" si="3"/>
        <v>1.1198980000000001</v>
      </c>
      <c r="C11" s="10">
        <f t="shared" si="4"/>
        <v>35.71753856154757</v>
      </c>
      <c r="D11" s="38">
        <f t="shared" si="5"/>
        <v>1.1198980000000001</v>
      </c>
      <c r="E11" s="39">
        <f t="shared" si="6"/>
        <v>1.159864</v>
      </c>
      <c r="F11" s="12">
        <f t="shared" si="7"/>
        <v>34.486801900912518</v>
      </c>
      <c r="G11" s="39">
        <f t="shared" si="8"/>
        <v>1.159864</v>
      </c>
      <c r="H11" s="24">
        <f t="shared" si="10"/>
        <v>3.5687178653770246E-2</v>
      </c>
      <c r="I11" s="30">
        <f t="shared" si="9"/>
        <v>50</v>
      </c>
      <c r="J11" s="28">
        <f t="shared" si="2"/>
        <v>0.16666666666666666</v>
      </c>
      <c r="K11" s="28">
        <f t="shared" si="2"/>
        <v>0.33333333333333331</v>
      </c>
      <c r="L11" s="35">
        <f t="shared" si="2"/>
        <v>0.5</v>
      </c>
      <c r="M11" s="28">
        <f t="shared" si="2"/>
        <v>0.66666666666666663</v>
      </c>
      <c r="N11" s="28">
        <f t="shared" si="2"/>
        <v>0.83333333333333337</v>
      </c>
      <c r="O11" s="28">
        <f t="shared" si="2"/>
        <v>1</v>
      </c>
      <c r="P11" s="28">
        <f t="shared" si="2"/>
        <v>1.1666666666666667</v>
      </c>
      <c r="Q11" s="28">
        <f t="shared" si="2"/>
        <v>1.3333333333333333</v>
      </c>
      <c r="R11" s="28">
        <f t="shared" si="2"/>
        <v>1.5</v>
      </c>
      <c r="S11" s="28">
        <f t="shared" si="2"/>
        <v>1.6666666666666667</v>
      </c>
    </row>
    <row r="12" spans="1:19" x14ac:dyDescent="0.2">
      <c r="A12" s="28">
        <f t="shared" si="11"/>
        <v>0.23312999999999998</v>
      </c>
      <c r="B12" s="37">
        <f t="shared" si="3"/>
        <v>1.1398779999999999</v>
      </c>
      <c r="C12" s="10">
        <f t="shared" si="4"/>
        <v>35.0914747016786</v>
      </c>
      <c r="D12" s="38">
        <f t="shared" si="5"/>
        <v>1.1398779999999999</v>
      </c>
      <c r="E12" s="39">
        <f t="shared" si="6"/>
        <v>1.186504</v>
      </c>
      <c r="F12" s="12">
        <f t="shared" si="7"/>
        <v>33.712486430724212</v>
      </c>
      <c r="G12" s="39">
        <f t="shared" si="8"/>
        <v>1.186504</v>
      </c>
      <c r="H12" s="24">
        <f t="shared" si="10"/>
        <v>4.0904377486011612E-2</v>
      </c>
      <c r="I12" s="30">
        <f t="shared" si="9"/>
        <v>55</v>
      </c>
      <c r="J12" s="28">
        <f t="shared" si="2"/>
        <v>0.18333333333333332</v>
      </c>
      <c r="K12" s="28">
        <f t="shared" si="2"/>
        <v>0.36666666666666664</v>
      </c>
      <c r="L12" s="35">
        <f t="shared" si="2"/>
        <v>0.55000000000000004</v>
      </c>
      <c r="M12" s="28">
        <f t="shared" si="2"/>
        <v>0.73333333333333328</v>
      </c>
      <c r="N12" s="28">
        <f t="shared" si="2"/>
        <v>0.91666666666666663</v>
      </c>
      <c r="O12" s="28">
        <f t="shared" si="2"/>
        <v>1.1000000000000001</v>
      </c>
      <c r="P12" s="28">
        <f t="shared" si="2"/>
        <v>1.2833333333333334</v>
      </c>
      <c r="Q12" s="28">
        <f t="shared" si="2"/>
        <v>1.4666666666666666</v>
      </c>
      <c r="R12" s="28">
        <f t="shared" si="2"/>
        <v>1.65</v>
      </c>
      <c r="S12" s="28">
        <f t="shared" si="2"/>
        <v>1.8333333333333333</v>
      </c>
    </row>
    <row r="13" spans="1:19" x14ac:dyDescent="0.2">
      <c r="A13" s="28">
        <f t="shared" si="11"/>
        <v>0.26643</v>
      </c>
      <c r="B13" s="37">
        <f t="shared" si="3"/>
        <v>1.1598580000000001</v>
      </c>
      <c r="C13" s="19">
        <f t="shared" si="4"/>
        <v>34.486980302761197</v>
      </c>
      <c r="D13" s="38">
        <f t="shared" si="5"/>
        <v>1.1598580000000001</v>
      </c>
      <c r="E13" s="39">
        <f t="shared" si="6"/>
        <v>1.213144</v>
      </c>
      <c r="F13" s="22">
        <f t="shared" si="7"/>
        <v>32.97217807613935</v>
      </c>
      <c r="G13" s="40">
        <f t="shared" si="8"/>
        <v>1.2131440000000002</v>
      </c>
      <c r="H13" s="26">
        <f t="shared" si="10"/>
        <v>4.5941830810323436E-2</v>
      </c>
      <c r="I13" s="30">
        <f t="shared" si="9"/>
        <v>60</v>
      </c>
      <c r="J13" s="28">
        <f t="shared" si="2"/>
        <v>0.2</v>
      </c>
      <c r="K13" s="28">
        <f t="shared" si="2"/>
        <v>0.4</v>
      </c>
      <c r="L13" s="28">
        <f t="shared" si="2"/>
        <v>0.6</v>
      </c>
      <c r="M13" s="28">
        <f t="shared" si="2"/>
        <v>0.8</v>
      </c>
      <c r="N13" s="28">
        <f t="shared" si="2"/>
        <v>1</v>
      </c>
      <c r="O13" s="28">
        <f t="shared" si="2"/>
        <v>1.2</v>
      </c>
      <c r="P13" s="28">
        <f t="shared" si="2"/>
        <v>1.4</v>
      </c>
      <c r="Q13" s="28">
        <f t="shared" si="2"/>
        <v>1.6</v>
      </c>
      <c r="R13" s="28">
        <f t="shared" si="2"/>
        <v>1.8</v>
      </c>
      <c r="S13" s="28">
        <f t="shared" si="2"/>
        <v>2</v>
      </c>
    </row>
    <row r="14" spans="1:19" x14ac:dyDescent="0.2">
      <c r="A14" s="28">
        <f t="shared" si="11"/>
        <v>0.29973</v>
      </c>
      <c r="B14" s="37">
        <f t="shared" si="3"/>
        <v>1.1798379999999999</v>
      </c>
      <c r="C14" s="10">
        <f t="shared" si="4"/>
        <v>33.90295955885469</v>
      </c>
      <c r="D14" s="38">
        <f t="shared" si="5"/>
        <v>1.1798379999999999</v>
      </c>
      <c r="E14" s="39">
        <f t="shared" si="6"/>
        <v>1.239784</v>
      </c>
      <c r="F14" s="12">
        <f t="shared" si="7"/>
        <v>32.26368464184084</v>
      </c>
      <c r="G14" s="39">
        <f t="shared" si="8"/>
        <v>1.239784</v>
      </c>
      <c r="H14" s="24">
        <f t="shared" si="10"/>
        <v>5.0808670342877615E-2</v>
      </c>
      <c r="I14" s="30">
        <f t="shared" si="9"/>
        <v>65</v>
      </c>
      <c r="J14" s="28">
        <f t="shared" si="2"/>
        <v>0.21666666666666667</v>
      </c>
      <c r="K14" s="28">
        <f t="shared" si="2"/>
        <v>0.43333333333333335</v>
      </c>
      <c r="L14" s="28">
        <f t="shared" si="2"/>
        <v>0.65</v>
      </c>
      <c r="M14" s="28">
        <f t="shared" si="2"/>
        <v>0.8666666666666667</v>
      </c>
      <c r="N14" s="28">
        <f t="shared" si="2"/>
        <v>1.0833333333333333</v>
      </c>
      <c r="O14" s="28">
        <f t="shared" si="2"/>
        <v>1.3</v>
      </c>
      <c r="P14" s="28">
        <f t="shared" si="2"/>
        <v>1.5166666666666666</v>
      </c>
      <c r="Q14" s="28">
        <f t="shared" si="2"/>
        <v>1.7333333333333334</v>
      </c>
      <c r="R14" s="28">
        <f t="shared" si="2"/>
        <v>1.95</v>
      </c>
      <c r="S14" s="28">
        <f t="shared" si="2"/>
        <v>2.1666666666666665</v>
      </c>
    </row>
    <row r="15" spans="1:19" x14ac:dyDescent="0.2">
      <c r="A15" s="28">
        <f t="shared" si="11"/>
        <v>0.33302999999999999</v>
      </c>
      <c r="B15" s="37">
        <f t="shared" si="3"/>
        <v>1.1998180000000001</v>
      </c>
      <c r="C15" s="10">
        <f t="shared" si="4"/>
        <v>33.338389655764459</v>
      </c>
      <c r="D15" s="38">
        <f t="shared" si="5"/>
        <v>1.1998180000000001</v>
      </c>
      <c r="E15" s="39">
        <f t="shared" si="6"/>
        <v>1.266424</v>
      </c>
      <c r="F15" s="12">
        <f t="shared" si="7"/>
        <v>31.584998389165083</v>
      </c>
      <c r="G15" s="39">
        <f t="shared" si="8"/>
        <v>1.266424</v>
      </c>
      <c r="H15" s="24">
        <f t="shared" si="10"/>
        <v>5.5513419535296205E-2</v>
      </c>
      <c r="I15" s="30">
        <f t="shared" si="9"/>
        <v>70</v>
      </c>
      <c r="J15" s="28">
        <f t="shared" si="2"/>
        <v>0.23333333333333334</v>
      </c>
      <c r="K15" s="28">
        <f t="shared" si="2"/>
        <v>0.46666666666666667</v>
      </c>
      <c r="L15" s="28">
        <f t="shared" si="2"/>
        <v>0.7</v>
      </c>
      <c r="M15" s="28">
        <f t="shared" si="2"/>
        <v>0.93333333333333335</v>
      </c>
      <c r="N15" s="28">
        <f t="shared" si="2"/>
        <v>1.1666666666666667</v>
      </c>
      <c r="O15" s="28">
        <f t="shared" si="2"/>
        <v>1.4</v>
      </c>
      <c r="P15" s="28">
        <f t="shared" si="2"/>
        <v>1.6333333333333333</v>
      </c>
      <c r="Q15" s="28">
        <f t="shared" si="2"/>
        <v>1.8666666666666667</v>
      </c>
      <c r="R15" s="28">
        <f t="shared" si="2"/>
        <v>2.1</v>
      </c>
      <c r="S15" s="28">
        <f t="shared" si="2"/>
        <v>2.3333333333333335</v>
      </c>
    </row>
    <row r="16" spans="1:19" x14ac:dyDescent="0.2">
      <c r="A16" s="28">
        <f t="shared" si="11"/>
        <v>0.36632999999999999</v>
      </c>
      <c r="B16" s="37">
        <f t="shared" si="3"/>
        <v>1.2197979999999999</v>
      </c>
      <c r="C16" s="10">
        <f t="shared" si="4"/>
        <v>32.792314793105092</v>
      </c>
      <c r="D16" s="38">
        <f t="shared" si="5"/>
        <v>1.2197979999999999</v>
      </c>
      <c r="E16" s="39">
        <f t="shared" si="6"/>
        <v>1.293064</v>
      </c>
      <c r="F16" s="12">
        <f t="shared" si="7"/>
        <v>30.934277035011416</v>
      </c>
      <c r="G16" s="39">
        <f t="shared" si="8"/>
        <v>1.293064</v>
      </c>
      <c r="H16" s="24">
        <f t="shared" si="10"/>
        <v>6.0064043390791078E-2</v>
      </c>
      <c r="I16" s="30">
        <f>I15+5</f>
        <v>75</v>
      </c>
      <c r="J16" s="28">
        <f t="shared" si="2"/>
        <v>0.25</v>
      </c>
      <c r="K16" s="28">
        <f t="shared" si="2"/>
        <v>0.5</v>
      </c>
      <c r="L16" s="28">
        <f t="shared" si="2"/>
        <v>0.75</v>
      </c>
      <c r="M16" s="28">
        <f t="shared" si="2"/>
        <v>1</v>
      </c>
      <c r="N16" s="28">
        <f t="shared" si="2"/>
        <v>1.25</v>
      </c>
      <c r="O16" s="28">
        <f t="shared" si="2"/>
        <v>1.5</v>
      </c>
      <c r="P16" s="28">
        <f t="shared" si="2"/>
        <v>1.75</v>
      </c>
      <c r="Q16" s="28">
        <f t="shared" si="2"/>
        <v>2</v>
      </c>
      <c r="R16" s="28">
        <f t="shared" si="2"/>
        <v>2.25</v>
      </c>
      <c r="S16" s="28">
        <f t="shared" si="2"/>
        <v>2.5</v>
      </c>
    </row>
    <row r="17" spans="1:19" x14ac:dyDescent="0.2">
      <c r="A17" s="28">
        <f t="shared" si="11"/>
        <v>0.39962999999999999</v>
      </c>
      <c r="B17" s="37">
        <f t="shared" si="3"/>
        <v>1.239778</v>
      </c>
      <c r="C17" s="10">
        <f t="shared" si="4"/>
        <v>32.263840784398496</v>
      </c>
      <c r="D17" s="38">
        <f t="shared" si="5"/>
        <v>1.239778</v>
      </c>
      <c r="E17" s="39">
        <f t="shared" si="6"/>
        <v>1.319704</v>
      </c>
      <c r="F17" s="12">
        <f t="shared" si="7"/>
        <v>30.309827052126842</v>
      </c>
      <c r="G17" s="39">
        <f t="shared" si="8"/>
        <v>1.319704</v>
      </c>
      <c r="H17" s="24">
        <f t="shared" si="10"/>
        <v>6.4467993463345863E-2</v>
      </c>
      <c r="I17" s="30">
        <f t="shared" si="9"/>
        <v>80</v>
      </c>
      <c r="J17" s="28">
        <f t="shared" si="2"/>
        <v>0.26666666666666666</v>
      </c>
      <c r="K17" s="35">
        <f t="shared" si="2"/>
        <v>0.53333333333333333</v>
      </c>
      <c r="L17" s="28">
        <f t="shared" si="2"/>
        <v>0.8</v>
      </c>
      <c r="M17" s="28">
        <f t="shared" si="2"/>
        <v>1.0666666666666667</v>
      </c>
      <c r="N17" s="28">
        <f t="shared" si="2"/>
        <v>1.3333333333333333</v>
      </c>
      <c r="O17" s="28">
        <f t="shared" si="2"/>
        <v>1.6</v>
      </c>
      <c r="P17" s="28">
        <f t="shared" si="2"/>
        <v>1.8666666666666667</v>
      </c>
      <c r="Q17" s="28">
        <f t="shared" si="2"/>
        <v>2.1333333333333333</v>
      </c>
      <c r="R17" s="28">
        <f t="shared" si="2"/>
        <v>2.4</v>
      </c>
      <c r="S17" s="28">
        <f t="shared" si="2"/>
        <v>2.6666666666666665</v>
      </c>
    </row>
    <row r="18" spans="1:19" x14ac:dyDescent="0.2">
      <c r="A18" s="28">
        <f t="shared" si="11"/>
        <v>0.43292999999999998</v>
      </c>
      <c r="B18" s="37">
        <f t="shared" si="3"/>
        <v>1.2597579999999999</v>
      </c>
      <c r="C18" s="10">
        <f t="shared" si="4"/>
        <v>31.752130171032849</v>
      </c>
      <c r="D18" s="38">
        <f t="shared" si="5"/>
        <v>1.2597579999999999</v>
      </c>
      <c r="E18" s="39">
        <f t="shared" si="6"/>
        <v>1.346344</v>
      </c>
      <c r="F18" s="12">
        <f t="shared" si="7"/>
        <v>29.710088952006323</v>
      </c>
      <c r="G18" s="39">
        <f t="shared" si="8"/>
        <v>1.346344</v>
      </c>
      <c r="H18" s="24">
        <f t="shared" si="10"/>
        <v>6.8732248574726373E-2</v>
      </c>
      <c r="I18" s="30">
        <f t="shared" si="9"/>
        <v>85</v>
      </c>
      <c r="J18" s="28">
        <f t="shared" si="2"/>
        <v>0.28333333333333333</v>
      </c>
      <c r="K18" s="28">
        <f t="shared" si="2"/>
        <v>0.56666666666666665</v>
      </c>
      <c r="L18" s="28">
        <f t="shared" si="2"/>
        <v>0.85</v>
      </c>
      <c r="M18" s="28">
        <f t="shared" si="2"/>
        <v>1.1333333333333333</v>
      </c>
      <c r="N18" s="28">
        <f t="shared" si="2"/>
        <v>1.4166666666666667</v>
      </c>
      <c r="O18" s="28">
        <f t="shared" si="2"/>
        <v>1.7</v>
      </c>
      <c r="P18" s="28">
        <f t="shared" si="2"/>
        <v>1.9833333333333332</v>
      </c>
      <c r="Q18" s="28">
        <f t="shared" si="2"/>
        <v>2.2666666666666666</v>
      </c>
      <c r="R18" s="28">
        <f t="shared" si="2"/>
        <v>2.5499999999999998</v>
      </c>
      <c r="S18" s="28">
        <f t="shared" si="2"/>
        <v>2.8333333333333335</v>
      </c>
    </row>
    <row r="19" spans="1:19" x14ac:dyDescent="0.2">
      <c r="A19" s="28">
        <f t="shared" si="11"/>
        <v>0.46622999999999998</v>
      </c>
      <c r="B19" s="37">
        <f t="shared" si="3"/>
        <v>1.279738</v>
      </c>
      <c r="C19" s="10">
        <f t="shared" si="4"/>
        <v>31.256397793923444</v>
      </c>
      <c r="D19" s="38">
        <f t="shared" si="5"/>
        <v>1.279738</v>
      </c>
      <c r="E19" s="39">
        <f t="shared" si="6"/>
        <v>1.372984</v>
      </c>
      <c r="F19" s="12">
        <f t="shared" si="7"/>
        <v>29.133624281127823</v>
      </c>
      <c r="G19" s="39">
        <f t="shared" si="8"/>
        <v>1.372984</v>
      </c>
      <c r="H19" s="24">
        <f t="shared" si="10"/>
        <v>7.2863351717304514E-2</v>
      </c>
      <c r="I19" s="30">
        <f t="shared" si="9"/>
        <v>90</v>
      </c>
      <c r="J19" s="28">
        <f t="shared" si="2"/>
        <v>0.3</v>
      </c>
      <c r="K19" s="28">
        <f t="shared" si="2"/>
        <v>0.6</v>
      </c>
      <c r="L19" s="28">
        <f t="shared" si="2"/>
        <v>0.9</v>
      </c>
      <c r="M19" s="28">
        <f t="shared" si="2"/>
        <v>1.2</v>
      </c>
      <c r="N19" s="28">
        <f t="shared" si="2"/>
        <v>1.5</v>
      </c>
      <c r="O19" s="28">
        <f t="shared" si="2"/>
        <v>1.8</v>
      </c>
      <c r="P19" s="28">
        <f t="shared" si="2"/>
        <v>2.0999999999999996</v>
      </c>
      <c r="Q19" s="28">
        <f t="shared" si="2"/>
        <v>2.4</v>
      </c>
      <c r="R19" s="28">
        <f t="shared" si="2"/>
        <v>2.7</v>
      </c>
      <c r="S19" s="28">
        <f t="shared" si="2"/>
        <v>3</v>
      </c>
    </row>
    <row r="20" spans="1:19" x14ac:dyDescent="0.2">
      <c r="A20" s="28">
        <f t="shared" si="11"/>
        <v>0.49952999999999997</v>
      </c>
      <c r="B20" s="37">
        <f t="shared" si="3"/>
        <v>1.2997179999999999</v>
      </c>
      <c r="C20" s="10">
        <f t="shared" si="4"/>
        <v>30.775906773623202</v>
      </c>
      <c r="D20" s="38">
        <f t="shared" si="5"/>
        <v>1.2997179999999999</v>
      </c>
      <c r="E20" s="39">
        <f t="shared" si="6"/>
        <v>1.399624</v>
      </c>
      <c r="F20" s="12">
        <f t="shared" si="7"/>
        <v>28.579104102244603</v>
      </c>
      <c r="G20" s="39">
        <f t="shared" si="8"/>
        <v>1.399624</v>
      </c>
      <c r="H20" s="24">
        <f t="shared" si="10"/>
        <v>7.6867443553140014E-2</v>
      </c>
    </row>
    <row r="21" spans="1:19" ht="15.75" thickBot="1" x14ac:dyDescent="0.3">
      <c r="A21" s="35">
        <f t="shared" si="11"/>
        <v>0.53283000000000003</v>
      </c>
      <c r="B21" s="37">
        <f t="shared" si="3"/>
        <v>1.319698</v>
      </c>
      <c r="C21" s="14">
        <f t="shared" ref="C21:C35" si="12">$B$1/B21</f>
        <v>30.309964855595748</v>
      </c>
      <c r="D21" s="38">
        <f t="shared" ref="D21:D35" si="13">+$B$2*$B$1/C21</f>
        <v>1.319698</v>
      </c>
      <c r="E21" s="39">
        <f t="shared" si="6"/>
        <v>1.426264</v>
      </c>
      <c r="F21" s="15">
        <f>$B$1/E21</f>
        <v>28.045298766567761</v>
      </c>
      <c r="G21" s="39">
        <f t="shared" ref="G21:G35" si="14">+$B$2*$B$1/F21</f>
        <v>1.426264</v>
      </c>
      <c r="H21" s="25">
        <f t="shared" ref="H21:H34" si="15">G21/D21-1</f>
        <v>8.0750292870035434E-2</v>
      </c>
      <c r="I21" s="66" t="s">
        <v>21</v>
      </c>
      <c r="J21" s="33">
        <v>74</v>
      </c>
      <c r="K21" s="34" t="s">
        <v>23</v>
      </c>
      <c r="L21" s="32" t="s">
        <v>24</v>
      </c>
      <c r="M21" s="32"/>
      <c r="N21" s="32"/>
      <c r="O21" s="32"/>
      <c r="P21" s="32"/>
      <c r="Q21" s="32"/>
      <c r="R21" s="32"/>
      <c r="S21" s="32"/>
    </row>
    <row r="22" spans="1:19" x14ac:dyDescent="0.2">
      <c r="A22" s="28">
        <f t="shared" si="11"/>
        <v>0.56613000000000002</v>
      </c>
      <c r="B22" s="37">
        <f t="shared" si="3"/>
        <v>1.3396779999999999</v>
      </c>
      <c r="C22" s="10">
        <f t="shared" si="12"/>
        <v>29.85792108252879</v>
      </c>
      <c r="D22" s="38">
        <f t="shared" si="13"/>
        <v>1.3396779999999999</v>
      </c>
      <c r="E22" s="39">
        <f t="shared" si="6"/>
        <v>1.452904</v>
      </c>
      <c r="F22" s="12">
        <f t="shared" ref="F22:F35" si="16">$B$1/E22</f>
        <v>27.531068811153386</v>
      </c>
      <c r="G22" s="39">
        <f t="shared" si="14"/>
        <v>1.452904</v>
      </c>
      <c r="H22" s="24">
        <f t="shared" si="15"/>
        <v>8.4517324312260111E-2</v>
      </c>
      <c r="I22" t="s">
        <v>22</v>
      </c>
      <c r="J22" s="31">
        <v>120</v>
      </c>
      <c r="K22" s="31">
        <f>J22+20</f>
        <v>140</v>
      </c>
      <c r="L22" s="31">
        <f t="shared" ref="L22:S22" si="17">K22+20</f>
        <v>160</v>
      </c>
      <c r="M22" s="31">
        <f t="shared" si="17"/>
        <v>180</v>
      </c>
      <c r="N22" s="31">
        <f t="shared" si="17"/>
        <v>200</v>
      </c>
      <c r="O22" s="31">
        <f t="shared" si="17"/>
        <v>220</v>
      </c>
      <c r="P22" s="31">
        <f t="shared" si="17"/>
        <v>240</v>
      </c>
      <c r="Q22" s="31">
        <f t="shared" si="17"/>
        <v>260</v>
      </c>
      <c r="R22" s="31">
        <f t="shared" si="17"/>
        <v>280</v>
      </c>
      <c r="S22" s="31">
        <f t="shared" si="17"/>
        <v>300</v>
      </c>
    </row>
    <row r="23" spans="1:19" x14ac:dyDescent="0.2">
      <c r="A23" s="28">
        <f t="shared" si="11"/>
        <v>0.59943000000000002</v>
      </c>
      <c r="B23" s="37">
        <f t="shared" si="3"/>
        <v>1.359658</v>
      </c>
      <c r="C23" s="10">
        <f t="shared" si="12"/>
        <v>29.419162760047012</v>
      </c>
      <c r="D23" s="38">
        <f t="shared" si="13"/>
        <v>1.359658</v>
      </c>
      <c r="E23" s="39">
        <f t="shared" si="6"/>
        <v>1.479544</v>
      </c>
      <c r="F23" s="12">
        <f t="shared" si="16"/>
        <v>27.035356839674929</v>
      </c>
      <c r="G23" s="39">
        <f t="shared" si="14"/>
        <v>1.479544</v>
      </c>
      <c r="H23" s="24">
        <f t="shared" si="15"/>
        <v>8.8173643666274781E-2</v>
      </c>
      <c r="I23" s="30">
        <v>10</v>
      </c>
      <c r="J23" s="28">
        <f>(J$22-$J$21)/$J$21*$I23/60</f>
        <v>0.1036036036036036</v>
      </c>
      <c r="K23" s="28">
        <f t="shared" ref="K23:S23" si="18">(K$22-$J$21)/$J$21*$I23/60</f>
        <v>0.14864864864864866</v>
      </c>
      <c r="L23" s="28">
        <f t="shared" si="18"/>
        <v>0.19369369369369369</v>
      </c>
      <c r="M23" s="28">
        <f t="shared" si="18"/>
        <v>0.23873873873873874</v>
      </c>
      <c r="N23" s="28">
        <f t="shared" si="18"/>
        <v>0.28378378378378372</v>
      </c>
      <c r="O23" s="28">
        <f t="shared" si="18"/>
        <v>0.32882882882882886</v>
      </c>
      <c r="P23" s="35">
        <f t="shared" si="18"/>
        <v>0.37387387387387394</v>
      </c>
      <c r="Q23" s="28">
        <f t="shared" si="18"/>
        <v>0.41891891891891897</v>
      </c>
      <c r="R23" s="28">
        <f t="shared" si="18"/>
        <v>0.463963963963964</v>
      </c>
      <c r="S23" s="28">
        <f t="shared" si="18"/>
        <v>0.50900900900900903</v>
      </c>
    </row>
    <row r="24" spans="1:19" x14ac:dyDescent="0.2">
      <c r="A24" s="28">
        <f t="shared" si="11"/>
        <v>0.63273000000000001</v>
      </c>
      <c r="B24" s="37">
        <f t="shared" si="3"/>
        <v>1.3796379999999999</v>
      </c>
      <c r="C24" s="10">
        <f t="shared" si="12"/>
        <v>28.993112686081425</v>
      </c>
      <c r="D24" s="38">
        <f t="shared" si="13"/>
        <v>1.3796379999999999</v>
      </c>
      <c r="E24" s="39">
        <f t="shared" si="6"/>
        <v>1.5061840000000002</v>
      </c>
      <c r="F24" s="12">
        <f t="shared" si="16"/>
        <v>26.557180264828197</v>
      </c>
      <c r="G24" s="39">
        <f t="shared" si="14"/>
        <v>1.5061840000000002</v>
      </c>
      <c r="H24" s="24">
        <f t="shared" si="15"/>
        <v>9.1724060949321728E-2</v>
      </c>
      <c r="I24" s="30">
        <f>I23+5</f>
        <v>15</v>
      </c>
      <c r="J24" s="28">
        <f t="shared" ref="J24:S39" si="19">(J$22-$J$21)/$J$21*$I24/60</f>
        <v>0.1554054054054054</v>
      </c>
      <c r="K24" s="28">
        <f t="shared" si="19"/>
        <v>0.22297297297297297</v>
      </c>
      <c r="L24" s="28">
        <f t="shared" si="19"/>
        <v>0.29054054054054052</v>
      </c>
      <c r="M24" s="28">
        <f t="shared" si="19"/>
        <v>0.35810810810810811</v>
      </c>
      <c r="N24" s="28">
        <f t="shared" si="19"/>
        <v>0.42567567567567566</v>
      </c>
      <c r="O24" s="35">
        <f t="shared" si="19"/>
        <v>0.49324324324324326</v>
      </c>
      <c r="P24" s="35">
        <f t="shared" si="19"/>
        <v>0.56081081081081086</v>
      </c>
      <c r="Q24" s="28">
        <f t="shared" si="19"/>
        <v>0.6283783783783784</v>
      </c>
      <c r="R24" s="28">
        <f t="shared" si="19"/>
        <v>0.69594594594594594</v>
      </c>
      <c r="S24" s="28">
        <f t="shared" si="19"/>
        <v>0.76351351351351349</v>
      </c>
    </row>
    <row r="25" spans="1:19" x14ac:dyDescent="0.2">
      <c r="A25" s="28">
        <f t="shared" si="11"/>
        <v>0.66603000000000001</v>
      </c>
      <c r="B25" s="37">
        <f t="shared" si="3"/>
        <v>1.399618</v>
      </c>
      <c r="C25" s="10">
        <f t="shared" si="12"/>
        <v>28.579226617548503</v>
      </c>
      <c r="D25" s="38">
        <f t="shared" si="13"/>
        <v>1.399618</v>
      </c>
      <c r="E25" s="39">
        <f t="shared" si="6"/>
        <v>1.5328240000000002</v>
      </c>
      <c r="F25" s="12">
        <f t="shared" si="16"/>
        <v>26.095624807544763</v>
      </c>
      <c r="G25" s="39">
        <f t="shared" si="14"/>
        <v>1.5328240000000002</v>
      </c>
      <c r="H25" s="24">
        <f t="shared" si="15"/>
        <v>9.5173111520429288E-2</v>
      </c>
      <c r="I25" s="30">
        <f t="shared" ref="I25:I35" si="20">I24+5</f>
        <v>20</v>
      </c>
      <c r="J25" s="28">
        <f t="shared" si="19"/>
        <v>0.2072072072072072</v>
      </c>
      <c r="K25" s="28">
        <f t="shared" si="19"/>
        <v>0.29729729729729731</v>
      </c>
      <c r="L25" s="28">
        <f t="shared" si="19"/>
        <v>0.38738738738738737</v>
      </c>
      <c r="M25" s="35">
        <f t="shared" si="19"/>
        <v>0.47747747747747749</v>
      </c>
      <c r="N25" s="35">
        <f t="shared" si="19"/>
        <v>0.56756756756756743</v>
      </c>
      <c r="O25" s="28">
        <f t="shared" si="19"/>
        <v>0.65765765765765771</v>
      </c>
      <c r="P25" s="28">
        <f t="shared" si="19"/>
        <v>0.74774774774774788</v>
      </c>
      <c r="Q25" s="28">
        <f t="shared" si="19"/>
        <v>0.83783783783783794</v>
      </c>
      <c r="R25" s="28">
        <f t="shared" si="19"/>
        <v>0.927927927927928</v>
      </c>
      <c r="S25" s="28">
        <f t="shared" si="19"/>
        <v>1.0180180180180181</v>
      </c>
    </row>
    <row r="26" spans="1:19" x14ac:dyDescent="0.2">
      <c r="A26" s="28">
        <f t="shared" si="11"/>
        <v>0.69933000000000001</v>
      </c>
      <c r="B26" s="37">
        <f t="shared" si="3"/>
        <v>1.4195979999999999</v>
      </c>
      <c r="C26" s="10">
        <f t="shared" si="12"/>
        <v>28.176990950959357</v>
      </c>
      <c r="D26" s="38">
        <f t="shared" si="13"/>
        <v>1.4195979999999999</v>
      </c>
      <c r="E26" s="39">
        <f t="shared" si="6"/>
        <v>1.5594640000000002</v>
      </c>
      <c r="F26" s="12">
        <f t="shared" si="16"/>
        <v>25.64983866251481</v>
      </c>
      <c r="G26" s="39">
        <f t="shared" si="14"/>
        <v>1.5594640000000002</v>
      </c>
      <c r="H26" s="24">
        <f t="shared" si="15"/>
        <v>9.8525075408672169E-2</v>
      </c>
      <c r="I26" s="30">
        <f t="shared" si="20"/>
        <v>25</v>
      </c>
      <c r="J26" s="28">
        <f t="shared" si="19"/>
        <v>0.25900900900900903</v>
      </c>
      <c r="K26" s="28">
        <f t="shared" si="19"/>
        <v>0.37162162162162166</v>
      </c>
      <c r="L26" s="35">
        <f t="shared" si="19"/>
        <v>0.48423423423423423</v>
      </c>
      <c r="M26" s="35">
        <f t="shared" si="19"/>
        <v>0.59684684684684686</v>
      </c>
      <c r="N26" s="28">
        <f t="shared" si="19"/>
        <v>0.70945945945945943</v>
      </c>
      <c r="O26" s="28">
        <f t="shared" si="19"/>
        <v>0.822072072072072</v>
      </c>
      <c r="P26" s="28">
        <f t="shared" si="19"/>
        <v>0.9346846846846848</v>
      </c>
      <c r="Q26" s="28">
        <f t="shared" si="19"/>
        <v>1.0472972972972974</v>
      </c>
      <c r="R26" s="28">
        <f t="shared" si="19"/>
        <v>1.1599099099099099</v>
      </c>
      <c r="S26" s="28">
        <f t="shared" si="19"/>
        <v>1.2725225225225225</v>
      </c>
    </row>
    <row r="27" spans="1:19" x14ac:dyDescent="0.2">
      <c r="A27" s="28">
        <f t="shared" si="11"/>
        <v>0.73263</v>
      </c>
      <c r="B27" s="37">
        <f t="shared" si="3"/>
        <v>1.439578</v>
      </c>
      <c r="C27" s="10">
        <f t="shared" si="12"/>
        <v>27.785920596174712</v>
      </c>
      <c r="D27" s="38">
        <f t="shared" si="13"/>
        <v>1.439578</v>
      </c>
      <c r="E27" s="39">
        <f t="shared" si="6"/>
        <v>1.5861040000000002</v>
      </c>
      <c r="F27" s="12">
        <f t="shared" si="16"/>
        <v>25.219027251680846</v>
      </c>
      <c r="G27" s="39">
        <f t="shared" si="14"/>
        <v>1.5861040000000002</v>
      </c>
      <c r="H27" s="24">
        <f t="shared" si="15"/>
        <v>0.10178399503187752</v>
      </c>
      <c r="I27" s="30">
        <f t="shared" si="20"/>
        <v>30</v>
      </c>
      <c r="J27" s="28">
        <f t="shared" si="19"/>
        <v>0.3108108108108108</v>
      </c>
      <c r="K27" s="28">
        <f t="shared" si="19"/>
        <v>0.44594594594594594</v>
      </c>
      <c r="L27" s="35">
        <f t="shared" si="19"/>
        <v>0.58108108108108103</v>
      </c>
      <c r="M27" s="28">
        <f t="shared" si="19"/>
        <v>0.71621621621621623</v>
      </c>
      <c r="N27" s="28">
        <f t="shared" si="19"/>
        <v>0.85135135135135132</v>
      </c>
      <c r="O27" s="28">
        <f t="shared" si="19"/>
        <v>0.98648648648648651</v>
      </c>
      <c r="P27" s="28">
        <f t="shared" si="19"/>
        <v>1.1216216216216217</v>
      </c>
      <c r="Q27" s="28">
        <f t="shared" si="19"/>
        <v>1.2567567567567568</v>
      </c>
      <c r="R27" s="28">
        <f t="shared" si="19"/>
        <v>1.3918918918918919</v>
      </c>
      <c r="S27" s="28">
        <f t="shared" si="19"/>
        <v>1.527027027027027</v>
      </c>
    </row>
    <row r="28" spans="1:19" x14ac:dyDescent="0.2">
      <c r="A28" s="28">
        <f t="shared" si="11"/>
        <v>0.76593</v>
      </c>
      <c r="B28" s="37">
        <f t="shared" si="3"/>
        <v>1.4595579999999999</v>
      </c>
      <c r="C28" s="10">
        <f t="shared" si="12"/>
        <v>27.405557024797918</v>
      </c>
      <c r="D28" s="38">
        <f t="shared" si="13"/>
        <v>1.4595579999999999</v>
      </c>
      <c r="E28" s="39">
        <f t="shared" si="6"/>
        <v>1.6127440000000002</v>
      </c>
      <c r="F28" s="12">
        <f t="shared" si="16"/>
        <v>24.802448497715691</v>
      </c>
      <c r="G28" s="39">
        <f t="shared" si="14"/>
        <v>1.6127440000000002</v>
      </c>
      <c r="H28" s="24">
        <f t="shared" si="15"/>
        <v>0.10495369146001754</v>
      </c>
      <c r="I28" s="30">
        <f t="shared" si="20"/>
        <v>35</v>
      </c>
      <c r="J28" s="28">
        <f t="shared" si="19"/>
        <v>0.36261261261261257</v>
      </c>
      <c r="K28" s="35">
        <f t="shared" si="19"/>
        <v>0.52027027027027029</v>
      </c>
      <c r="L28" s="28">
        <f t="shared" si="19"/>
        <v>0.67792792792792789</v>
      </c>
      <c r="M28" s="28">
        <f t="shared" si="19"/>
        <v>0.8355855855855856</v>
      </c>
      <c r="N28" s="28">
        <f t="shared" si="19"/>
        <v>0.9932432432432432</v>
      </c>
      <c r="O28" s="28">
        <f t="shared" si="19"/>
        <v>1.1509009009009008</v>
      </c>
      <c r="P28" s="28">
        <f t="shared" si="19"/>
        <v>1.3085585585585586</v>
      </c>
      <c r="Q28" s="28">
        <f t="shared" si="19"/>
        <v>1.4662162162162165</v>
      </c>
      <c r="R28" s="28">
        <f t="shared" si="19"/>
        <v>1.6238738738738738</v>
      </c>
      <c r="S28" s="28">
        <f t="shared" si="19"/>
        <v>1.7815315315315314</v>
      </c>
    </row>
    <row r="29" spans="1:19" x14ac:dyDescent="0.2">
      <c r="A29" s="28">
        <f t="shared" si="11"/>
        <v>0.79923</v>
      </c>
      <c r="B29" s="37">
        <f t="shared" si="3"/>
        <v>1.479538</v>
      </c>
      <c r="C29" s="10">
        <f t="shared" si="12"/>
        <v>27.035466476697454</v>
      </c>
      <c r="D29" s="38">
        <f t="shared" si="13"/>
        <v>1.479538</v>
      </c>
      <c r="E29" s="39">
        <f t="shared" si="6"/>
        <v>1.6393840000000002</v>
      </c>
      <c r="F29" s="12">
        <f t="shared" si="16"/>
        <v>24.399408558336543</v>
      </c>
      <c r="G29" s="39">
        <f t="shared" si="14"/>
        <v>1.6393840000000002</v>
      </c>
      <c r="H29" s="24">
        <f t="shared" si="15"/>
        <v>0.10803777936085468</v>
      </c>
      <c r="I29" s="30">
        <f t="shared" si="20"/>
        <v>40</v>
      </c>
      <c r="J29" s="28">
        <f t="shared" si="19"/>
        <v>0.4144144144144144</v>
      </c>
      <c r="K29" s="28">
        <f t="shared" si="19"/>
        <v>0.59459459459459463</v>
      </c>
      <c r="L29" s="28">
        <f t="shared" si="19"/>
        <v>0.77477477477477474</v>
      </c>
      <c r="M29" s="28">
        <f t="shared" si="19"/>
        <v>0.95495495495495497</v>
      </c>
      <c r="N29" s="28">
        <f t="shared" si="19"/>
        <v>1.1351351351351349</v>
      </c>
      <c r="O29" s="28">
        <f t="shared" si="19"/>
        <v>1.3153153153153154</v>
      </c>
      <c r="P29" s="28">
        <f t="shared" si="19"/>
        <v>1.4954954954954958</v>
      </c>
      <c r="Q29" s="28">
        <f t="shared" si="19"/>
        <v>1.6756756756756759</v>
      </c>
      <c r="R29" s="28">
        <f t="shared" si="19"/>
        <v>1.855855855855856</v>
      </c>
      <c r="S29" s="28">
        <f t="shared" si="19"/>
        <v>2.0360360360360361</v>
      </c>
    </row>
    <row r="30" spans="1:19" x14ac:dyDescent="0.2">
      <c r="A30" s="28">
        <f t="shared" si="11"/>
        <v>0.83252999999999999</v>
      </c>
      <c r="B30" s="37">
        <f t="shared" si="3"/>
        <v>1.4995179999999999</v>
      </c>
      <c r="C30" s="10">
        <f t="shared" si="12"/>
        <v>26.675238309910252</v>
      </c>
      <c r="D30" s="38">
        <f t="shared" si="13"/>
        <v>1.4995179999999999</v>
      </c>
      <c r="E30" s="39">
        <f t="shared" si="6"/>
        <v>1.6660240000000002</v>
      </c>
      <c r="F30" s="12">
        <f t="shared" si="16"/>
        <v>24.009257969873179</v>
      </c>
      <c r="G30" s="39">
        <f t="shared" si="14"/>
        <v>1.6660240000000004</v>
      </c>
      <c r="H30" s="24">
        <f t="shared" si="15"/>
        <v>0.11103968075074833</v>
      </c>
      <c r="I30" s="30">
        <f t="shared" si="20"/>
        <v>45</v>
      </c>
      <c r="J30" s="28">
        <f t="shared" si="19"/>
        <v>0.46621621621621617</v>
      </c>
      <c r="K30" s="28">
        <f t="shared" si="19"/>
        <v>0.66891891891891897</v>
      </c>
      <c r="L30" s="28">
        <f t="shared" si="19"/>
        <v>0.87162162162162149</v>
      </c>
      <c r="M30" s="28">
        <f t="shared" si="19"/>
        <v>1.0743243243243243</v>
      </c>
      <c r="N30" s="28">
        <f t="shared" si="19"/>
        <v>1.277027027027027</v>
      </c>
      <c r="O30" s="28">
        <f t="shared" si="19"/>
        <v>1.4797297297297298</v>
      </c>
      <c r="P30" s="28">
        <f t="shared" si="19"/>
        <v>1.6824324324324325</v>
      </c>
      <c r="Q30" s="28">
        <f t="shared" si="19"/>
        <v>1.8851351351351353</v>
      </c>
      <c r="R30" s="28">
        <f t="shared" si="19"/>
        <v>2.0878378378378377</v>
      </c>
      <c r="S30" s="28">
        <f t="shared" si="19"/>
        <v>2.2905405405405403</v>
      </c>
    </row>
    <row r="31" spans="1:19" x14ac:dyDescent="0.2">
      <c r="A31" s="28">
        <f t="shared" si="11"/>
        <v>0.86582999999999999</v>
      </c>
      <c r="B31" s="37">
        <f t="shared" si="3"/>
        <v>1.519498</v>
      </c>
      <c r="C31" s="10">
        <f t="shared" si="12"/>
        <v>26.324483480728503</v>
      </c>
      <c r="D31" s="38">
        <f t="shared" si="13"/>
        <v>1.519498</v>
      </c>
      <c r="E31" s="39">
        <f t="shared" si="6"/>
        <v>1.6926640000000002</v>
      </c>
      <c r="F31" s="12">
        <f t="shared" si="16"/>
        <v>23.631388155002998</v>
      </c>
      <c r="G31" s="39">
        <f t="shared" si="14"/>
        <v>1.6926640000000002</v>
      </c>
      <c r="H31" s="24">
        <f t="shared" si="15"/>
        <v>0.113962637660596</v>
      </c>
      <c r="I31" s="30">
        <f t="shared" si="20"/>
        <v>50</v>
      </c>
      <c r="J31" s="35">
        <f t="shared" si="19"/>
        <v>0.51801801801801806</v>
      </c>
      <c r="K31" s="28">
        <f t="shared" si="19"/>
        <v>0.74324324324324331</v>
      </c>
      <c r="L31" s="28">
        <f t="shared" si="19"/>
        <v>0.96846846846846846</v>
      </c>
      <c r="M31" s="28">
        <f t="shared" si="19"/>
        <v>1.1936936936936937</v>
      </c>
      <c r="N31" s="28">
        <f t="shared" si="19"/>
        <v>1.4189189189189189</v>
      </c>
      <c r="O31" s="28">
        <f t="shared" si="19"/>
        <v>1.644144144144144</v>
      </c>
      <c r="P31" s="28">
        <f t="shared" si="19"/>
        <v>1.8693693693693696</v>
      </c>
      <c r="Q31" s="28">
        <f t="shared" si="19"/>
        <v>2.0945945945945947</v>
      </c>
      <c r="R31" s="28">
        <f t="shared" si="19"/>
        <v>2.3198198198198199</v>
      </c>
      <c r="S31" s="28">
        <f t="shared" si="19"/>
        <v>2.545045045045045</v>
      </c>
    </row>
    <row r="32" spans="1:19" x14ac:dyDescent="0.2">
      <c r="A32" s="28">
        <f t="shared" si="11"/>
        <v>0.89912999999999998</v>
      </c>
      <c r="B32" s="37">
        <f t="shared" si="3"/>
        <v>1.5394779999999999</v>
      </c>
      <c r="C32" s="10">
        <f t="shared" si="12"/>
        <v>25.982833142142987</v>
      </c>
      <c r="D32" s="38">
        <f t="shared" si="13"/>
        <v>1.5394779999999999</v>
      </c>
      <c r="E32" s="39">
        <f t="shared" si="6"/>
        <v>1.7193040000000002</v>
      </c>
      <c r="F32" s="12">
        <f t="shared" si="16"/>
        <v>23.265228255154408</v>
      </c>
      <c r="G32" s="39">
        <f t="shared" si="14"/>
        <v>1.7193040000000002</v>
      </c>
      <c r="H32" s="24">
        <f t="shared" si="15"/>
        <v>0.11680972381547527</v>
      </c>
      <c r="I32" s="30">
        <f t="shared" si="20"/>
        <v>55</v>
      </c>
      <c r="J32" s="35">
        <f t="shared" si="19"/>
        <v>0.56981981981981977</v>
      </c>
      <c r="K32" s="28">
        <f t="shared" si="19"/>
        <v>0.81756756756756765</v>
      </c>
      <c r="L32" s="28">
        <f t="shared" si="19"/>
        <v>1.0653153153153152</v>
      </c>
      <c r="M32" s="28">
        <f t="shared" si="19"/>
        <v>1.3130630630630631</v>
      </c>
      <c r="N32" s="28">
        <f t="shared" si="19"/>
        <v>1.5608108108108107</v>
      </c>
      <c r="O32" s="28">
        <f t="shared" si="19"/>
        <v>1.8085585585585586</v>
      </c>
      <c r="P32" s="28">
        <f t="shared" si="19"/>
        <v>2.0563063063063063</v>
      </c>
      <c r="Q32" s="28">
        <f t="shared" si="19"/>
        <v>2.3040540540540544</v>
      </c>
      <c r="R32" s="28">
        <f t="shared" si="19"/>
        <v>2.5518018018018016</v>
      </c>
      <c r="S32" s="28">
        <f t="shared" si="19"/>
        <v>2.7995495495495493</v>
      </c>
    </row>
    <row r="33" spans="1:19" x14ac:dyDescent="0.2">
      <c r="A33" s="28">
        <f t="shared" si="11"/>
        <v>0.93242999999999998</v>
      </c>
      <c r="B33" s="37">
        <f t="shared" si="3"/>
        <v>1.559458</v>
      </c>
      <c r="C33" s="10">
        <f t="shared" si="12"/>
        <v>25.649937350028022</v>
      </c>
      <c r="D33" s="38">
        <f t="shared" si="13"/>
        <v>1.559458</v>
      </c>
      <c r="E33" s="39">
        <f t="shared" si="6"/>
        <v>1.7459440000000002</v>
      </c>
      <c r="F33" s="12">
        <f t="shared" si="16"/>
        <v>22.910242252901579</v>
      </c>
      <c r="G33" s="39">
        <f t="shared" si="14"/>
        <v>1.7459440000000002</v>
      </c>
      <c r="H33" s="24">
        <f t="shared" si="15"/>
        <v>0.11958385541643324</v>
      </c>
      <c r="I33" s="30">
        <f t="shared" si="20"/>
        <v>60</v>
      </c>
      <c r="J33" s="28">
        <f t="shared" si="19"/>
        <v>0.6216216216216216</v>
      </c>
      <c r="K33" s="28">
        <f t="shared" si="19"/>
        <v>0.89189189189189189</v>
      </c>
      <c r="L33" s="28">
        <f t="shared" si="19"/>
        <v>1.1621621621621621</v>
      </c>
      <c r="M33" s="28">
        <f t="shared" si="19"/>
        <v>1.4324324324324325</v>
      </c>
      <c r="N33" s="28">
        <f t="shared" si="19"/>
        <v>1.7027027027027026</v>
      </c>
      <c r="O33" s="28">
        <f t="shared" si="19"/>
        <v>1.972972972972973</v>
      </c>
      <c r="P33" s="28">
        <f t="shared" si="19"/>
        <v>2.2432432432432434</v>
      </c>
      <c r="Q33" s="28">
        <f t="shared" si="19"/>
        <v>2.5135135135135136</v>
      </c>
      <c r="R33" s="28">
        <f t="shared" si="19"/>
        <v>2.7837837837837838</v>
      </c>
      <c r="S33" s="28">
        <f t="shared" si="19"/>
        <v>3.0540540540540539</v>
      </c>
    </row>
    <row r="34" spans="1:19" x14ac:dyDescent="0.2">
      <c r="A34" s="28">
        <f t="shared" si="11"/>
        <v>0.96572999999999998</v>
      </c>
      <c r="B34" s="37">
        <f t="shared" si="3"/>
        <v>1.5794380000000001</v>
      </c>
      <c r="C34" s="10">
        <f t="shared" si="12"/>
        <v>25.32546386752756</v>
      </c>
      <c r="D34" s="38">
        <f t="shared" si="13"/>
        <v>1.5794380000000001</v>
      </c>
      <c r="E34" s="39">
        <f t="shared" si="6"/>
        <v>1.7725840000000002</v>
      </c>
      <c r="F34" s="12">
        <f t="shared" si="16"/>
        <v>22.565926353842748</v>
      </c>
      <c r="G34" s="39">
        <f t="shared" si="14"/>
        <v>1.7725840000000004</v>
      </c>
      <c r="H34" s="24">
        <f t="shared" si="15"/>
        <v>0.12228780110393722</v>
      </c>
      <c r="I34" s="30">
        <f t="shared" si="20"/>
        <v>65</v>
      </c>
      <c r="J34" s="28">
        <f t="shared" si="19"/>
        <v>0.67342342342342343</v>
      </c>
      <c r="K34" s="28">
        <f t="shared" si="19"/>
        <v>0.96621621621621623</v>
      </c>
      <c r="L34" s="28">
        <f t="shared" si="19"/>
        <v>1.2590090090090089</v>
      </c>
      <c r="M34" s="28">
        <f t="shared" si="19"/>
        <v>1.5518018018018018</v>
      </c>
      <c r="N34" s="28">
        <f t="shared" si="19"/>
        <v>1.8445945945945945</v>
      </c>
      <c r="O34" s="28">
        <f t="shared" si="19"/>
        <v>2.1373873873873874</v>
      </c>
      <c r="P34" s="28">
        <f t="shared" si="19"/>
        <v>2.4301801801801806</v>
      </c>
      <c r="Q34" s="28">
        <f t="shared" si="19"/>
        <v>2.7229729729729732</v>
      </c>
      <c r="R34" s="28">
        <f t="shared" si="19"/>
        <v>3.0157657657657655</v>
      </c>
      <c r="S34" s="28">
        <f t="shared" si="19"/>
        <v>3.3085585585585586</v>
      </c>
    </row>
    <row r="35" spans="1:19" x14ac:dyDescent="0.2">
      <c r="A35" s="28">
        <f t="shared" si="11"/>
        <v>0.99902999999999997</v>
      </c>
      <c r="B35" s="37">
        <f t="shared" si="3"/>
        <v>1.599418</v>
      </c>
      <c r="C35" s="10">
        <f t="shared" si="12"/>
        <v>25.009097059055232</v>
      </c>
      <c r="D35" s="38">
        <f t="shared" si="13"/>
        <v>1.599418</v>
      </c>
      <c r="E35" s="39">
        <f t="shared" si="6"/>
        <v>1.7992240000000002</v>
      </c>
      <c r="F35" s="12">
        <f t="shared" si="16"/>
        <v>22.231806601068016</v>
      </c>
      <c r="G35" s="39">
        <f t="shared" si="14"/>
        <v>1.7992239999999999</v>
      </c>
      <c r="H35" s="24">
        <f>G35/D35-1</f>
        <v>0.12492419117453979</v>
      </c>
      <c r="I35" s="30">
        <f t="shared" si="20"/>
        <v>70</v>
      </c>
      <c r="J35" s="28">
        <f t="shared" si="19"/>
        <v>0.72522522522522515</v>
      </c>
      <c r="K35" s="28">
        <f t="shared" si="19"/>
        <v>1.0405405405405406</v>
      </c>
      <c r="L35" s="28">
        <f t="shared" si="19"/>
        <v>1.3558558558558558</v>
      </c>
      <c r="M35" s="28">
        <f t="shared" si="19"/>
        <v>1.6711711711711712</v>
      </c>
      <c r="N35" s="28">
        <f t="shared" si="19"/>
        <v>1.9864864864864864</v>
      </c>
      <c r="O35" s="28">
        <f t="shared" si="19"/>
        <v>2.3018018018018016</v>
      </c>
      <c r="P35" s="28">
        <f t="shared" si="19"/>
        <v>2.6171171171171173</v>
      </c>
      <c r="Q35" s="28">
        <f t="shared" si="19"/>
        <v>2.9324324324324329</v>
      </c>
      <c r="R35" s="28">
        <f t="shared" si="19"/>
        <v>3.2477477477477477</v>
      </c>
      <c r="S35" s="28">
        <f t="shared" si="19"/>
        <v>3.5630630630630629</v>
      </c>
    </row>
    <row r="36" spans="1:19" x14ac:dyDescent="0.2">
      <c r="A36" s="28">
        <f t="shared" si="11"/>
        <v>1.03233</v>
      </c>
      <c r="B36" s="37">
        <f t="shared" si="3"/>
        <v>1.6193979999999999</v>
      </c>
      <c r="C36" s="10">
        <f t="shared" ref="C36:C46" si="21">$B$1/B36</f>
        <v>24.700536866168786</v>
      </c>
      <c r="D36" s="38">
        <f t="shared" ref="D36:D46" si="22">+$B$2*$B$1/C36</f>
        <v>1.6193980000000001</v>
      </c>
      <c r="E36" s="39">
        <f t="shared" si="6"/>
        <v>1.8258640000000002</v>
      </c>
      <c r="F36" s="12">
        <f t="shared" ref="F36:F46" si="23">$B$1/E36</f>
        <v>21.907436698461659</v>
      </c>
      <c r="G36" s="39">
        <f t="shared" ref="G36:G46" si="24">+$B$2*$B$1/F36</f>
        <v>1.8258640000000002</v>
      </c>
      <c r="H36" s="24">
        <f t="shared" ref="H36:H46" si="25">G36/D36-1</f>
        <v>0.12749552611526016</v>
      </c>
      <c r="I36" s="30">
        <f>I35+5</f>
        <v>75</v>
      </c>
      <c r="J36" s="28">
        <f t="shared" si="19"/>
        <v>0.77702702702702697</v>
      </c>
      <c r="K36" s="28">
        <f t="shared" si="19"/>
        <v>1.1148648648648647</v>
      </c>
      <c r="L36" s="28">
        <f t="shared" si="19"/>
        <v>1.4527027027027026</v>
      </c>
      <c r="M36" s="28">
        <f t="shared" si="19"/>
        <v>1.7905405405405406</v>
      </c>
      <c r="N36" s="28">
        <f t="shared" si="19"/>
        <v>2.1283783783783781</v>
      </c>
      <c r="O36" s="28">
        <f t="shared" si="19"/>
        <v>2.4662162162162162</v>
      </c>
      <c r="P36" s="28">
        <f t="shared" si="19"/>
        <v>2.8040540540540544</v>
      </c>
      <c r="Q36" s="28">
        <f t="shared" si="19"/>
        <v>3.1418918918918921</v>
      </c>
      <c r="R36" s="28">
        <f t="shared" si="19"/>
        <v>3.4797297297297294</v>
      </c>
      <c r="S36" s="28">
        <f t="shared" si="19"/>
        <v>3.8175675675675671</v>
      </c>
    </row>
    <row r="37" spans="1:19" x14ac:dyDescent="0.2">
      <c r="A37" s="28">
        <f t="shared" si="11"/>
        <v>1.0656300000000001</v>
      </c>
      <c r="B37" s="37">
        <f t="shared" si="3"/>
        <v>1.639378</v>
      </c>
      <c r="C37" s="10">
        <f t="shared" si="21"/>
        <v>24.399497858334076</v>
      </c>
      <c r="D37" s="38">
        <f t="shared" si="22"/>
        <v>1.639378</v>
      </c>
      <c r="E37" s="39">
        <f t="shared" si="6"/>
        <v>1.8525040000000002</v>
      </c>
      <c r="F37" s="12">
        <f t="shared" si="23"/>
        <v>21.592396021816956</v>
      </c>
      <c r="G37" s="39">
        <f t="shared" si="24"/>
        <v>1.8525040000000002</v>
      </c>
      <c r="H37" s="24">
        <f t="shared" si="25"/>
        <v>0.13000418451388285</v>
      </c>
      <c r="I37" s="30">
        <f t="shared" ref="I37:I39" si="26">I36+5</f>
        <v>80</v>
      </c>
      <c r="J37" s="28">
        <f t="shared" si="19"/>
        <v>0.8288288288288288</v>
      </c>
      <c r="K37" s="28">
        <f t="shared" si="19"/>
        <v>1.1891891891891893</v>
      </c>
      <c r="L37" s="28">
        <f t="shared" si="19"/>
        <v>1.5495495495495495</v>
      </c>
      <c r="M37" s="28">
        <f t="shared" si="19"/>
        <v>1.9099099099099099</v>
      </c>
      <c r="N37" s="28">
        <f t="shared" si="19"/>
        <v>2.2702702702702697</v>
      </c>
      <c r="O37" s="28">
        <f t="shared" si="19"/>
        <v>2.6306306306306309</v>
      </c>
      <c r="P37" s="28">
        <f t="shared" si="19"/>
        <v>2.9909909909909915</v>
      </c>
      <c r="Q37" s="28">
        <f t="shared" si="19"/>
        <v>3.3513513513513518</v>
      </c>
      <c r="R37" s="28">
        <f t="shared" si="19"/>
        <v>3.711711711711712</v>
      </c>
      <c r="S37" s="28">
        <f t="shared" si="19"/>
        <v>4.0720720720720722</v>
      </c>
    </row>
    <row r="38" spans="1:19" x14ac:dyDescent="0.2">
      <c r="A38" s="28">
        <f t="shared" si="11"/>
        <v>1.0989300000000002</v>
      </c>
      <c r="B38" s="37">
        <f t="shared" si="3"/>
        <v>1.6593580000000001</v>
      </c>
      <c r="C38" s="10">
        <f t="shared" si="21"/>
        <v>24.105708352266358</v>
      </c>
      <c r="D38" s="38">
        <f t="shared" si="22"/>
        <v>1.6593580000000001</v>
      </c>
      <c r="E38" s="39">
        <f t="shared" si="6"/>
        <v>1.8791440000000001</v>
      </c>
      <c r="F38" s="12">
        <f t="shared" si="23"/>
        <v>21.286287799125557</v>
      </c>
      <c r="G38" s="39">
        <f t="shared" si="24"/>
        <v>1.8791440000000001</v>
      </c>
      <c r="H38" s="24">
        <f t="shared" si="25"/>
        <v>0.13245243039778032</v>
      </c>
      <c r="I38" s="30">
        <f t="shared" si="26"/>
        <v>85</v>
      </c>
      <c r="J38" s="28">
        <f t="shared" si="19"/>
        <v>0.88063063063063063</v>
      </c>
      <c r="K38" s="28">
        <f t="shared" si="19"/>
        <v>1.2635135135135134</v>
      </c>
      <c r="L38" s="28">
        <f t="shared" si="19"/>
        <v>1.6463963963963963</v>
      </c>
      <c r="M38" s="28">
        <f t="shared" si="19"/>
        <v>2.0292792792792791</v>
      </c>
      <c r="N38" s="28">
        <f t="shared" si="19"/>
        <v>2.4121621621621618</v>
      </c>
      <c r="O38" s="28">
        <f t="shared" si="19"/>
        <v>2.795045045045045</v>
      </c>
      <c r="P38" s="28">
        <f t="shared" si="19"/>
        <v>3.1779279279279278</v>
      </c>
      <c r="Q38" s="28">
        <f t="shared" si="19"/>
        <v>3.560810810810811</v>
      </c>
      <c r="R38" s="28">
        <f t="shared" si="19"/>
        <v>3.9436936936936937</v>
      </c>
      <c r="S38" s="28">
        <f t="shared" si="19"/>
        <v>4.326576576576576</v>
      </c>
    </row>
    <row r="39" spans="1:19" x14ac:dyDescent="0.2">
      <c r="A39" s="28">
        <f t="shared" si="11"/>
        <v>1.1322300000000003</v>
      </c>
      <c r="B39" s="37">
        <f t="shared" si="3"/>
        <v>1.679338</v>
      </c>
      <c r="C39" s="10">
        <f t="shared" si="21"/>
        <v>23.81890959413769</v>
      </c>
      <c r="D39" s="38">
        <f t="shared" si="22"/>
        <v>1.679338</v>
      </c>
      <c r="E39" s="39">
        <f t="shared" si="6"/>
        <v>1.9057840000000001</v>
      </c>
      <c r="F39" s="12">
        <f t="shared" si="23"/>
        <v>20.988737443487821</v>
      </c>
      <c r="G39" s="39">
        <f t="shared" si="24"/>
        <v>1.9057840000000004</v>
      </c>
      <c r="H39" s="24">
        <f t="shared" si="25"/>
        <v>0.13484242004885272</v>
      </c>
      <c r="I39" s="30">
        <f t="shared" si="26"/>
        <v>90</v>
      </c>
      <c r="J39" s="28">
        <f t="shared" si="19"/>
        <v>0.93243243243243235</v>
      </c>
      <c r="K39" s="28">
        <f t="shared" si="19"/>
        <v>1.3378378378378379</v>
      </c>
      <c r="L39" s="28">
        <f t="shared" si="19"/>
        <v>1.743243243243243</v>
      </c>
      <c r="M39" s="28">
        <f t="shared" si="19"/>
        <v>2.1486486486486487</v>
      </c>
      <c r="N39" s="28">
        <f t="shared" si="19"/>
        <v>2.5540540540540539</v>
      </c>
      <c r="O39" s="28">
        <f t="shared" si="19"/>
        <v>2.9594594594594597</v>
      </c>
      <c r="P39" s="28">
        <f t="shared" si="19"/>
        <v>3.3648648648648649</v>
      </c>
      <c r="Q39" s="28">
        <f t="shared" si="19"/>
        <v>3.7702702702702706</v>
      </c>
      <c r="R39" s="28">
        <f t="shared" si="19"/>
        <v>4.1756756756756754</v>
      </c>
      <c r="S39" s="28">
        <f t="shared" si="19"/>
        <v>4.5810810810810807</v>
      </c>
    </row>
    <row r="40" spans="1:19" x14ac:dyDescent="0.2">
      <c r="A40" s="28">
        <f t="shared" si="11"/>
        <v>1.1655300000000004</v>
      </c>
      <c r="B40" s="37">
        <f t="shared" si="3"/>
        <v>1.6993180000000003</v>
      </c>
      <c r="C40" s="10">
        <f t="shared" si="21"/>
        <v>23.538854999476257</v>
      </c>
      <c r="D40" s="38">
        <f t="shared" si="22"/>
        <v>1.6993180000000003</v>
      </c>
      <c r="E40" s="39">
        <f t="shared" si="6"/>
        <v>1.9324240000000004</v>
      </c>
      <c r="F40" s="12">
        <f t="shared" si="23"/>
        <v>20.699391023916071</v>
      </c>
      <c r="G40" s="39">
        <f t="shared" si="24"/>
        <v>1.9324240000000006</v>
      </c>
      <c r="H40" s="24">
        <f t="shared" si="25"/>
        <v>0.13717620833769795</v>
      </c>
    </row>
    <row r="41" spans="1:19" ht="15" x14ac:dyDescent="0.25">
      <c r="A41" s="28">
        <f t="shared" si="11"/>
        <v>1.1988300000000005</v>
      </c>
      <c r="B41" s="37">
        <f t="shared" si="3"/>
        <v>1.7192980000000002</v>
      </c>
      <c r="C41" s="10">
        <f t="shared" si="21"/>
        <v>23.265309446064613</v>
      </c>
      <c r="D41" s="38">
        <f t="shared" si="22"/>
        <v>1.7192980000000002</v>
      </c>
      <c r="E41" s="39">
        <f t="shared" si="6"/>
        <v>1.9590640000000006</v>
      </c>
      <c r="F41" s="12">
        <f t="shared" si="23"/>
        <v>20.417913860904999</v>
      </c>
      <c r="G41" s="39">
        <f t="shared" si="24"/>
        <v>1.9590640000000004</v>
      </c>
      <c r="H41" s="24">
        <f t="shared" si="25"/>
        <v>0.13945575461612836</v>
      </c>
      <c r="J41" s="2"/>
      <c r="K41" s="2"/>
      <c r="L41" s="94" t="s">
        <v>12</v>
      </c>
      <c r="M41" s="95">
        <f>E3</f>
        <v>0.8</v>
      </c>
      <c r="N41" s="98" t="s">
        <v>56</v>
      </c>
      <c r="O41" s="96"/>
      <c r="P41" s="2">
        <f>B3</f>
        <v>0.6</v>
      </c>
      <c r="Q41" s="2"/>
      <c r="R41" s="2"/>
      <c r="S41" s="2"/>
    </row>
    <row r="42" spans="1:19" ht="15" x14ac:dyDescent="0.25">
      <c r="A42" s="28">
        <f t="shared" si="11"/>
        <v>1.2321300000000006</v>
      </c>
      <c r="B42" s="37">
        <f t="shared" si="3"/>
        <v>1.7392780000000003</v>
      </c>
      <c r="C42" s="10">
        <f t="shared" si="21"/>
        <v>22.998048615574966</v>
      </c>
      <c r="D42" s="38">
        <f t="shared" si="22"/>
        <v>1.7392780000000001</v>
      </c>
      <c r="E42" s="39">
        <f t="shared" si="6"/>
        <v>1.9857040000000006</v>
      </c>
      <c r="F42" s="12">
        <f t="shared" si="23"/>
        <v>20.143989235052146</v>
      </c>
      <c r="G42" s="39">
        <f t="shared" si="24"/>
        <v>1.9857040000000006</v>
      </c>
      <c r="H42" s="24">
        <f t="shared" si="25"/>
        <v>0.14168292820354211</v>
      </c>
      <c r="J42" s="2" t="s">
        <v>64</v>
      </c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8">
        <f t="shared" si="11"/>
        <v>1.2654300000000007</v>
      </c>
      <c r="B43" s="37">
        <f t="shared" si="3"/>
        <v>1.7592580000000004</v>
      </c>
      <c r="C43" s="10">
        <f t="shared" si="21"/>
        <v>22.736858380067044</v>
      </c>
      <c r="D43" s="38">
        <f t="shared" si="22"/>
        <v>1.7592580000000004</v>
      </c>
      <c r="E43" s="39">
        <f t="shared" si="6"/>
        <v>2.0123440000000006</v>
      </c>
      <c r="F43" s="12">
        <f t="shared" si="23"/>
        <v>19.877317198252381</v>
      </c>
      <c r="G43" s="39">
        <f t="shared" si="24"/>
        <v>2.0123440000000006</v>
      </c>
      <c r="H43" s="24">
        <f t="shared" si="25"/>
        <v>0.14385951349944137</v>
      </c>
      <c r="J43" t="s">
        <v>49</v>
      </c>
      <c r="R43" t="s">
        <v>57</v>
      </c>
    </row>
    <row r="44" spans="1:19" x14ac:dyDescent="0.2">
      <c r="A44" s="41">
        <v>1.3</v>
      </c>
      <c r="B44" s="53">
        <f t="shared" si="3"/>
        <v>1.78</v>
      </c>
      <c r="C44" s="63">
        <f t="shared" si="21"/>
        <v>22.471910112359549</v>
      </c>
      <c r="D44" s="55">
        <f t="shared" si="22"/>
        <v>1.7800000000000002</v>
      </c>
      <c r="E44" s="56">
        <f t="shared" si="6"/>
        <v>2.04</v>
      </c>
      <c r="F44" s="60">
        <f t="shared" si="23"/>
        <v>19.607843137254903</v>
      </c>
      <c r="G44" s="56">
        <f t="shared" si="24"/>
        <v>2.04</v>
      </c>
      <c r="H44" s="48">
        <f t="shared" si="25"/>
        <v>0.14606741573033699</v>
      </c>
    </row>
    <row r="45" spans="1:19" x14ac:dyDescent="0.2">
      <c r="A45" s="42">
        <f>A44+0.1</f>
        <v>1.4000000000000001</v>
      </c>
      <c r="B45" s="37">
        <f t="shared" si="3"/>
        <v>1.84</v>
      </c>
      <c r="C45" s="10">
        <f t="shared" si="21"/>
        <v>21.739130434782609</v>
      </c>
      <c r="D45" s="38">
        <f t="shared" si="22"/>
        <v>1.8399999999999999</v>
      </c>
      <c r="E45" s="57">
        <f t="shared" si="6"/>
        <v>2.12</v>
      </c>
      <c r="F45" s="61">
        <f t="shared" si="23"/>
        <v>18.867924528301884</v>
      </c>
      <c r="G45" s="57">
        <f t="shared" si="24"/>
        <v>2.12</v>
      </c>
      <c r="H45" s="24">
        <f t="shared" si="25"/>
        <v>0.15217391304347849</v>
      </c>
    </row>
    <row r="46" spans="1:19" x14ac:dyDescent="0.2">
      <c r="A46" s="42">
        <f t="shared" ref="A46:A56" si="27">A45+0.1</f>
        <v>1.5000000000000002</v>
      </c>
      <c r="B46" s="37">
        <f t="shared" si="3"/>
        <v>1.9000000000000001</v>
      </c>
      <c r="C46" s="10">
        <f t="shared" si="21"/>
        <v>21.052631578947366</v>
      </c>
      <c r="D46" s="38">
        <f t="shared" si="22"/>
        <v>1.9000000000000001</v>
      </c>
      <c r="E46" s="57">
        <f t="shared" si="6"/>
        <v>2.2000000000000002</v>
      </c>
      <c r="F46" s="61">
        <f t="shared" si="23"/>
        <v>18.18181818181818</v>
      </c>
      <c r="G46" s="57">
        <f t="shared" si="24"/>
        <v>2.2000000000000002</v>
      </c>
      <c r="H46" s="24">
        <f t="shared" si="25"/>
        <v>0.15789473684210531</v>
      </c>
    </row>
    <row r="47" spans="1:19" x14ac:dyDescent="0.2">
      <c r="A47" s="42">
        <f t="shared" si="27"/>
        <v>1.6000000000000003</v>
      </c>
      <c r="B47" s="37">
        <f t="shared" si="3"/>
        <v>1.9600000000000002</v>
      </c>
      <c r="C47" s="10">
        <f t="shared" ref="C47:C61" si="28">$B$1/B47</f>
        <v>20.408163265306122</v>
      </c>
      <c r="D47" s="38">
        <f t="shared" ref="D47:D61" si="29">+$B$2*$B$1/C47</f>
        <v>1.96</v>
      </c>
      <c r="E47" s="57">
        <f t="shared" si="6"/>
        <v>2.2800000000000002</v>
      </c>
      <c r="F47" s="61">
        <f t="shared" ref="F47:F61" si="30">$B$1/E47</f>
        <v>17.543859649122805</v>
      </c>
      <c r="G47" s="57">
        <f t="shared" ref="G47:G61" si="31">+$B$2*$B$1/F47</f>
        <v>2.2800000000000002</v>
      </c>
      <c r="H47" s="24">
        <f t="shared" ref="H47:H61" si="32">G47/D47-1</f>
        <v>0.16326530612244916</v>
      </c>
    </row>
    <row r="48" spans="1:19" x14ac:dyDescent="0.2">
      <c r="A48" s="42">
        <f t="shared" si="27"/>
        <v>1.7000000000000004</v>
      </c>
      <c r="B48" s="37">
        <f t="shared" si="3"/>
        <v>2.0200000000000005</v>
      </c>
      <c r="C48" s="10">
        <f t="shared" si="28"/>
        <v>19.801980198019798</v>
      </c>
      <c r="D48" s="38">
        <f t="shared" si="29"/>
        <v>2.0200000000000005</v>
      </c>
      <c r="E48" s="57">
        <f t="shared" si="6"/>
        <v>2.3600000000000003</v>
      </c>
      <c r="F48" s="61">
        <f t="shared" si="30"/>
        <v>16.949152542372879</v>
      </c>
      <c r="G48" s="57">
        <f t="shared" si="31"/>
        <v>2.3600000000000003</v>
      </c>
      <c r="H48" s="24">
        <f t="shared" si="32"/>
        <v>0.16831683168316824</v>
      </c>
    </row>
    <row r="49" spans="1:8" x14ac:dyDescent="0.2">
      <c r="A49" s="42">
        <f t="shared" si="27"/>
        <v>1.8000000000000005</v>
      </c>
      <c r="B49" s="37">
        <f t="shared" si="3"/>
        <v>2.08</v>
      </c>
      <c r="C49" s="10">
        <f t="shared" si="28"/>
        <v>19.23076923076923</v>
      </c>
      <c r="D49" s="38">
        <f t="shared" si="29"/>
        <v>2.08</v>
      </c>
      <c r="E49" s="57">
        <f t="shared" si="6"/>
        <v>2.4400000000000004</v>
      </c>
      <c r="F49" s="61">
        <f t="shared" si="30"/>
        <v>16.393442622950818</v>
      </c>
      <c r="G49" s="57">
        <f t="shared" si="31"/>
        <v>2.4400000000000004</v>
      </c>
      <c r="H49" s="24">
        <f t="shared" si="32"/>
        <v>0.17307692307692313</v>
      </c>
    </row>
    <row r="50" spans="1:8" x14ac:dyDescent="0.2">
      <c r="A50" s="42">
        <f t="shared" si="27"/>
        <v>1.9000000000000006</v>
      </c>
      <c r="B50" s="37">
        <f t="shared" si="3"/>
        <v>2.1400000000000006</v>
      </c>
      <c r="C50" s="10">
        <f t="shared" si="28"/>
        <v>18.691588785046726</v>
      </c>
      <c r="D50" s="38">
        <f t="shared" si="29"/>
        <v>2.1400000000000006</v>
      </c>
      <c r="E50" s="57">
        <f t="shared" si="6"/>
        <v>2.5200000000000005</v>
      </c>
      <c r="F50" s="61">
        <f t="shared" si="30"/>
        <v>15.87301587301587</v>
      </c>
      <c r="G50" s="57">
        <f t="shared" si="31"/>
        <v>2.5200000000000005</v>
      </c>
      <c r="H50" s="24">
        <f t="shared" si="32"/>
        <v>0.17757009345794383</v>
      </c>
    </row>
    <row r="51" spans="1:8" x14ac:dyDescent="0.2">
      <c r="A51" s="42">
        <f t="shared" si="27"/>
        <v>2.0000000000000004</v>
      </c>
      <c r="B51" s="37">
        <f t="shared" si="3"/>
        <v>2.2000000000000002</v>
      </c>
      <c r="C51" s="10">
        <f t="shared" si="28"/>
        <v>18.18181818181818</v>
      </c>
      <c r="D51" s="38">
        <f t="shared" si="29"/>
        <v>2.2000000000000002</v>
      </c>
      <c r="E51" s="57">
        <f t="shared" si="6"/>
        <v>2.6000000000000005</v>
      </c>
      <c r="F51" s="61">
        <f t="shared" si="30"/>
        <v>15.384615384615381</v>
      </c>
      <c r="G51" s="57">
        <f t="shared" si="31"/>
        <v>2.6000000000000005</v>
      </c>
      <c r="H51" s="24">
        <f t="shared" si="32"/>
        <v>0.18181818181818188</v>
      </c>
    </row>
    <row r="52" spans="1:8" x14ac:dyDescent="0.2">
      <c r="A52" s="42">
        <f t="shared" si="27"/>
        <v>2.1000000000000005</v>
      </c>
      <c r="B52" s="37">
        <f t="shared" si="3"/>
        <v>2.2600000000000002</v>
      </c>
      <c r="C52" s="10">
        <f t="shared" si="28"/>
        <v>17.699115044247787</v>
      </c>
      <c r="D52" s="38">
        <f t="shared" si="29"/>
        <v>2.2600000000000002</v>
      </c>
      <c r="E52" s="57">
        <f t="shared" si="6"/>
        <v>2.6800000000000006</v>
      </c>
      <c r="F52" s="61">
        <f t="shared" si="30"/>
        <v>14.925373134328355</v>
      </c>
      <c r="G52" s="57">
        <f t="shared" si="31"/>
        <v>2.6800000000000006</v>
      </c>
      <c r="H52" s="24">
        <f t="shared" si="32"/>
        <v>0.18584070796460184</v>
      </c>
    </row>
    <row r="53" spans="1:8" x14ac:dyDescent="0.2">
      <c r="A53" s="42">
        <f t="shared" si="27"/>
        <v>2.2000000000000006</v>
      </c>
      <c r="B53" s="37">
        <f t="shared" si="3"/>
        <v>2.3200000000000003</v>
      </c>
      <c r="C53" s="10">
        <f t="shared" si="28"/>
        <v>17.241379310344826</v>
      </c>
      <c r="D53" s="38">
        <f t="shared" si="29"/>
        <v>2.3200000000000003</v>
      </c>
      <c r="E53" s="57">
        <f t="shared" si="6"/>
        <v>2.7600000000000007</v>
      </c>
      <c r="F53" s="61">
        <f t="shared" si="30"/>
        <v>14.492753623188403</v>
      </c>
      <c r="G53" s="57">
        <f t="shared" si="31"/>
        <v>2.7600000000000007</v>
      </c>
      <c r="H53" s="24">
        <f t="shared" si="32"/>
        <v>0.18965517241379315</v>
      </c>
    </row>
    <row r="54" spans="1:8" x14ac:dyDescent="0.2">
      <c r="A54" s="42">
        <f t="shared" si="27"/>
        <v>2.3000000000000007</v>
      </c>
      <c r="B54" s="37">
        <f t="shared" si="3"/>
        <v>2.3800000000000003</v>
      </c>
      <c r="C54" s="10">
        <f t="shared" si="28"/>
        <v>16.806722689075627</v>
      </c>
      <c r="D54" s="38">
        <f t="shared" si="29"/>
        <v>2.3800000000000003</v>
      </c>
      <c r="E54" s="57">
        <f t="shared" si="6"/>
        <v>2.8400000000000007</v>
      </c>
      <c r="F54" s="61">
        <f t="shared" si="30"/>
        <v>14.084507042253517</v>
      </c>
      <c r="G54" s="57">
        <f t="shared" si="31"/>
        <v>2.8400000000000007</v>
      </c>
      <c r="H54" s="24">
        <f t="shared" si="32"/>
        <v>0.19327731092436995</v>
      </c>
    </row>
    <row r="55" spans="1:8" x14ac:dyDescent="0.2">
      <c r="A55" s="42">
        <f t="shared" si="27"/>
        <v>2.4000000000000008</v>
      </c>
      <c r="B55" s="37">
        <f t="shared" si="3"/>
        <v>2.4400000000000004</v>
      </c>
      <c r="C55" s="10">
        <f t="shared" si="28"/>
        <v>16.393442622950818</v>
      </c>
      <c r="D55" s="38">
        <f t="shared" si="29"/>
        <v>2.4400000000000004</v>
      </c>
      <c r="E55" s="57">
        <f t="shared" si="6"/>
        <v>2.9200000000000008</v>
      </c>
      <c r="F55" s="61">
        <f t="shared" si="30"/>
        <v>13.698630136986298</v>
      </c>
      <c r="G55" s="57">
        <f t="shared" si="31"/>
        <v>2.9200000000000008</v>
      </c>
      <c r="H55" s="24">
        <f t="shared" si="32"/>
        <v>0.19672131147541005</v>
      </c>
    </row>
    <row r="56" spans="1:8" x14ac:dyDescent="0.2">
      <c r="A56" s="43">
        <f t="shared" si="27"/>
        <v>2.5000000000000009</v>
      </c>
      <c r="B56" s="54">
        <f t="shared" si="3"/>
        <v>2.5000000000000004</v>
      </c>
      <c r="C56" s="64">
        <f t="shared" si="28"/>
        <v>15.999999999999996</v>
      </c>
      <c r="D56" s="58">
        <f t="shared" si="29"/>
        <v>2.5000000000000004</v>
      </c>
      <c r="E56" s="59">
        <f t="shared" si="6"/>
        <v>3.0000000000000009</v>
      </c>
      <c r="F56" s="62">
        <f t="shared" si="30"/>
        <v>13.333333333333329</v>
      </c>
      <c r="G56" s="59">
        <f t="shared" si="31"/>
        <v>3.0000000000000009</v>
      </c>
      <c r="H56" s="49">
        <f t="shared" si="32"/>
        <v>0.20000000000000018</v>
      </c>
    </row>
    <row r="57" spans="1:8" x14ac:dyDescent="0.2">
      <c r="A57" s="36">
        <f>A56+0.5</f>
        <v>3.0000000000000009</v>
      </c>
      <c r="B57" s="37">
        <f t="shared" si="3"/>
        <v>2.8000000000000007</v>
      </c>
      <c r="C57" s="10">
        <f t="shared" si="28"/>
        <v>14.285714285714283</v>
      </c>
      <c r="D57" s="38">
        <f t="shared" si="29"/>
        <v>2.8000000000000007</v>
      </c>
      <c r="E57" s="39">
        <f t="shared" si="6"/>
        <v>3.4000000000000008</v>
      </c>
      <c r="F57" s="12">
        <f t="shared" si="30"/>
        <v>11.764705882352938</v>
      </c>
      <c r="G57" s="39">
        <f t="shared" si="31"/>
        <v>3.4000000000000008</v>
      </c>
      <c r="H57" s="24">
        <f t="shared" si="32"/>
        <v>0.21428571428571419</v>
      </c>
    </row>
    <row r="58" spans="1:8" x14ac:dyDescent="0.2">
      <c r="A58" s="36">
        <f t="shared" ref="A58:A61" si="33">A57+0.5</f>
        <v>3.5000000000000009</v>
      </c>
      <c r="B58" s="37">
        <f t="shared" si="3"/>
        <v>3.1000000000000005</v>
      </c>
      <c r="C58" s="10">
        <f t="shared" si="28"/>
        <v>12.90322580645161</v>
      </c>
      <c r="D58" s="38">
        <f t="shared" si="29"/>
        <v>3.1000000000000005</v>
      </c>
      <c r="E58" s="39">
        <f t="shared" si="6"/>
        <v>3.8000000000000007</v>
      </c>
      <c r="F58" s="12">
        <f t="shared" si="30"/>
        <v>10.526315789473681</v>
      </c>
      <c r="G58" s="39">
        <f t="shared" si="31"/>
        <v>3.8000000000000012</v>
      </c>
      <c r="H58" s="24">
        <f t="shared" si="32"/>
        <v>0.22580645161290347</v>
      </c>
    </row>
    <row r="59" spans="1:8" x14ac:dyDescent="0.2">
      <c r="A59" s="36">
        <f t="shared" si="33"/>
        <v>4.0000000000000009</v>
      </c>
      <c r="B59" s="37">
        <f t="shared" si="3"/>
        <v>3.4000000000000004</v>
      </c>
      <c r="C59" s="10">
        <f t="shared" si="28"/>
        <v>11.76470588235294</v>
      </c>
      <c r="D59" s="38">
        <f t="shared" si="29"/>
        <v>3.4000000000000004</v>
      </c>
      <c r="E59" s="39">
        <f t="shared" si="6"/>
        <v>4.2000000000000011</v>
      </c>
      <c r="F59" s="12">
        <f t="shared" si="30"/>
        <v>9.5238095238095219</v>
      </c>
      <c r="G59" s="39">
        <f t="shared" si="31"/>
        <v>4.2000000000000011</v>
      </c>
      <c r="H59" s="24">
        <f t="shared" si="32"/>
        <v>0.2352941176470591</v>
      </c>
    </row>
    <row r="60" spans="1:8" x14ac:dyDescent="0.2">
      <c r="A60" s="36">
        <f t="shared" si="33"/>
        <v>4.5000000000000009</v>
      </c>
      <c r="B60" s="37">
        <f t="shared" si="3"/>
        <v>3.7000000000000006</v>
      </c>
      <c r="C60" s="10">
        <f t="shared" si="28"/>
        <v>10.810810810810809</v>
      </c>
      <c r="D60" s="38">
        <f t="shared" si="29"/>
        <v>3.7000000000000006</v>
      </c>
      <c r="E60" s="39">
        <f t="shared" si="6"/>
        <v>4.6000000000000014</v>
      </c>
      <c r="F60" s="12">
        <f t="shared" si="30"/>
        <v>8.6956521739130412</v>
      </c>
      <c r="G60" s="39">
        <f t="shared" si="31"/>
        <v>4.6000000000000014</v>
      </c>
      <c r="H60" s="24">
        <f t="shared" si="32"/>
        <v>0.24324324324324342</v>
      </c>
    </row>
    <row r="61" spans="1:8" x14ac:dyDescent="0.2">
      <c r="A61" s="36">
        <f t="shared" si="33"/>
        <v>5.0000000000000009</v>
      </c>
      <c r="B61" s="37">
        <f t="shared" si="3"/>
        <v>4</v>
      </c>
      <c r="C61" s="10">
        <f t="shared" si="28"/>
        <v>10</v>
      </c>
      <c r="D61" s="38">
        <f t="shared" si="29"/>
        <v>4</v>
      </c>
      <c r="E61" s="39">
        <f t="shared" si="6"/>
        <v>5.0000000000000009</v>
      </c>
      <c r="F61" s="12">
        <f t="shared" si="30"/>
        <v>7.9999999999999982</v>
      </c>
      <c r="G61" s="39">
        <f t="shared" si="31"/>
        <v>5.0000000000000009</v>
      </c>
      <c r="H61" s="24">
        <f t="shared" si="32"/>
        <v>0.25000000000000022</v>
      </c>
    </row>
    <row r="62" spans="1:8" x14ac:dyDescent="0.2">
      <c r="A62" t="s">
        <v>33</v>
      </c>
    </row>
    <row r="63" spans="1:8" x14ac:dyDescent="0.2">
      <c r="A63" t="s">
        <v>32</v>
      </c>
    </row>
    <row r="64" spans="1:8" x14ac:dyDescent="0.2">
      <c r="A64" t="s">
        <v>31</v>
      </c>
    </row>
    <row r="65" spans="1:19" x14ac:dyDescent="0.2">
      <c r="A65" t="s">
        <v>34</v>
      </c>
    </row>
    <row r="66" spans="1:19" x14ac:dyDescent="0.2">
      <c r="A66" t="s">
        <v>35</v>
      </c>
    </row>
    <row r="69" spans="1:19" x14ac:dyDescent="0.2">
      <c r="J69" s="88" t="s">
        <v>69</v>
      </c>
    </row>
    <row r="70" spans="1:19" x14ac:dyDescent="0.2">
      <c r="J70" s="88" t="s">
        <v>58</v>
      </c>
      <c r="M70" s="87">
        <f>B2</f>
        <v>1</v>
      </c>
      <c r="N70" s="89" t="s">
        <v>59</v>
      </c>
    </row>
    <row r="71" spans="1:19" x14ac:dyDescent="0.2">
      <c r="J71" s="88" t="s">
        <v>68</v>
      </c>
      <c r="M71" s="87"/>
      <c r="N71" s="89"/>
    </row>
    <row r="73" spans="1:19" ht="15" x14ac:dyDescent="0.25">
      <c r="J73" s="2" t="s">
        <v>72</v>
      </c>
      <c r="K73" s="2"/>
      <c r="L73" s="2"/>
      <c r="M73" s="2"/>
      <c r="N73" s="2"/>
      <c r="O73" s="2"/>
      <c r="P73" s="2"/>
      <c r="Q73" s="2"/>
      <c r="R73" s="96">
        <f>J21</f>
        <v>74</v>
      </c>
      <c r="S73" s="2" t="s">
        <v>65</v>
      </c>
    </row>
    <row r="74" spans="1:19" ht="15" x14ac:dyDescent="0.25">
      <c r="R74" s="107" t="s">
        <v>76</v>
      </c>
    </row>
    <row r="75" spans="1:19" ht="15.75" thickBot="1" x14ac:dyDescent="0.3">
      <c r="J75" s="99" t="s">
        <v>66</v>
      </c>
      <c r="R75" s="8" t="s">
        <v>76</v>
      </c>
      <c r="S75" s="112" t="s">
        <v>11</v>
      </c>
    </row>
    <row r="76" spans="1:19" ht="15" x14ac:dyDescent="0.25">
      <c r="R76" s="108" t="s">
        <v>76</v>
      </c>
      <c r="S76" s="113"/>
    </row>
    <row r="77" spans="1:19" ht="15" x14ac:dyDescent="0.25">
      <c r="J77" s="100">
        <v>300</v>
      </c>
      <c r="R77" s="107" t="s">
        <v>76</v>
      </c>
      <c r="S77" s="113"/>
    </row>
    <row r="78" spans="1:19" ht="15" x14ac:dyDescent="0.25">
      <c r="J78" s="100">
        <f>J77-20</f>
        <v>280</v>
      </c>
      <c r="R78" s="8" t="s">
        <v>76</v>
      </c>
      <c r="S78" s="114">
        <v>3.5</v>
      </c>
    </row>
    <row r="79" spans="1:19" x14ac:dyDescent="0.2">
      <c r="J79" s="100">
        <f t="shared" ref="J79:J86" si="34">J78-20</f>
        <v>260</v>
      </c>
      <c r="R79" s="8" t="s">
        <v>76</v>
      </c>
      <c r="S79" s="113"/>
    </row>
    <row r="80" spans="1:19" ht="15" x14ac:dyDescent="0.25">
      <c r="I80" s="105" t="s">
        <v>75</v>
      </c>
      <c r="J80" s="100">
        <f t="shared" si="34"/>
        <v>240</v>
      </c>
      <c r="M80" s="106"/>
      <c r="N80" s="106"/>
      <c r="O80" s="106"/>
      <c r="P80" s="106"/>
      <c r="Q80" s="106"/>
      <c r="R80" s="109" t="s">
        <v>76</v>
      </c>
      <c r="S80" s="113"/>
    </row>
    <row r="81" spans="8:19" x14ac:dyDescent="0.2">
      <c r="H81" s="106" t="s">
        <v>78</v>
      </c>
      <c r="I81" s="106"/>
      <c r="J81" s="100">
        <f t="shared" si="34"/>
        <v>220</v>
      </c>
      <c r="L81" s="106" t="s">
        <v>77</v>
      </c>
      <c r="R81" s="8" t="s">
        <v>76</v>
      </c>
      <c r="S81" s="113"/>
    </row>
    <row r="82" spans="8:19" ht="15" x14ac:dyDescent="0.25">
      <c r="H82" s="106" t="s">
        <v>79</v>
      </c>
      <c r="I82" s="106"/>
      <c r="J82" s="100">
        <f t="shared" si="34"/>
        <v>200</v>
      </c>
      <c r="R82" s="110" t="s">
        <v>76</v>
      </c>
      <c r="S82" s="115">
        <v>2.5</v>
      </c>
    </row>
    <row r="83" spans="8:19" x14ac:dyDescent="0.2">
      <c r="J83" s="100">
        <f t="shared" si="34"/>
        <v>180</v>
      </c>
      <c r="R83" s="8" t="s">
        <v>76</v>
      </c>
      <c r="S83" s="113"/>
    </row>
    <row r="84" spans="8:19" ht="15" x14ac:dyDescent="0.25">
      <c r="J84" s="100">
        <f t="shared" si="34"/>
        <v>160</v>
      </c>
      <c r="R84" s="111" t="s">
        <v>76</v>
      </c>
      <c r="S84" s="116">
        <v>1.5</v>
      </c>
    </row>
    <row r="85" spans="8:19" x14ac:dyDescent="0.2">
      <c r="J85" s="100">
        <f t="shared" si="34"/>
        <v>140</v>
      </c>
      <c r="R85" s="8" t="s">
        <v>76</v>
      </c>
      <c r="S85" s="113"/>
    </row>
    <row r="86" spans="8:19" ht="15.75" thickBot="1" x14ac:dyDescent="0.3">
      <c r="J86" s="100">
        <f t="shared" si="34"/>
        <v>120</v>
      </c>
      <c r="R86" s="117">
        <v>0.25</v>
      </c>
      <c r="S86" s="118">
        <v>0.5</v>
      </c>
    </row>
    <row r="87" spans="8:19" x14ac:dyDescent="0.2">
      <c r="K87" s="102">
        <v>10</v>
      </c>
      <c r="L87" s="102">
        <f>K87+10</f>
        <v>20</v>
      </c>
      <c r="M87" s="102">
        <f t="shared" ref="M87:S87" si="35">L87+10</f>
        <v>30</v>
      </c>
      <c r="N87" s="102">
        <f t="shared" si="35"/>
        <v>40</v>
      </c>
      <c r="O87" s="102">
        <f t="shared" si="35"/>
        <v>50</v>
      </c>
      <c r="P87" s="102">
        <f t="shared" si="35"/>
        <v>60</v>
      </c>
      <c r="Q87" s="102">
        <f t="shared" si="35"/>
        <v>70</v>
      </c>
      <c r="R87" s="102">
        <f t="shared" si="35"/>
        <v>80</v>
      </c>
      <c r="S87" s="102">
        <f t="shared" si="35"/>
        <v>90</v>
      </c>
    </row>
    <row r="88" spans="8:19" x14ac:dyDescent="0.2">
      <c r="N88" s="101" t="s">
        <v>67</v>
      </c>
    </row>
    <row r="89" spans="8:19" x14ac:dyDescent="0.2">
      <c r="J89" s="88" t="s">
        <v>73</v>
      </c>
    </row>
    <row r="90" spans="8:19" x14ac:dyDescent="0.2">
      <c r="J90" s="103" t="s">
        <v>74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acce</vt:lpstr>
      <vt:lpstr>pp</vt:lpstr>
      <vt:lpstr>dura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cp:revision>3</cp:revision>
  <dcterms:created xsi:type="dcterms:W3CDTF">2025-02-04T23:34:40Z</dcterms:created>
  <dcterms:modified xsi:type="dcterms:W3CDTF">2025-02-28T21:02:04Z</dcterms:modified>
</cp:coreProperties>
</file>