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705" windowWidth="14805" windowHeight="4410" tabRatio="771" activeTab="5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L71" i="5" l="1"/>
  <c r="G71" i="5"/>
  <c r="E71" i="5"/>
  <c r="H71" i="5" s="1"/>
  <c r="J71" i="5" l="1"/>
  <c r="M71" i="5"/>
  <c r="K71" i="5" s="1"/>
  <c r="N432" i="2"/>
  <c r="L41" i="4" l="1"/>
  <c r="G41" i="4"/>
  <c r="E41" i="4"/>
  <c r="H41" i="4" s="1"/>
  <c r="M41" i="4" s="1"/>
  <c r="H80" i="5"/>
  <c r="G80" i="5"/>
  <c r="E80" i="5"/>
  <c r="G79" i="5"/>
  <c r="L79" i="5" s="1"/>
  <c r="E79" i="5"/>
  <c r="H79" i="5" s="1"/>
  <c r="M79" i="5" s="1"/>
  <c r="J41" i="4" l="1"/>
  <c r="K41" i="4"/>
  <c r="J80" i="5"/>
  <c r="K80" i="5"/>
  <c r="J79" i="5"/>
  <c r="K79" i="5"/>
  <c r="M78" i="5"/>
  <c r="L78" i="5"/>
  <c r="J78" i="5" s="1"/>
  <c r="G78" i="5"/>
  <c r="E78" i="5"/>
  <c r="H78" i="5" s="1"/>
  <c r="K78" i="5" l="1"/>
  <c r="G35" i="4"/>
  <c r="L35" i="4" s="1"/>
  <c r="J35" i="4" s="1"/>
  <c r="E35" i="4"/>
  <c r="H35" i="4" s="1"/>
  <c r="M35" i="4" l="1"/>
  <c r="K35" i="4" s="1"/>
  <c r="M77" i="5"/>
  <c r="L77" i="5"/>
  <c r="G77" i="5"/>
  <c r="E77" i="5"/>
  <c r="H77" i="5" s="1"/>
  <c r="K77" i="5" s="1"/>
  <c r="M76" i="5"/>
  <c r="L76" i="5"/>
  <c r="G76" i="5"/>
  <c r="E76" i="5"/>
  <c r="H76" i="5" s="1"/>
  <c r="M40" i="4"/>
  <c r="L40" i="4"/>
  <c r="G40" i="4"/>
  <c r="E40" i="4"/>
  <c r="H40" i="4" s="1"/>
  <c r="M39" i="4"/>
  <c r="L39" i="4"/>
  <c r="G39" i="4"/>
  <c r="E39" i="4"/>
  <c r="H39" i="4" s="1"/>
  <c r="K39" i="4" l="1"/>
  <c r="J77" i="5"/>
  <c r="J76" i="5"/>
  <c r="K76" i="5"/>
  <c r="J40" i="4"/>
  <c r="K40" i="4"/>
  <c r="J39" i="4"/>
  <c r="M75" i="5"/>
  <c r="L75" i="5"/>
  <c r="G75" i="5"/>
  <c r="E75" i="5"/>
  <c r="H75" i="5" s="1"/>
  <c r="M74" i="5"/>
  <c r="L74" i="5"/>
  <c r="G74" i="5"/>
  <c r="E74" i="5"/>
  <c r="H74" i="5" s="1"/>
  <c r="K75" i="5" l="1"/>
  <c r="J75" i="5"/>
  <c r="J74" i="5"/>
  <c r="K74" i="5"/>
  <c r="M10" i="6"/>
  <c r="J10" i="6"/>
  <c r="M19" i="5" l="1"/>
  <c r="L19" i="5"/>
  <c r="G19" i="5"/>
  <c r="E19" i="5"/>
  <c r="H19" i="5" s="1"/>
  <c r="K19" i="5" l="1"/>
  <c r="J19" i="5"/>
  <c r="G73" i="5"/>
  <c r="L73" i="5" s="1"/>
  <c r="J73" i="5" s="1"/>
  <c r="E73" i="5"/>
  <c r="H73" i="5" s="1"/>
  <c r="M73" i="5" l="1"/>
  <c r="K73" i="5" s="1"/>
  <c r="M38" i="5"/>
  <c r="L38" i="5"/>
  <c r="G38" i="5"/>
  <c r="E38" i="5"/>
  <c r="H38" i="5" s="1"/>
  <c r="K38" i="5" l="1"/>
  <c r="J38" i="5"/>
  <c r="G72" i="5"/>
  <c r="L72" i="5" s="1"/>
  <c r="E72" i="5"/>
  <c r="H72" i="5" s="1"/>
  <c r="M72" i="5" s="1"/>
  <c r="L66" i="5"/>
  <c r="M66" i="5"/>
  <c r="J72" i="5" l="1"/>
  <c r="K72" i="5"/>
  <c r="M17" i="4"/>
  <c r="L17" i="4"/>
  <c r="G17" i="4"/>
  <c r="E17" i="4"/>
  <c r="H17" i="4" s="1"/>
  <c r="K17" i="4" l="1"/>
  <c r="J17" i="4"/>
  <c r="M69" i="5"/>
  <c r="L69" i="5"/>
  <c r="G69" i="5"/>
  <c r="E69" i="5"/>
  <c r="H69" i="5" s="1"/>
  <c r="J69" i="5" l="1"/>
  <c r="K69" i="5"/>
  <c r="G14" i="4"/>
  <c r="J14" i="4" s="1"/>
  <c r="E14" i="4"/>
  <c r="H14" i="4" s="1"/>
  <c r="K14" i="4" s="1"/>
  <c r="G33" i="5"/>
  <c r="J33" i="5" s="1"/>
  <c r="E33" i="5"/>
  <c r="H33" i="5" s="1"/>
  <c r="K33" i="5" s="1"/>
  <c r="M37" i="4" l="1"/>
  <c r="L37" i="4"/>
  <c r="G37" i="4"/>
  <c r="E37" i="4"/>
  <c r="H37" i="4" s="1"/>
  <c r="M38" i="4"/>
  <c r="L38" i="4"/>
  <c r="G38" i="4"/>
  <c r="E38" i="4"/>
  <c r="H38" i="4" s="1"/>
  <c r="E42" i="4"/>
  <c r="H42" i="4" s="1"/>
  <c r="G42" i="4"/>
  <c r="L42" i="4"/>
  <c r="M42" i="4"/>
  <c r="L70" i="5"/>
  <c r="G70" i="5"/>
  <c r="E70" i="5"/>
  <c r="H70" i="5" s="1"/>
  <c r="K38" i="4" l="1"/>
  <c r="K42" i="4"/>
  <c r="J37" i="4"/>
  <c r="J38" i="4"/>
  <c r="K37" i="4"/>
  <c r="J42" i="4"/>
  <c r="J70" i="5"/>
  <c r="M70" i="5"/>
  <c r="K70" i="5" s="1"/>
  <c r="M8" i="6"/>
  <c r="J8" i="6"/>
  <c r="G20" i="4"/>
  <c r="L20" i="4" s="1"/>
  <c r="J20" i="4" s="1"/>
  <c r="E20" i="4"/>
  <c r="H20" i="4" s="1"/>
  <c r="M20" i="4" l="1"/>
  <c r="K20" i="4" s="1"/>
  <c r="M7" i="6"/>
  <c r="J7" i="6"/>
  <c r="G46" i="5" l="1"/>
  <c r="E46" i="5"/>
  <c r="H46" i="5" s="1"/>
  <c r="D420" i="2"/>
  <c r="K46" i="5" l="1"/>
  <c r="J46" i="5"/>
  <c r="M45" i="5"/>
  <c r="L45" i="5"/>
  <c r="G45" i="5"/>
  <c r="E45" i="5"/>
  <c r="H45" i="5" s="1"/>
  <c r="J45" i="5" l="1"/>
  <c r="K45" i="5"/>
  <c r="M23" i="4"/>
  <c r="L23" i="4"/>
  <c r="G23" i="4"/>
  <c r="E23" i="4"/>
  <c r="H23" i="4" s="1"/>
  <c r="G36" i="4"/>
  <c r="L36" i="4" s="1"/>
  <c r="J36" i="4" s="1"/>
  <c r="E36" i="4"/>
  <c r="H36" i="4" s="1"/>
  <c r="M36" i="4" s="1"/>
  <c r="M67" i="5"/>
  <c r="L67" i="5"/>
  <c r="G68" i="5"/>
  <c r="L68" i="5" s="1"/>
  <c r="J68" i="5" s="1"/>
  <c r="E68" i="5"/>
  <c r="H68" i="5" s="1"/>
  <c r="M68" i="5" s="1"/>
  <c r="K68" i="5" s="1"/>
  <c r="G67" i="5"/>
  <c r="E67" i="5"/>
  <c r="H67" i="5" s="1"/>
  <c r="J23" i="4" l="1"/>
  <c r="K67" i="5"/>
  <c r="J67" i="5"/>
  <c r="K23" i="4"/>
  <c r="K36" i="4"/>
  <c r="J6" i="6"/>
  <c r="M6" i="6"/>
  <c r="G66" i="5" l="1"/>
  <c r="J66" i="5" s="1"/>
  <c r="E66" i="5"/>
  <c r="H66" i="5" s="1"/>
  <c r="K66" i="5" s="1"/>
  <c r="G419" i="2"/>
  <c r="J5" i="6"/>
  <c r="M5" i="6"/>
  <c r="J9" i="6" l="1"/>
  <c r="M9" i="6"/>
  <c r="J4" i="6"/>
  <c r="M4" i="6"/>
  <c r="M44" i="5" l="1"/>
  <c r="L44" i="5"/>
  <c r="G44" i="5"/>
  <c r="E44" i="5"/>
  <c r="H44" i="5" s="1"/>
  <c r="G359" i="5"/>
  <c r="H359" i="5"/>
  <c r="L359" i="5"/>
  <c r="M359" i="5"/>
  <c r="J359" i="5" l="1"/>
  <c r="K359" i="5"/>
  <c r="J44" i="5"/>
  <c r="K44" i="5"/>
  <c r="G19" i="4"/>
  <c r="L19" i="4" s="1"/>
  <c r="E19" i="4"/>
  <c r="H19" i="4" s="1"/>
  <c r="M19" i="4" s="1"/>
  <c r="J19" i="4" l="1"/>
  <c r="K19" i="4"/>
  <c r="G43" i="5"/>
  <c r="E43" i="5"/>
  <c r="H43" i="5" s="1"/>
  <c r="M43" i="5" l="1"/>
  <c r="K43" i="5" s="1"/>
  <c r="L43" i="5"/>
  <c r="J43" i="5" s="1"/>
  <c r="F2" i="6" l="1"/>
  <c r="G18" i="4"/>
  <c r="L18" i="4" s="1"/>
  <c r="J18" i="4" s="1"/>
  <c r="E18" i="4"/>
  <c r="H18" i="4" s="1"/>
  <c r="G42" i="5"/>
  <c r="E42" i="5"/>
  <c r="H42" i="5" s="1"/>
  <c r="M42" i="5" s="1"/>
  <c r="M18" i="4" l="1"/>
  <c r="K18" i="4" s="1"/>
  <c r="L42" i="5"/>
  <c r="J42" i="5" s="1"/>
  <c r="K42" i="5"/>
  <c r="L4" i="5"/>
  <c r="G4" i="5"/>
  <c r="E4" i="5"/>
  <c r="H4" i="5" s="1"/>
  <c r="J4" i="5" l="1"/>
  <c r="M4" i="5"/>
  <c r="K4" i="5" s="1"/>
  <c r="M65" i="5" l="1"/>
  <c r="L65" i="5"/>
  <c r="G65" i="5"/>
  <c r="E65" i="5"/>
  <c r="H65" i="5" s="1"/>
  <c r="M41" i="5"/>
  <c r="L41" i="5"/>
  <c r="G41" i="5"/>
  <c r="E41" i="5"/>
  <c r="H41" i="5" s="1"/>
  <c r="J65" i="5" l="1"/>
  <c r="K65" i="5"/>
  <c r="J41" i="5"/>
  <c r="K41" i="5"/>
  <c r="M39" i="5"/>
  <c r="L39" i="5"/>
  <c r="G39" i="5"/>
  <c r="E39" i="5"/>
  <c r="H39" i="5" s="1"/>
  <c r="M64" i="5"/>
  <c r="L64" i="5"/>
  <c r="G64" i="5"/>
  <c r="E64" i="5"/>
  <c r="H64" i="5" s="1"/>
  <c r="J64" i="5" l="1"/>
  <c r="K39" i="5"/>
  <c r="J39" i="5"/>
  <c r="K64" i="5"/>
  <c r="M34" i="4"/>
  <c r="L34" i="4"/>
  <c r="G34" i="4"/>
  <c r="E34" i="4"/>
  <c r="H34" i="4" s="1"/>
  <c r="J34" i="4" l="1"/>
  <c r="K34" i="4"/>
  <c r="L40" i="5"/>
  <c r="G40" i="5"/>
  <c r="E40" i="5"/>
  <c r="H40" i="5" s="1"/>
  <c r="J40" i="5" l="1"/>
  <c r="M40" i="5"/>
  <c r="K40" i="5" s="1"/>
  <c r="M33" i="4"/>
  <c r="L33" i="4"/>
  <c r="G33" i="4"/>
  <c r="E33" i="4"/>
  <c r="H33" i="4" s="1"/>
  <c r="J33" i="4" l="1"/>
  <c r="K33" i="4"/>
  <c r="M32" i="4"/>
  <c r="L32" i="4"/>
  <c r="G32" i="4"/>
  <c r="E32" i="4"/>
  <c r="H32" i="4" s="1"/>
  <c r="M63" i="5"/>
  <c r="L63" i="5"/>
  <c r="G63" i="5"/>
  <c r="E63" i="5"/>
  <c r="H63" i="5" s="1"/>
  <c r="M62" i="5"/>
  <c r="L62" i="5"/>
  <c r="G62" i="5"/>
  <c r="E62" i="5"/>
  <c r="H62" i="5" s="1"/>
  <c r="M61" i="5"/>
  <c r="L61" i="5"/>
  <c r="G61" i="5"/>
  <c r="E61" i="5"/>
  <c r="H61" i="5" s="1"/>
  <c r="J63" i="5" l="1"/>
  <c r="J32" i="4"/>
  <c r="J61" i="5"/>
  <c r="J62" i="5"/>
  <c r="K61" i="5"/>
  <c r="K62" i="5"/>
  <c r="K63" i="5"/>
  <c r="K32" i="4"/>
  <c r="M31" i="4"/>
  <c r="L31" i="4"/>
  <c r="G31" i="4"/>
  <c r="E31" i="4"/>
  <c r="H31" i="4" s="1"/>
  <c r="M60" i="5"/>
  <c r="L60" i="5"/>
  <c r="G60" i="5"/>
  <c r="E60" i="5"/>
  <c r="H60" i="5" s="1"/>
  <c r="J31" i="4" l="1"/>
  <c r="K60" i="5"/>
  <c r="J60" i="5"/>
  <c r="K31" i="4"/>
  <c r="M59" i="5" l="1"/>
  <c r="L59" i="5"/>
  <c r="G59" i="5"/>
  <c r="E59" i="5"/>
  <c r="H59" i="5" s="1"/>
  <c r="K59" i="5" l="1"/>
  <c r="J59" i="5"/>
  <c r="G16" i="4"/>
  <c r="J16" i="4" s="1"/>
  <c r="E16" i="4"/>
  <c r="H16" i="4" s="1"/>
  <c r="K16" i="4" s="1"/>
  <c r="Y401" i="2"/>
  <c r="G21" i="4" l="1"/>
  <c r="L21" i="4" s="1"/>
  <c r="E21" i="4"/>
  <c r="H21" i="4" s="1"/>
  <c r="M21" i="4" s="1"/>
  <c r="G37" i="5"/>
  <c r="J37" i="5" s="1"/>
  <c r="E37" i="5"/>
  <c r="H37" i="5" s="1"/>
  <c r="K37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1" i="4"/>
  <c r="K21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58" i="5" l="1"/>
  <c r="L58" i="5"/>
  <c r="G58" i="5"/>
  <c r="E58" i="5"/>
  <c r="H58" i="5" s="1"/>
  <c r="J58" i="5" l="1"/>
  <c r="K58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57" i="5" l="1"/>
  <c r="L57" i="5"/>
  <c r="G57" i="5"/>
  <c r="E57" i="5"/>
  <c r="H57" i="5" s="1"/>
  <c r="J57" i="5" l="1"/>
  <c r="K57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34" i="5"/>
  <c r="J34" i="5" s="1"/>
  <c r="E34" i="5"/>
  <c r="H34" i="5" s="1"/>
  <c r="K34" i="5" s="1"/>
  <c r="E35" i="5"/>
  <c r="H35" i="5" s="1"/>
  <c r="K35" i="5" s="1"/>
  <c r="G35" i="5"/>
  <c r="J35" i="5" s="1"/>
  <c r="P37" i="5" s="1"/>
  <c r="M56" i="5"/>
  <c r="L56" i="5"/>
  <c r="G56" i="5"/>
  <c r="E56" i="5"/>
  <c r="H56" i="5" s="1"/>
  <c r="K56" i="5" l="1"/>
  <c r="J56" i="5"/>
  <c r="M30" i="4"/>
  <c r="L30" i="4"/>
  <c r="G30" i="4"/>
  <c r="E30" i="4"/>
  <c r="H30" i="4" s="1"/>
  <c r="J30" i="4" l="1"/>
  <c r="K30" i="4"/>
  <c r="M55" i="5"/>
  <c r="L55" i="5"/>
  <c r="G55" i="5"/>
  <c r="E55" i="5"/>
  <c r="H55" i="5" s="1"/>
  <c r="J55" i="5" l="1"/>
  <c r="K55" i="5"/>
  <c r="M54" i="5"/>
  <c r="L54" i="5"/>
  <c r="G54" i="5"/>
  <c r="E54" i="5"/>
  <c r="H54" i="5" s="1"/>
  <c r="J54" i="5" l="1"/>
  <c r="K54" i="5"/>
  <c r="M29" i="4"/>
  <c r="L29" i="4"/>
  <c r="G29" i="4"/>
  <c r="E29" i="4"/>
  <c r="H29" i="4" s="1"/>
  <c r="J29" i="4" l="1"/>
  <c r="K29" i="4"/>
  <c r="M53" i="5"/>
  <c r="L53" i="5"/>
  <c r="G53" i="5"/>
  <c r="E53" i="5"/>
  <c r="H53" i="5" s="1"/>
  <c r="J53" i="5" l="1"/>
  <c r="K53" i="5"/>
  <c r="G36" i="5"/>
  <c r="J36" i="5" s="1"/>
  <c r="E36" i="5"/>
  <c r="H36" i="5" s="1"/>
  <c r="K36" i="5" s="1"/>
  <c r="M22" i="4" l="1"/>
  <c r="G22" i="4"/>
  <c r="E22" i="4"/>
  <c r="H22" i="4" s="1"/>
  <c r="K22" i="4" l="1"/>
  <c r="L22" i="4"/>
  <c r="J22" i="4" s="1"/>
  <c r="M28" i="4"/>
  <c r="L28" i="4"/>
  <c r="G28" i="4"/>
  <c r="E28" i="4"/>
  <c r="H28" i="4" s="1"/>
  <c r="G15" i="4"/>
  <c r="J15" i="4" s="1"/>
  <c r="E15" i="4"/>
  <c r="H15" i="4" s="1"/>
  <c r="K15" i="4" s="1"/>
  <c r="J28" i="4" l="1"/>
  <c r="K28" i="4"/>
  <c r="M27" i="4"/>
  <c r="L27" i="4"/>
  <c r="G27" i="4"/>
  <c r="E27" i="4"/>
  <c r="H27" i="4" s="1"/>
  <c r="J27" i="4" l="1"/>
  <c r="K27" i="4"/>
  <c r="G26" i="4"/>
  <c r="J26" i="4" s="1"/>
  <c r="E26" i="4"/>
  <c r="H26" i="4" s="1"/>
  <c r="K26" i="4" s="1"/>
  <c r="G52" i="5" l="1"/>
  <c r="L52" i="5" s="1"/>
  <c r="E52" i="5"/>
  <c r="H52" i="5" s="1"/>
  <c r="M52" i="5" s="1"/>
  <c r="J52" i="5" l="1"/>
  <c r="K52" i="5"/>
  <c r="P36" i="5"/>
  <c r="M51" i="5" l="1"/>
  <c r="L51" i="5"/>
  <c r="G51" i="5"/>
  <c r="E51" i="5"/>
  <c r="H51" i="5" s="1"/>
  <c r="J51" i="5" l="1"/>
  <c r="K51" i="5"/>
  <c r="M50" i="5"/>
  <c r="L50" i="5"/>
  <c r="G50" i="5"/>
  <c r="E50" i="5"/>
  <c r="H50" i="5" s="1"/>
  <c r="K50" i="5" l="1"/>
  <c r="J50" i="5"/>
  <c r="M49" i="5"/>
  <c r="L49" i="5"/>
  <c r="G49" i="5"/>
  <c r="E49" i="5"/>
  <c r="H49" i="5" s="1"/>
  <c r="K49" i="5" l="1"/>
  <c r="J49" i="5"/>
  <c r="E48" i="5"/>
  <c r="H48" i="5" s="1"/>
  <c r="M48" i="5"/>
  <c r="G48" i="5"/>
  <c r="L48" i="5"/>
  <c r="E25" i="4"/>
  <c r="H25" i="4" s="1"/>
  <c r="M25" i="4"/>
  <c r="G25" i="4"/>
  <c r="L25" i="4"/>
  <c r="E24" i="4"/>
  <c r="H24" i="4" s="1"/>
  <c r="G24" i="4"/>
  <c r="L24" i="4" s="1"/>
  <c r="J24" i="4" s="1"/>
  <c r="E47" i="5"/>
  <c r="H47" i="5" s="1"/>
  <c r="M47" i="5" s="1"/>
  <c r="K47" i="5" s="1"/>
  <c r="G47" i="5"/>
  <c r="L47" i="5" s="1"/>
  <c r="J47" i="5" s="1"/>
  <c r="M11" i="5"/>
  <c r="L11" i="5"/>
  <c r="E11" i="5"/>
  <c r="H11" i="5" s="1"/>
  <c r="G11" i="5"/>
  <c r="G26" i="5"/>
  <c r="J26" i="5" s="1"/>
  <c r="E26" i="5"/>
  <c r="H26" i="5" s="1"/>
  <c r="K26" i="5" s="1"/>
  <c r="G13" i="4"/>
  <c r="J13" i="4" s="1"/>
  <c r="E13" i="4"/>
  <c r="H13" i="4" s="1"/>
  <c r="K13" i="4" s="1"/>
  <c r="G12" i="4"/>
  <c r="J12" i="4" s="1"/>
  <c r="E12" i="4"/>
  <c r="H12" i="4" s="1"/>
  <c r="K12" i="4" s="1"/>
  <c r="G32" i="5"/>
  <c r="J32" i="5" s="1"/>
  <c r="P35" i="5" s="1"/>
  <c r="E32" i="5"/>
  <c r="H32" i="5" s="1"/>
  <c r="K32" i="5" s="1"/>
  <c r="G11" i="4"/>
  <c r="J11" i="4" s="1"/>
  <c r="P14" i="4" s="1"/>
  <c r="E11" i="4"/>
  <c r="H11" i="4" s="1"/>
  <c r="K11" i="4" s="1"/>
  <c r="G31" i="5"/>
  <c r="J31" i="5" s="1"/>
  <c r="P34" i="5" s="1"/>
  <c r="E31" i="5"/>
  <c r="H31" i="5" s="1"/>
  <c r="K31" i="5" s="1"/>
  <c r="G20" i="5"/>
  <c r="J20" i="5" s="1"/>
  <c r="E20" i="5"/>
  <c r="H20" i="5" s="1"/>
  <c r="K20" i="5" s="1"/>
  <c r="G30" i="5"/>
  <c r="J30" i="5" s="1"/>
  <c r="E30" i="5"/>
  <c r="H30" i="5" s="1"/>
  <c r="K30" i="5" s="1"/>
  <c r="G29" i="5"/>
  <c r="J29" i="5" s="1"/>
  <c r="E29" i="5"/>
  <c r="H29" i="5" s="1"/>
  <c r="K29" i="5" s="1"/>
  <c r="G28" i="5"/>
  <c r="J28" i="5" s="1"/>
  <c r="E28" i="5"/>
  <c r="H28" i="5" s="1"/>
  <c r="K28" i="5" s="1"/>
  <c r="G27" i="5"/>
  <c r="J27" i="5" s="1"/>
  <c r="E27" i="5"/>
  <c r="H27" i="5" s="1"/>
  <c r="K27" i="5" s="1"/>
  <c r="G10" i="4"/>
  <c r="J10" i="4" s="1"/>
  <c r="E10" i="4"/>
  <c r="H10" i="4" s="1"/>
  <c r="K10" i="4" s="1"/>
  <c r="D362" i="2"/>
  <c r="G9" i="4"/>
  <c r="J9" i="4" s="1"/>
  <c r="E9" i="4"/>
  <c r="H9" i="4" s="1"/>
  <c r="K9" i="4" s="1"/>
  <c r="G8" i="4"/>
  <c r="E8" i="4"/>
  <c r="H8" i="4" s="1"/>
  <c r="M8" i="4" s="1"/>
  <c r="K8" i="4" s="1"/>
  <c r="G25" i="5"/>
  <c r="J25" i="5" s="1"/>
  <c r="E25" i="5"/>
  <c r="H25" i="5" s="1"/>
  <c r="K25" i="5" s="1"/>
  <c r="G23" i="5"/>
  <c r="L23" i="5" s="1"/>
  <c r="E23" i="5"/>
  <c r="H23" i="5" s="1"/>
  <c r="B361" i="2"/>
  <c r="G22" i="5"/>
  <c r="L22" i="5" s="1"/>
  <c r="E22" i="5"/>
  <c r="H22" i="5" s="1"/>
  <c r="G24" i="5"/>
  <c r="J24" i="5" s="1"/>
  <c r="E24" i="5"/>
  <c r="H24" i="5" s="1"/>
  <c r="K24" i="5" s="1"/>
  <c r="M15" i="5"/>
  <c r="L15" i="5"/>
  <c r="G15" i="5"/>
  <c r="E15" i="5"/>
  <c r="H15" i="5" s="1"/>
  <c r="G21" i="5"/>
  <c r="J21" i="5" s="1"/>
  <c r="E21" i="5"/>
  <c r="H21" i="5" s="1"/>
  <c r="K21" i="5" s="1"/>
  <c r="G49" i="4"/>
  <c r="H49" i="4"/>
  <c r="L49" i="4"/>
  <c r="M49" i="4"/>
  <c r="G50" i="4"/>
  <c r="L50" i="4" s="1"/>
  <c r="H50" i="4"/>
  <c r="M50" i="4" s="1"/>
  <c r="G51" i="4"/>
  <c r="J51" i="4" s="1"/>
  <c r="H51" i="4"/>
  <c r="K51" i="4" s="1"/>
  <c r="G52" i="4"/>
  <c r="H52" i="4"/>
  <c r="L52" i="4"/>
  <c r="M52" i="4"/>
  <c r="M6" i="4"/>
  <c r="L6" i="4"/>
  <c r="G6" i="4"/>
  <c r="E6" i="4"/>
  <c r="H6" i="4" s="1"/>
  <c r="M5" i="4"/>
  <c r="L5" i="4"/>
  <c r="G5" i="4"/>
  <c r="E5" i="4"/>
  <c r="H5" i="4" s="1"/>
  <c r="M12" i="5"/>
  <c r="L12" i="5"/>
  <c r="G12" i="5"/>
  <c r="E12" i="5"/>
  <c r="H12" i="5" s="1"/>
  <c r="M18" i="5"/>
  <c r="L18" i="5"/>
  <c r="G18" i="5"/>
  <c r="E18" i="5"/>
  <c r="H18" i="5" s="1"/>
  <c r="G7" i="4"/>
  <c r="L7" i="4"/>
  <c r="E7" i="4"/>
  <c r="H7" i="4" s="1"/>
  <c r="M17" i="5"/>
  <c r="L17" i="5"/>
  <c r="G17" i="5"/>
  <c r="E17" i="5"/>
  <c r="H17" i="5" s="1"/>
  <c r="M7" i="4"/>
  <c r="M16" i="5"/>
  <c r="L16" i="5"/>
  <c r="G16" i="5"/>
  <c r="E16" i="5"/>
  <c r="H16" i="5" s="1"/>
  <c r="G273" i="5"/>
  <c r="L273" i="5" s="1"/>
  <c r="H273" i="5"/>
  <c r="M273" i="5" s="1"/>
  <c r="G274" i="5"/>
  <c r="H274" i="5"/>
  <c r="L274" i="5"/>
  <c r="M274" i="5"/>
  <c r="G275" i="5"/>
  <c r="H275" i="5"/>
  <c r="L275" i="5"/>
  <c r="M275" i="5"/>
  <c r="G276" i="5"/>
  <c r="L276" i="5" s="1"/>
  <c r="H276" i="5"/>
  <c r="M276" i="5" s="1"/>
  <c r="G277" i="5"/>
  <c r="L277" i="5" s="1"/>
  <c r="H277" i="5"/>
  <c r="M277" i="5" s="1"/>
  <c r="G278" i="5"/>
  <c r="H278" i="5"/>
  <c r="L278" i="5"/>
  <c r="M278" i="5"/>
  <c r="G279" i="5"/>
  <c r="L279" i="5" s="1"/>
  <c r="H279" i="5"/>
  <c r="M279" i="5" s="1"/>
  <c r="G280" i="5"/>
  <c r="L280" i="5" s="1"/>
  <c r="H280" i="5"/>
  <c r="M280" i="5" s="1"/>
  <c r="G281" i="5"/>
  <c r="H281" i="5"/>
  <c r="L281" i="5"/>
  <c r="M281" i="5"/>
  <c r="G282" i="5"/>
  <c r="H282" i="5"/>
  <c r="L282" i="5"/>
  <c r="M282" i="5"/>
  <c r="G283" i="5"/>
  <c r="H283" i="5"/>
  <c r="L283" i="5"/>
  <c r="M283" i="5"/>
  <c r="G284" i="5"/>
  <c r="L284" i="5" s="1"/>
  <c r="J284" i="5" s="1"/>
  <c r="H284" i="5"/>
  <c r="G285" i="5"/>
  <c r="L285" i="5" s="1"/>
  <c r="H285" i="5"/>
  <c r="M285" i="5" s="1"/>
  <c r="G286" i="5"/>
  <c r="H286" i="5"/>
  <c r="L286" i="5"/>
  <c r="M286" i="5"/>
  <c r="G287" i="5"/>
  <c r="L287" i="5" s="1"/>
  <c r="H287" i="5"/>
  <c r="M287" i="5" s="1"/>
  <c r="G288" i="5"/>
  <c r="H288" i="5"/>
  <c r="L288" i="5"/>
  <c r="M288" i="5"/>
  <c r="G289" i="5"/>
  <c r="H289" i="5"/>
  <c r="L289" i="5"/>
  <c r="M289" i="5"/>
  <c r="G290" i="5"/>
  <c r="L290" i="5" s="1"/>
  <c r="H290" i="5"/>
  <c r="M290" i="5" s="1"/>
  <c r="G291" i="5"/>
  <c r="H291" i="5"/>
  <c r="L291" i="5"/>
  <c r="M291" i="5"/>
  <c r="G292" i="5"/>
  <c r="H292" i="5"/>
  <c r="L292" i="5"/>
  <c r="M292" i="5"/>
  <c r="G293" i="5"/>
  <c r="L293" i="5" s="1"/>
  <c r="H293" i="5"/>
  <c r="M293" i="5" s="1"/>
  <c r="G294" i="5"/>
  <c r="L294" i="5" s="1"/>
  <c r="H294" i="5"/>
  <c r="M294" i="5" s="1"/>
  <c r="G295" i="5"/>
  <c r="H295" i="5"/>
  <c r="L295" i="5"/>
  <c r="M295" i="5"/>
  <c r="G296" i="5"/>
  <c r="H296" i="5"/>
  <c r="L296" i="5"/>
  <c r="M296" i="5"/>
  <c r="G297" i="5"/>
  <c r="L297" i="5" s="1"/>
  <c r="H297" i="5"/>
  <c r="M297" i="5" s="1"/>
  <c r="G298" i="5"/>
  <c r="H298" i="5"/>
  <c r="L298" i="5"/>
  <c r="M298" i="5"/>
  <c r="G299" i="5"/>
  <c r="L299" i="5" s="1"/>
  <c r="J299" i="5" s="1"/>
  <c r="H299" i="5"/>
  <c r="M299" i="5" s="1"/>
  <c r="K299" i="5" s="1"/>
  <c r="G300" i="5"/>
  <c r="L300" i="5" s="1"/>
  <c r="H300" i="5"/>
  <c r="M300" i="5" s="1"/>
  <c r="G301" i="5"/>
  <c r="H301" i="5"/>
  <c r="L301" i="5"/>
  <c r="M301" i="5"/>
  <c r="G302" i="5"/>
  <c r="H302" i="5"/>
  <c r="L302" i="5"/>
  <c r="M302" i="5"/>
  <c r="G303" i="5"/>
  <c r="L303" i="5" s="1"/>
  <c r="H303" i="5"/>
  <c r="M303" i="5" s="1"/>
  <c r="G304" i="5"/>
  <c r="H304" i="5"/>
  <c r="L304" i="5"/>
  <c r="M304" i="5"/>
  <c r="G305" i="5"/>
  <c r="H305" i="5"/>
  <c r="L305" i="5"/>
  <c r="M305" i="5"/>
  <c r="G306" i="5"/>
  <c r="L306" i="5" s="1"/>
  <c r="H306" i="5"/>
  <c r="M306" i="5" s="1"/>
  <c r="G307" i="5"/>
  <c r="H307" i="5"/>
  <c r="L307" i="5"/>
  <c r="M307" i="5"/>
  <c r="G308" i="5"/>
  <c r="H308" i="5"/>
  <c r="L308" i="5"/>
  <c r="M308" i="5"/>
  <c r="G309" i="5"/>
  <c r="L309" i="5" s="1"/>
  <c r="H309" i="5"/>
  <c r="M309" i="5" s="1"/>
  <c r="G310" i="5"/>
  <c r="L310" i="5" s="1"/>
  <c r="H310" i="5"/>
  <c r="M310" i="5" s="1"/>
  <c r="G311" i="5"/>
  <c r="H311" i="5"/>
  <c r="L311" i="5"/>
  <c r="M311" i="5"/>
  <c r="G312" i="5"/>
  <c r="H312" i="5"/>
  <c r="L312" i="5"/>
  <c r="M312" i="5"/>
  <c r="G313" i="5"/>
  <c r="L313" i="5" s="1"/>
  <c r="J313" i="5" s="1"/>
  <c r="H313" i="5"/>
  <c r="M313" i="5" s="1"/>
  <c r="K313" i="5" s="1"/>
  <c r="G314" i="5"/>
  <c r="H314" i="5"/>
  <c r="L314" i="5"/>
  <c r="M314" i="5"/>
  <c r="G315" i="5"/>
  <c r="L315" i="5" s="1"/>
  <c r="H315" i="5"/>
  <c r="M315" i="5" s="1"/>
  <c r="G316" i="5"/>
  <c r="H316" i="5"/>
  <c r="L316" i="5"/>
  <c r="M316" i="5"/>
  <c r="G317" i="5"/>
  <c r="H317" i="5"/>
  <c r="L317" i="5"/>
  <c r="M317" i="5"/>
  <c r="G318" i="5"/>
  <c r="L318" i="5" s="1"/>
  <c r="H318" i="5"/>
  <c r="M318" i="5" s="1"/>
  <c r="G319" i="5"/>
  <c r="H319" i="5"/>
  <c r="L319" i="5"/>
  <c r="M319" i="5"/>
  <c r="G320" i="5"/>
  <c r="H320" i="5"/>
  <c r="L320" i="5"/>
  <c r="M320" i="5"/>
  <c r="G321" i="5"/>
  <c r="L321" i="5" s="1"/>
  <c r="H321" i="5"/>
  <c r="M321" i="5" s="1"/>
  <c r="G322" i="5"/>
  <c r="H322" i="5"/>
  <c r="L322" i="5"/>
  <c r="M322" i="5"/>
  <c r="G323" i="5"/>
  <c r="H323" i="5"/>
  <c r="L323" i="5"/>
  <c r="M323" i="5"/>
  <c r="G324" i="5"/>
  <c r="L324" i="5" s="1"/>
  <c r="H324" i="5"/>
  <c r="M324" i="5" s="1"/>
  <c r="G325" i="5"/>
  <c r="H325" i="5"/>
  <c r="L325" i="5"/>
  <c r="M325" i="5"/>
  <c r="G326" i="5"/>
  <c r="L326" i="5" s="1"/>
  <c r="H326" i="5"/>
  <c r="M326" i="5" s="1"/>
  <c r="G327" i="5"/>
  <c r="L327" i="5" s="1"/>
  <c r="J327" i="5" s="1"/>
  <c r="H327" i="5"/>
  <c r="M327" i="5" s="1"/>
  <c r="G328" i="5"/>
  <c r="H328" i="5"/>
  <c r="L328" i="5"/>
  <c r="M328" i="5"/>
  <c r="G329" i="5"/>
  <c r="L329" i="5" s="1"/>
  <c r="H329" i="5"/>
  <c r="M329" i="5" s="1"/>
  <c r="G330" i="5"/>
  <c r="L330" i="5" s="1"/>
  <c r="H330" i="5"/>
  <c r="M330" i="5" s="1"/>
  <c r="G331" i="5"/>
  <c r="H331" i="5"/>
  <c r="L331" i="5"/>
  <c r="M331" i="5"/>
  <c r="G332" i="5"/>
  <c r="H332" i="5"/>
  <c r="L332" i="5"/>
  <c r="M332" i="5"/>
  <c r="G333" i="5"/>
  <c r="L333" i="5" s="1"/>
  <c r="H333" i="5"/>
  <c r="M333" i="5" s="1"/>
  <c r="G334" i="5"/>
  <c r="L334" i="5" s="1"/>
  <c r="H334" i="5"/>
  <c r="M334" i="5" s="1"/>
  <c r="G335" i="5"/>
  <c r="H335" i="5"/>
  <c r="L335" i="5"/>
  <c r="M335" i="5"/>
  <c r="G248" i="5"/>
  <c r="H248" i="5"/>
  <c r="L248" i="5"/>
  <c r="M248" i="5"/>
  <c r="G249" i="5"/>
  <c r="L249" i="5" s="1"/>
  <c r="H249" i="5"/>
  <c r="M249" i="5" s="1"/>
  <c r="G250" i="5"/>
  <c r="H250" i="5"/>
  <c r="L250" i="5"/>
  <c r="M250" i="5"/>
  <c r="G251" i="5"/>
  <c r="L251" i="5"/>
  <c r="H251" i="5"/>
  <c r="M251" i="5"/>
  <c r="G252" i="5"/>
  <c r="H252" i="5"/>
  <c r="L252" i="5"/>
  <c r="M252" i="5"/>
  <c r="G253" i="5"/>
  <c r="H253" i="5"/>
  <c r="L253" i="5"/>
  <c r="M253" i="5"/>
  <c r="G254" i="5"/>
  <c r="L254" i="5" s="1"/>
  <c r="H254" i="5"/>
  <c r="M254" i="5" s="1"/>
  <c r="G255" i="5"/>
  <c r="H255" i="5"/>
  <c r="L255" i="5"/>
  <c r="M255" i="5"/>
  <c r="G256" i="5"/>
  <c r="L256" i="5" s="1"/>
  <c r="H256" i="5"/>
  <c r="M256" i="5" s="1"/>
  <c r="K256" i="5" s="1"/>
  <c r="G257" i="5"/>
  <c r="L257" i="5" s="1"/>
  <c r="H257" i="5"/>
  <c r="M257" i="5" s="1"/>
  <c r="G258" i="5"/>
  <c r="H258" i="5"/>
  <c r="L258" i="5"/>
  <c r="M258" i="5"/>
  <c r="G259" i="5"/>
  <c r="H259" i="5"/>
  <c r="L259" i="5"/>
  <c r="M259" i="5"/>
  <c r="G260" i="5"/>
  <c r="H260" i="5"/>
  <c r="L260" i="5"/>
  <c r="M260" i="5"/>
  <c r="G261" i="5"/>
  <c r="H261" i="5"/>
  <c r="L261" i="5"/>
  <c r="M261" i="5"/>
  <c r="G262" i="5"/>
  <c r="L262" i="5" s="1"/>
  <c r="H262" i="5"/>
  <c r="M262" i="5" s="1"/>
  <c r="G263" i="5"/>
  <c r="L263" i="5" s="1"/>
  <c r="H263" i="5"/>
  <c r="M263" i="5" s="1"/>
  <c r="G264" i="5"/>
  <c r="H264" i="5"/>
  <c r="L264" i="5"/>
  <c r="M264" i="5"/>
  <c r="G265" i="5"/>
  <c r="H265" i="5"/>
  <c r="L265" i="5"/>
  <c r="M265" i="5"/>
  <c r="G266" i="5"/>
  <c r="H266" i="5"/>
  <c r="M266" i="5" s="1"/>
  <c r="L266" i="5"/>
  <c r="G267" i="5"/>
  <c r="H267" i="5"/>
  <c r="L267" i="5"/>
  <c r="M267" i="5"/>
  <c r="G268" i="5"/>
  <c r="H268" i="5"/>
  <c r="L268" i="5"/>
  <c r="M268" i="5"/>
  <c r="G269" i="5"/>
  <c r="H269" i="5"/>
  <c r="L269" i="5"/>
  <c r="M269" i="5"/>
  <c r="G270" i="5"/>
  <c r="L270" i="5" s="1"/>
  <c r="H270" i="5"/>
  <c r="M270" i="5" s="1"/>
  <c r="G271" i="5"/>
  <c r="L271" i="5" s="1"/>
  <c r="H271" i="5"/>
  <c r="M271" i="5" s="1"/>
  <c r="K271" i="5" s="1"/>
  <c r="G272" i="5"/>
  <c r="H272" i="5"/>
  <c r="L272" i="5"/>
  <c r="M272" i="5"/>
  <c r="G231" i="5"/>
  <c r="L231" i="5" s="1"/>
  <c r="H231" i="5"/>
  <c r="M231" i="5" s="1"/>
  <c r="G232" i="5"/>
  <c r="H232" i="5"/>
  <c r="L232" i="5"/>
  <c r="M232" i="5"/>
  <c r="G233" i="5"/>
  <c r="H233" i="5"/>
  <c r="L233" i="5"/>
  <c r="M233" i="5"/>
  <c r="G234" i="5"/>
  <c r="H234" i="5"/>
  <c r="L234" i="5"/>
  <c r="M234" i="5"/>
  <c r="G235" i="5"/>
  <c r="L235" i="5"/>
  <c r="H235" i="5"/>
  <c r="M235" i="5"/>
  <c r="G236" i="5"/>
  <c r="L236" i="5" s="1"/>
  <c r="H236" i="5"/>
  <c r="M236" i="5"/>
  <c r="G237" i="5"/>
  <c r="L237" i="5" s="1"/>
  <c r="H237" i="5"/>
  <c r="M237" i="5"/>
  <c r="G238" i="5"/>
  <c r="L238" i="5"/>
  <c r="H238" i="5"/>
  <c r="M238" i="5"/>
  <c r="G239" i="5"/>
  <c r="L239" i="5"/>
  <c r="H239" i="5"/>
  <c r="M239" i="5"/>
  <c r="G240" i="5"/>
  <c r="L240" i="5" s="1"/>
  <c r="H240" i="5"/>
  <c r="M240" i="5" s="1"/>
  <c r="K240" i="5" s="1"/>
  <c r="G241" i="5"/>
  <c r="H241" i="5"/>
  <c r="L241" i="5"/>
  <c r="M241" i="5"/>
  <c r="G242" i="5"/>
  <c r="L242" i="5"/>
  <c r="H242" i="5"/>
  <c r="M242" i="5"/>
  <c r="G243" i="5"/>
  <c r="H243" i="5"/>
  <c r="L243" i="5"/>
  <c r="M243" i="5"/>
  <c r="G244" i="5"/>
  <c r="H244" i="5"/>
  <c r="L244" i="5"/>
  <c r="M244" i="5"/>
  <c r="G245" i="5"/>
  <c r="L245" i="5" s="1"/>
  <c r="H245" i="5"/>
  <c r="M245" i="5" s="1"/>
  <c r="G246" i="5"/>
  <c r="L246" i="5" s="1"/>
  <c r="H246" i="5"/>
  <c r="M246" i="5" s="1"/>
  <c r="G247" i="5"/>
  <c r="H247" i="5"/>
  <c r="L247" i="5"/>
  <c r="M247" i="5"/>
  <c r="M14" i="5"/>
  <c r="L14" i="5"/>
  <c r="G14" i="5"/>
  <c r="E14" i="5"/>
  <c r="H14" i="5" s="1"/>
  <c r="G82" i="5"/>
  <c r="G83" i="5"/>
  <c r="G84" i="5"/>
  <c r="L84" i="5" s="1"/>
  <c r="G85" i="5"/>
  <c r="G86" i="5"/>
  <c r="G87" i="5"/>
  <c r="L87" i="5" s="1"/>
  <c r="J87" i="5" s="1"/>
  <c r="G88" i="5"/>
  <c r="L88" i="5" s="1"/>
  <c r="G89" i="5"/>
  <c r="G90" i="5"/>
  <c r="G91" i="5"/>
  <c r="G92" i="5"/>
  <c r="G93" i="5"/>
  <c r="G94" i="5"/>
  <c r="L94" i="5" s="1"/>
  <c r="G95" i="5"/>
  <c r="G96" i="5"/>
  <c r="G97" i="5"/>
  <c r="G98" i="5"/>
  <c r="G99" i="5"/>
  <c r="G100" i="5"/>
  <c r="L100" i="5" s="1"/>
  <c r="G101" i="5"/>
  <c r="G102" i="5"/>
  <c r="G103" i="5"/>
  <c r="G104" i="5"/>
  <c r="G105" i="5"/>
  <c r="L105" i="5" s="1"/>
  <c r="G106" i="5"/>
  <c r="L106" i="5" s="1"/>
  <c r="G107" i="5"/>
  <c r="G108" i="5"/>
  <c r="G109" i="5"/>
  <c r="G110" i="5"/>
  <c r="G111" i="5"/>
  <c r="G112" i="5"/>
  <c r="G113" i="5"/>
  <c r="G114" i="5"/>
  <c r="G115" i="5"/>
  <c r="L115" i="5" s="1"/>
  <c r="G116" i="5"/>
  <c r="G117" i="5"/>
  <c r="G118" i="5"/>
  <c r="G119" i="5"/>
  <c r="G120" i="5"/>
  <c r="G121" i="5"/>
  <c r="L121" i="5" s="1"/>
  <c r="G122" i="5"/>
  <c r="G123" i="5"/>
  <c r="G124" i="5"/>
  <c r="G125" i="5"/>
  <c r="L125" i="5" s="1"/>
  <c r="G126" i="5"/>
  <c r="G127" i="5"/>
  <c r="G128" i="5"/>
  <c r="G129" i="5"/>
  <c r="G130" i="5"/>
  <c r="L130" i="5" s="1"/>
  <c r="G131" i="5"/>
  <c r="G132" i="5"/>
  <c r="G133" i="5"/>
  <c r="G134" i="5"/>
  <c r="L134" i="5" s="1"/>
  <c r="G135" i="5"/>
  <c r="G136" i="5"/>
  <c r="G137" i="5"/>
  <c r="L137" i="5" s="1"/>
  <c r="G138" i="5"/>
  <c r="G139" i="5"/>
  <c r="G140" i="5"/>
  <c r="J140" i="5" s="1"/>
  <c r="G141" i="5"/>
  <c r="G142" i="5"/>
  <c r="G143" i="5"/>
  <c r="L143" i="5" s="1"/>
  <c r="G144" i="5"/>
  <c r="G145" i="5"/>
  <c r="G146" i="5"/>
  <c r="G147" i="5"/>
  <c r="G148" i="5"/>
  <c r="L148" i="5" s="1"/>
  <c r="G149" i="5"/>
  <c r="L149" i="5" s="1"/>
  <c r="G150" i="5"/>
  <c r="G151" i="5"/>
  <c r="G152" i="5"/>
  <c r="L152" i="5" s="1"/>
  <c r="G153" i="5"/>
  <c r="G154" i="5"/>
  <c r="G155" i="5"/>
  <c r="G156" i="5"/>
  <c r="G157" i="5"/>
  <c r="L157" i="5" s="1"/>
  <c r="J157" i="5" s="1"/>
  <c r="G158" i="5"/>
  <c r="G159" i="5"/>
  <c r="G160" i="5"/>
  <c r="G161" i="5"/>
  <c r="L161" i="5" s="1"/>
  <c r="G162" i="5"/>
  <c r="G163" i="5"/>
  <c r="G164" i="5"/>
  <c r="G165" i="5"/>
  <c r="G166" i="5"/>
  <c r="G167" i="5"/>
  <c r="G168" i="5"/>
  <c r="G169" i="5"/>
  <c r="G170" i="5"/>
  <c r="L170" i="5" s="1"/>
  <c r="G171" i="5"/>
  <c r="G172" i="5"/>
  <c r="G173" i="5"/>
  <c r="L173" i="5" s="1"/>
  <c r="G174" i="5"/>
  <c r="L174" i="5" s="1"/>
  <c r="G175" i="5"/>
  <c r="L175" i="5" s="1"/>
  <c r="G176" i="5"/>
  <c r="G177" i="5"/>
  <c r="G178" i="5"/>
  <c r="G179" i="5"/>
  <c r="L179" i="5" s="1"/>
  <c r="G180" i="5"/>
  <c r="G181" i="5"/>
  <c r="G182" i="5"/>
  <c r="G183" i="5"/>
  <c r="G184" i="5"/>
  <c r="G185" i="5"/>
  <c r="L185" i="5" s="1"/>
  <c r="G186" i="5"/>
  <c r="G187" i="5"/>
  <c r="G188" i="5"/>
  <c r="L188" i="5" s="1"/>
  <c r="G189" i="5"/>
  <c r="G190" i="5"/>
  <c r="G191" i="5"/>
  <c r="L191" i="5" s="1"/>
  <c r="G192" i="5"/>
  <c r="G193" i="5"/>
  <c r="G194" i="5"/>
  <c r="L194" i="5" s="1"/>
  <c r="G195" i="5"/>
  <c r="G196" i="5"/>
  <c r="L196" i="5" s="1"/>
  <c r="G197" i="5"/>
  <c r="G198" i="5"/>
  <c r="G199" i="5"/>
  <c r="G200" i="5"/>
  <c r="G201" i="5"/>
  <c r="G202" i="5"/>
  <c r="L202" i="5" s="1"/>
  <c r="G203" i="5"/>
  <c r="G204" i="5"/>
  <c r="G205" i="5"/>
  <c r="L205" i="5" s="1"/>
  <c r="G206" i="5"/>
  <c r="G207" i="5"/>
  <c r="L207" i="5" s="1"/>
  <c r="J207" i="5" s="1"/>
  <c r="G208" i="5"/>
  <c r="G209" i="5"/>
  <c r="G210" i="5"/>
  <c r="L210" i="5" s="1"/>
  <c r="G211" i="5"/>
  <c r="L211" i="5" s="1"/>
  <c r="G212" i="5"/>
  <c r="G213" i="5"/>
  <c r="G214" i="5"/>
  <c r="L214" i="5" s="1"/>
  <c r="G215" i="5"/>
  <c r="G216" i="5"/>
  <c r="G217" i="5"/>
  <c r="G218" i="5"/>
  <c r="G219" i="5"/>
  <c r="G220" i="5"/>
  <c r="L220" i="5" s="1"/>
  <c r="G221" i="5"/>
  <c r="G222" i="5"/>
  <c r="G223" i="5"/>
  <c r="L223" i="5" s="1"/>
  <c r="G224" i="5"/>
  <c r="L224" i="5" s="1"/>
  <c r="J224" i="5" s="1"/>
  <c r="G225" i="5"/>
  <c r="G226" i="5"/>
  <c r="G227" i="5"/>
  <c r="G228" i="5"/>
  <c r="L228" i="5" s="1"/>
  <c r="G229" i="5"/>
  <c r="L229" i="5" s="1"/>
  <c r="G230" i="5"/>
  <c r="M13" i="5"/>
  <c r="L13" i="5"/>
  <c r="G13" i="5"/>
  <c r="E13" i="5"/>
  <c r="H13" i="5" s="1"/>
  <c r="H205" i="5"/>
  <c r="M205" i="5" s="1"/>
  <c r="H206" i="5"/>
  <c r="L206" i="5"/>
  <c r="M206" i="5"/>
  <c r="H207" i="5"/>
  <c r="M207" i="5" s="1"/>
  <c r="K207" i="5" s="1"/>
  <c r="H208" i="5"/>
  <c r="M208" i="5"/>
  <c r="L208" i="5"/>
  <c r="H209" i="5"/>
  <c r="M209" i="5"/>
  <c r="L209" i="5"/>
  <c r="H210" i="5"/>
  <c r="M210" i="5"/>
  <c r="H211" i="5"/>
  <c r="M211" i="5" s="1"/>
  <c r="H212" i="5"/>
  <c r="L212" i="5"/>
  <c r="M212" i="5"/>
  <c r="H213" i="5"/>
  <c r="L213" i="5"/>
  <c r="M213" i="5"/>
  <c r="H214" i="5"/>
  <c r="M214" i="5" s="1"/>
  <c r="H215" i="5"/>
  <c r="L215" i="5"/>
  <c r="M215" i="5"/>
  <c r="H216" i="5"/>
  <c r="L216" i="5"/>
  <c r="M216" i="5"/>
  <c r="H217" i="5"/>
  <c r="L217" i="5"/>
  <c r="M217" i="5"/>
  <c r="H218" i="5"/>
  <c r="M218" i="5"/>
  <c r="L218" i="5"/>
  <c r="H219" i="5"/>
  <c r="L219" i="5"/>
  <c r="M219" i="5"/>
  <c r="H220" i="5"/>
  <c r="M220" i="5" s="1"/>
  <c r="H221" i="5"/>
  <c r="L221" i="5"/>
  <c r="M221" i="5"/>
  <c r="H222" i="5"/>
  <c r="L222" i="5"/>
  <c r="M222" i="5"/>
  <c r="H223" i="5"/>
  <c r="M223" i="5" s="1"/>
  <c r="H224" i="5"/>
  <c r="M224" i="5" s="1"/>
  <c r="H225" i="5"/>
  <c r="M225" i="5"/>
  <c r="L225" i="5"/>
  <c r="H226" i="5"/>
  <c r="M226" i="5" s="1"/>
  <c r="L226" i="5"/>
  <c r="H227" i="5"/>
  <c r="L227" i="5"/>
  <c r="M227" i="5"/>
  <c r="H228" i="5"/>
  <c r="M228" i="5" s="1"/>
  <c r="H229" i="5"/>
  <c r="M229" i="5" s="1"/>
  <c r="H230" i="5"/>
  <c r="L230" i="5"/>
  <c r="M230" i="5"/>
  <c r="H202" i="5"/>
  <c r="M202" i="5" s="1"/>
  <c r="H203" i="5"/>
  <c r="L203" i="5"/>
  <c r="M203" i="5"/>
  <c r="H204" i="5"/>
  <c r="L204" i="5"/>
  <c r="M204" i="5"/>
  <c r="H183" i="5"/>
  <c r="L183" i="5"/>
  <c r="M183" i="5"/>
  <c r="H184" i="5"/>
  <c r="M184" i="5" s="1"/>
  <c r="L184" i="5"/>
  <c r="H185" i="5"/>
  <c r="M185" i="5" s="1"/>
  <c r="H186" i="5"/>
  <c r="L186" i="5"/>
  <c r="M186" i="5"/>
  <c r="H187" i="5"/>
  <c r="L187" i="5"/>
  <c r="M187" i="5"/>
  <c r="H188" i="5"/>
  <c r="M188" i="5" s="1"/>
  <c r="H189" i="5"/>
  <c r="M189" i="5"/>
  <c r="L189" i="5"/>
  <c r="H190" i="5"/>
  <c r="L190" i="5"/>
  <c r="M190" i="5"/>
  <c r="H191" i="5"/>
  <c r="M191" i="5" s="1"/>
  <c r="K191" i="5" s="1"/>
  <c r="H192" i="5"/>
  <c r="M192" i="5"/>
  <c r="L192" i="5"/>
  <c r="H193" i="5"/>
  <c r="H194" i="5"/>
  <c r="M194" i="5" s="1"/>
  <c r="H195" i="5"/>
  <c r="L195" i="5"/>
  <c r="M195" i="5"/>
  <c r="H196" i="5"/>
  <c r="M196" i="5"/>
  <c r="H197" i="5"/>
  <c r="M197" i="5"/>
  <c r="L197" i="5"/>
  <c r="H198" i="5"/>
  <c r="L198" i="5"/>
  <c r="M198" i="5"/>
  <c r="H199" i="5"/>
  <c r="L199" i="5"/>
  <c r="M199" i="5"/>
  <c r="H200" i="5"/>
  <c r="M200" i="5"/>
  <c r="L200" i="5"/>
  <c r="H201" i="5"/>
  <c r="M201" i="5"/>
  <c r="L201" i="5"/>
  <c r="G10" i="5"/>
  <c r="L10" i="5"/>
  <c r="E10" i="5"/>
  <c r="H10" i="5" s="1"/>
  <c r="M10" i="5"/>
  <c r="G9" i="5"/>
  <c r="L9" i="5" s="1"/>
  <c r="J9" i="5" s="1"/>
  <c r="E9" i="5"/>
  <c r="H9" i="5" s="1"/>
  <c r="G4" i="4"/>
  <c r="L4" i="4" s="1"/>
  <c r="E4" i="4"/>
  <c r="H4" i="4" s="1"/>
  <c r="M4" i="4" s="1"/>
  <c r="M8" i="5"/>
  <c r="L8" i="5"/>
  <c r="G8" i="5"/>
  <c r="E8" i="5"/>
  <c r="H8" i="5" s="1"/>
  <c r="M7" i="5"/>
  <c r="L7" i="5"/>
  <c r="G7" i="5"/>
  <c r="E7" i="5"/>
  <c r="H7" i="5" s="1"/>
  <c r="M6" i="5"/>
  <c r="L6" i="5"/>
  <c r="G6" i="5"/>
  <c r="E6" i="5"/>
  <c r="H6" i="5" s="1"/>
  <c r="L5" i="5"/>
  <c r="G5" i="5"/>
  <c r="E5" i="5"/>
  <c r="H5" i="5" s="1"/>
  <c r="M5" i="5"/>
  <c r="C312" i="2"/>
  <c r="G43" i="4"/>
  <c r="G44" i="4"/>
  <c r="L44" i="4" s="1"/>
  <c r="G45" i="4"/>
  <c r="J45" i="4" s="1"/>
  <c r="G46" i="4"/>
  <c r="G47" i="4"/>
  <c r="G48" i="4"/>
  <c r="Y300" i="2"/>
  <c r="C294" i="2"/>
  <c r="Y292" i="2"/>
  <c r="K2" i="6"/>
  <c r="Z285" i="2"/>
  <c r="Z282" i="2"/>
  <c r="X280" i="2"/>
  <c r="Z280" i="2"/>
  <c r="Y274" i="2"/>
  <c r="H159" i="5"/>
  <c r="M159" i="5"/>
  <c r="L159" i="5"/>
  <c r="H160" i="5"/>
  <c r="M160" i="5"/>
  <c r="L160" i="5"/>
  <c r="H161" i="5"/>
  <c r="M161" i="5" s="1"/>
  <c r="H162" i="5"/>
  <c r="M162" i="5"/>
  <c r="L162" i="5"/>
  <c r="H163" i="5"/>
  <c r="L163" i="5"/>
  <c r="M163" i="5"/>
  <c r="H164" i="5"/>
  <c r="L164" i="5"/>
  <c r="M164" i="5"/>
  <c r="H165" i="5"/>
  <c r="L165" i="5"/>
  <c r="M165" i="5"/>
  <c r="H166" i="5"/>
  <c r="M166" i="5" s="1"/>
  <c r="L166" i="5"/>
  <c r="H167" i="5"/>
  <c r="M167" i="5" s="1"/>
  <c r="L167" i="5"/>
  <c r="H168" i="5"/>
  <c r="L168" i="5"/>
  <c r="M168" i="5"/>
  <c r="L169" i="5"/>
  <c r="H169" i="5"/>
  <c r="M169" i="5"/>
  <c r="H170" i="5"/>
  <c r="M170" i="5" s="1"/>
  <c r="H171" i="5"/>
  <c r="L171" i="5"/>
  <c r="M171" i="5"/>
  <c r="H172" i="5"/>
  <c r="L172" i="5"/>
  <c r="M172" i="5"/>
  <c r="H173" i="5"/>
  <c r="M173" i="5"/>
  <c r="H174" i="5"/>
  <c r="M174" i="5" s="1"/>
  <c r="K174" i="5" s="1"/>
  <c r="H175" i="5"/>
  <c r="M175" i="5" s="1"/>
  <c r="H176" i="5"/>
  <c r="H177" i="5"/>
  <c r="M177" i="5"/>
  <c r="L177" i="5"/>
  <c r="H178" i="5"/>
  <c r="L178" i="5"/>
  <c r="M178" i="5"/>
  <c r="H179" i="5"/>
  <c r="M179" i="5" s="1"/>
  <c r="H180" i="5"/>
  <c r="L180" i="5"/>
  <c r="M180" i="5"/>
  <c r="H181" i="5"/>
  <c r="L181" i="5"/>
  <c r="M181" i="5"/>
  <c r="H182" i="5"/>
  <c r="L182" i="5"/>
  <c r="M182" i="5"/>
  <c r="X271" i="2"/>
  <c r="Z270" i="2"/>
  <c r="H120" i="5"/>
  <c r="M120" i="5" s="1"/>
  <c r="H121" i="5"/>
  <c r="M121" i="5" s="1"/>
  <c r="H122" i="5"/>
  <c r="H123" i="5"/>
  <c r="M123" i="5"/>
  <c r="L123" i="5"/>
  <c r="H124" i="5"/>
  <c r="M124" i="5"/>
  <c r="H125" i="5"/>
  <c r="M125" i="5" s="1"/>
  <c r="H126" i="5"/>
  <c r="M126" i="5"/>
  <c r="L126" i="5"/>
  <c r="H127" i="5"/>
  <c r="M127" i="5"/>
  <c r="H128" i="5"/>
  <c r="M128" i="5"/>
  <c r="H129" i="5"/>
  <c r="M129" i="5"/>
  <c r="H130" i="5"/>
  <c r="M130" i="5" s="1"/>
  <c r="H131" i="5"/>
  <c r="M131" i="5"/>
  <c r="H132" i="5"/>
  <c r="M132" i="5"/>
  <c r="H133" i="5"/>
  <c r="M133" i="5"/>
  <c r="H134" i="5"/>
  <c r="M134" i="5" s="1"/>
  <c r="H135" i="5"/>
  <c r="M135" i="5"/>
  <c r="H136" i="5"/>
  <c r="M136" i="5"/>
  <c r="L136" i="5"/>
  <c r="H137" i="5"/>
  <c r="M137" i="5"/>
  <c r="H138" i="5"/>
  <c r="M138" i="5"/>
  <c r="L138" i="5"/>
  <c r="H139" i="5"/>
  <c r="M139" i="5"/>
  <c r="H140" i="5"/>
  <c r="H141" i="5"/>
  <c r="M141" i="5"/>
  <c r="L141" i="5"/>
  <c r="H142" i="5"/>
  <c r="M142" i="5"/>
  <c r="H143" i="5"/>
  <c r="M143" i="5" s="1"/>
  <c r="H144" i="5"/>
  <c r="M144" i="5"/>
  <c r="L144" i="5"/>
  <c r="H145" i="5"/>
  <c r="M145" i="5"/>
  <c r="H146" i="5"/>
  <c r="M146" i="5"/>
  <c r="L146" i="5"/>
  <c r="H147" i="5"/>
  <c r="M147" i="5"/>
  <c r="H148" i="5"/>
  <c r="M148" i="5"/>
  <c r="H149" i="5"/>
  <c r="M149" i="5" s="1"/>
  <c r="H150" i="5"/>
  <c r="L150" i="5"/>
  <c r="M150" i="5"/>
  <c r="H151" i="5"/>
  <c r="M151" i="5"/>
  <c r="H152" i="5"/>
  <c r="M152" i="5" s="1"/>
  <c r="H153" i="5"/>
  <c r="M153" i="5"/>
  <c r="H154" i="5"/>
  <c r="M154" i="5"/>
  <c r="H155" i="5"/>
  <c r="M155" i="5"/>
  <c r="H156" i="5"/>
  <c r="M156" i="5"/>
  <c r="H157" i="5"/>
  <c r="H158" i="5"/>
  <c r="L120" i="5"/>
  <c r="L124" i="5"/>
  <c r="L127" i="5"/>
  <c r="L131" i="5"/>
  <c r="L132" i="5"/>
  <c r="L133" i="5"/>
  <c r="L135" i="5"/>
  <c r="L139" i="5"/>
  <c r="L142" i="5"/>
  <c r="L145" i="5"/>
  <c r="L147" i="5"/>
  <c r="L151" i="5"/>
  <c r="L153" i="5"/>
  <c r="L155" i="5"/>
  <c r="L156" i="5"/>
  <c r="L154" i="5"/>
  <c r="L128" i="5"/>
  <c r="L129" i="5"/>
  <c r="H101" i="5"/>
  <c r="M101" i="5"/>
  <c r="H102" i="5"/>
  <c r="M102" i="5"/>
  <c r="H103" i="5"/>
  <c r="H104" i="5"/>
  <c r="M104" i="5"/>
  <c r="H105" i="5"/>
  <c r="M105" i="5" s="1"/>
  <c r="H106" i="5"/>
  <c r="M106" i="5" s="1"/>
  <c r="H107" i="5"/>
  <c r="M107" i="5"/>
  <c r="L107" i="5"/>
  <c r="H108" i="5"/>
  <c r="M108" i="5"/>
  <c r="L108" i="5"/>
  <c r="H109" i="5"/>
  <c r="M109" i="5"/>
  <c r="H110" i="5"/>
  <c r="M110" i="5"/>
  <c r="H111" i="5"/>
  <c r="M111" i="5"/>
  <c r="L111" i="5"/>
  <c r="H112" i="5"/>
  <c r="M112" i="5" s="1"/>
  <c r="H113" i="5"/>
  <c r="M113" i="5"/>
  <c r="H114" i="5"/>
  <c r="M114" i="5"/>
  <c r="H115" i="5"/>
  <c r="M115" i="5" s="1"/>
  <c r="H116" i="5"/>
  <c r="L116" i="5"/>
  <c r="M116" i="5"/>
  <c r="H117" i="5"/>
  <c r="M117" i="5"/>
  <c r="H118" i="5"/>
  <c r="M118" i="5" s="1"/>
  <c r="L118" i="5"/>
  <c r="H119" i="5"/>
  <c r="M119" i="5"/>
  <c r="L101" i="5"/>
  <c r="L102" i="5"/>
  <c r="L104" i="5"/>
  <c r="L109" i="5"/>
  <c r="L110" i="5"/>
  <c r="L112" i="5"/>
  <c r="L113" i="5"/>
  <c r="L114" i="5"/>
  <c r="L117" i="5"/>
  <c r="L119" i="5"/>
  <c r="L92" i="5"/>
  <c r="L97" i="5"/>
  <c r="H92" i="5"/>
  <c r="M92" i="5"/>
  <c r="H93" i="5"/>
  <c r="M93" i="5" s="1"/>
  <c r="H94" i="5"/>
  <c r="M94" i="5" s="1"/>
  <c r="H95" i="5"/>
  <c r="M95" i="5"/>
  <c r="H96" i="5"/>
  <c r="M96" i="5"/>
  <c r="H97" i="5"/>
  <c r="M97" i="5"/>
  <c r="H98" i="5"/>
  <c r="M98" i="5"/>
  <c r="H99" i="5"/>
  <c r="M99" i="5"/>
  <c r="H100" i="5"/>
  <c r="M100" i="5"/>
  <c r="L93" i="5"/>
  <c r="L95" i="5"/>
  <c r="L96" i="5"/>
  <c r="L98" i="5"/>
  <c r="L99" i="5"/>
  <c r="H82" i="5"/>
  <c r="H83" i="5"/>
  <c r="H84" i="5"/>
  <c r="M84" i="5" s="1"/>
  <c r="H85" i="5"/>
  <c r="H86" i="5"/>
  <c r="H87" i="5"/>
  <c r="H88" i="5"/>
  <c r="H89" i="5"/>
  <c r="H90" i="5"/>
  <c r="H91" i="5"/>
  <c r="H47" i="4"/>
  <c r="M47" i="4" s="1"/>
  <c r="K47" i="4" s="1"/>
  <c r="H48" i="4"/>
  <c r="M48" i="4" s="1"/>
  <c r="H53" i="4"/>
  <c r="H54" i="4"/>
  <c r="H55" i="4"/>
  <c r="M55" i="4" s="1"/>
  <c r="K55" i="4" s="1"/>
  <c r="H56" i="4"/>
  <c r="H57" i="4"/>
  <c r="K57" i="4" s="1"/>
  <c r="H58" i="4"/>
  <c r="H59" i="4"/>
  <c r="K59" i="4" s="1"/>
  <c r="H60" i="4"/>
  <c r="H61" i="4"/>
  <c r="H62" i="4"/>
  <c r="K62" i="4" s="1"/>
  <c r="H63" i="4"/>
  <c r="M63" i="4" s="1"/>
  <c r="K63" i="4" s="1"/>
  <c r="H64" i="4"/>
  <c r="H65" i="4"/>
  <c r="H66" i="4"/>
  <c r="H67" i="4"/>
  <c r="K67" i="4" s="1"/>
  <c r="H68" i="4"/>
  <c r="H69" i="4"/>
  <c r="H70" i="4"/>
  <c r="H71" i="4"/>
  <c r="K71" i="4" s="1"/>
  <c r="H72" i="4"/>
  <c r="K72" i="4" s="1"/>
  <c r="H73" i="4"/>
  <c r="H74" i="4"/>
  <c r="H75" i="4"/>
  <c r="M75" i="4" s="1"/>
  <c r="K75" i="4" s="1"/>
  <c r="H76" i="4"/>
  <c r="H77" i="4"/>
  <c r="K77" i="4" s="1"/>
  <c r="H78" i="4"/>
  <c r="H79" i="4"/>
  <c r="M79" i="4" s="1"/>
  <c r="K79" i="4" s="1"/>
  <c r="H80" i="4"/>
  <c r="H81" i="4"/>
  <c r="H82" i="4"/>
  <c r="K82" i="4" s="1"/>
  <c r="H83" i="4"/>
  <c r="H84" i="4"/>
  <c r="H85" i="4"/>
  <c r="M85" i="4" s="1"/>
  <c r="K85" i="4" s="1"/>
  <c r="H86" i="4"/>
  <c r="H87" i="4"/>
  <c r="K87" i="4" s="1"/>
  <c r="H88" i="4"/>
  <c r="M88" i="4" s="1"/>
  <c r="K88" i="4" s="1"/>
  <c r="H89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I2" i="6"/>
  <c r="Z253" i="2"/>
  <c r="J3" i="6"/>
  <c r="M3" i="6" s="1"/>
  <c r="Z245" i="2"/>
  <c r="Z234" i="2"/>
  <c r="L82" i="5"/>
  <c r="M82" i="5"/>
  <c r="L83" i="5"/>
  <c r="M83" i="5"/>
  <c r="L86" i="5"/>
  <c r="M86" i="5"/>
  <c r="M88" i="5"/>
  <c r="L89" i="5"/>
  <c r="M89" i="5"/>
  <c r="L90" i="5"/>
  <c r="M90" i="5"/>
  <c r="L91" i="5"/>
  <c r="M91" i="5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J28" i="10" s="1"/>
  <c r="H10" i="10"/>
  <c r="L6" i="10" s="1"/>
  <c r="D10" i="10"/>
  <c r="Q7" i="10"/>
  <c r="D4" i="10"/>
  <c r="D1" i="10"/>
  <c r="D3" i="10"/>
  <c r="R19" i="10"/>
  <c r="R20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4" i="4"/>
  <c r="M58" i="4"/>
  <c r="M60" i="4"/>
  <c r="M61" i="4"/>
  <c r="M64" i="4"/>
  <c r="M66" i="4"/>
  <c r="M69" i="4"/>
  <c r="M70" i="4"/>
  <c r="M73" i="4"/>
  <c r="M76" i="4"/>
  <c r="M78" i="4"/>
  <c r="M81" i="4"/>
  <c r="M84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L43" i="4"/>
  <c r="L48" i="4"/>
  <c r="L54" i="4"/>
  <c r="G55" i="4"/>
  <c r="L55" i="4" s="1"/>
  <c r="L58" i="4"/>
  <c r="L60" i="4"/>
  <c r="G63" i="4"/>
  <c r="L63" i="4" s="1"/>
  <c r="L64" i="4"/>
  <c r="G75" i="4"/>
  <c r="L75" i="4" s="1"/>
  <c r="J75" i="4" s="1"/>
  <c r="L78" i="4"/>
  <c r="G79" i="4"/>
  <c r="L79" i="4" s="1"/>
  <c r="J79" i="4" s="1"/>
  <c r="L84" i="4"/>
  <c r="G85" i="4"/>
  <c r="L85" i="4" s="1"/>
  <c r="J85" i="4" s="1"/>
  <c r="G88" i="4"/>
  <c r="L88" i="4" s="1"/>
  <c r="L107" i="4"/>
  <c r="L108" i="4"/>
  <c r="L109" i="4"/>
  <c r="L110" i="4"/>
  <c r="L111" i="4"/>
  <c r="L112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H43" i="4"/>
  <c r="H44" i="4"/>
  <c r="M44" i="4" s="1"/>
  <c r="H45" i="4"/>
  <c r="K45" i="4" s="1"/>
  <c r="H46" i="4"/>
  <c r="O2" i="7"/>
  <c r="F2" i="7"/>
  <c r="B2" i="7"/>
  <c r="G2" i="2"/>
  <c r="G53" i="4"/>
  <c r="G54" i="4"/>
  <c r="G56" i="4"/>
  <c r="G57" i="4"/>
  <c r="J57" i="4" s="1"/>
  <c r="G58" i="4"/>
  <c r="G59" i="4"/>
  <c r="G60" i="4"/>
  <c r="G61" i="4"/>
  <c r="G62" i="4"/>
  <c r="J62" i="4" s="1"/>
  <c r="G64" i="4"/>
  <c r="G65" i="4"/>
  <c r="G66" i="4"/>
  <c r="G67" i="4"/>
  <c r="J67" i="4" s="1"/>
  <c r="G68" i="4"/>
  <c r="G69" i="4"/>
  <c r="G70" i="4"/>
  <c r="G71" i="4"/>
  <c r="J71" i="4" s="1"/>
  <c r="G72" i="4"/>
  <c r="J72" i="4" s="1"/>
  <c r="G73" i="4"/>
  <c r="G74" i="4"/>
  <c r="G76" i="4"/>
  <c r="G77" i="4"/>
  <c r="J77" i="4" s="1"/>
  <c r="G78" i="4"/>
  <c r="G80" i="4"/>
  <c r="G81" i="4"/>
  <c r="G82" i="4"/>
  <c r="J82" i="4" s="1"/>
  <c r="G83" i="4"/>
  <c r="G84" i="4"/>
  <c r="G86" i="4"/>
  <c r="G87" i="4"/>
  <c r="J87" i="4" s="1"/>
  <c r="G89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76" i="4"/>
  <c r="L66" i="4"/>
  <c r="L129" i="4"/>
  <c r="L113" i="4"/>
  <c r="L146" i="4"/>
  <c r="L73" i="4"/>
  <c r="L61" i="4"/>
  <c r="L81" i="4"/>
  <c r="L69" i="4"/>
  <c r="M43" i="4"/>
  <c r="L46" i="4"/>
  <c r="M46" i="4"/>
  <c r="P12" i="2" l="1"/>
  <c r="T2" i="7"/>
  <c r="Q6" i="1"/>
  <c r="Q28" i="10"/>
  <c r="D6" i="10" s="1"/>
  <c r="O2" i="3"/>
  <c r="H10" i="8"/>
  <c r="I10" i="8"/>
  <c r="M2" i="3"/>
  <c r="N2" i="3" s="1"/>
  <c r="J10" i="8"/>
  <c r="P2" i="1"/>
  <c r="Q2" i="1" s="1"/>
  <c r="S2" i="1" s="1"/>
  <c r="U2" i="7"/>
  <c r="R32" i="10"/>
  <c r="H26" i="10" s="1"/>
  <c r="L8" i="4"/>
  <c r="J8" i="4" s="1"/>
  <c r="P31" i="5"/>
  <c r="P33" i="5"/>
  <c r="K89" i="4"/>
  <c r="P2" i="3"/>
  <c r="H14" i="10"/>
  <c r="R21" i="10"/>
  <c r="H15" i="10" s="1"/>
  <c r="R34" i="10"/>
  <c r="H28" i="10" s="1"/>
  <c r="H13" i="10"/>
  <c r="R25" i="10"/>
  <c r="N6" i="3"/>
  <c r="K5" i="4"/>
  <c r="J151" i="5"/>
  <c r="J143" i="5"/>
  <c r="J135" i="5"/>
  <c r="J131" i="5"/>
  <c r="J115" i="5"/>
  <c r="G12" i="2"/>
  <c r="J133" i="4"/>
  <c r="K144" i="4"/>
  <c r="K140" i="4"/>
  <c r="K136" i="4"/>
  <c r="K132" i="4"/>
  <c r="K128" i="4"/>
  <c r="K124" i="4"/>
  <c r="K120" i="4"/>
  <c r="K116" i="4"/>
  <c r="K112" i="4"/>
  <c r="K108" i="4"/>
  <c r="K85" i="5"/>
  <c r="J2" i="6"/>
  <c r="K83" i="4"/>
  <c r="K46" i="4"/>
  <c r="J44" i="4"/>
  <c r="J110" i="4"/>
  <c r="J84" i="5"/>
  <c r="J132" i="5"/>
  <c r="J124" i="5"/>
  <c r="J144" i="5"/>
  <c r="J171" i="5"/>
  <c r="J167" i="5"/>
  <c r="J163" i="5"/>
  <c r="J63" i="4"/>
  <c r="J54" i="4"/>
  <c r="J49" i="4"/>
  <c r="C12" i="2"/>
  <c r="X12" i="2"/>
  <c r="Y12" i="2"/>
  <c r="B12" i="2"/>
  <c r="J160" i="5"/>
  <c r="K287" i="5"/>
  <c r="J156" i="5"/>
  <c r="J100" i="5"/>
  <c r="K322" i="5"/>
  <c r="K304" i="5"/>
  <c r="K295" i="5"/>
  <c r="J222" i="5"/>
  <c r="J312" i="5"/>
  <c r="J301" i="5"/>
  <c r="J210" i="5"/>
  <c r="J236" i="5"/>
  <c r="J233" i="5"/>
  <c r="J232" i="5"/>
  <c r="J231" i="5"/>
  <c r="K296" i="5"/>
  <c r="J228" i="5"/>
  <c r="J220" i="5"/>
  <c r="J216" i="5"/>
  <c r="J212" i="5"/>
  <c r="J16" i="5"/>
  <c r="J95" i="5"/>
  <c r="J155" i="5"/>
  <c r="J123" i="5"/>
  <c r="J179" i="5"/>
  <c r="J223" i="5"/>
  <c r="J211" i="5"/>
  <c r="J106" i="5"/>
  <c r="J237" i="5"/>
  <c r="J234" i="5"/>
  <c r="J83" i="5"/>
  <c r="J111" i="5"/>
  <c r="J175" i="5"/>
  <c r="J91" i="5"/>
  <c r="J99" i="5"/>
  <c r="J147" i="5"/>
  <c r="J187" i="5"/>
  <c r="J183" i="5"/>
  <c r="K220" i="5"/>
  <c r="K239" i="5"/>
  <c r="K238" i="5"/>
  <c r="K235" i="5"/>
  <c r="J119" i="5"/>
  <c r="J103" i="5"/>
  <c r="J107" i="5"/>
  <c r="J127" i="4"/>
  <c r="J123" i="4"/>
  <c r="J119" i="4"/>
  <c r="J115" i="4"/>
  <c r="K65" i="4"/>
  <c r="K69" i="4"/>
  <c r="J66" i="4"/>
  <c r="K131" i="4"/>
  <c r="K115" i="4"/>
  <c r="J144" i="4"/>
  <c r="J140" i="4"/>
  <c r="J132" i="4"/>
  <c r="J128" i="4"/>
  <c r="J124" i="4"/>
  <c r="J120" i="4"/>
  <c r="J116" i="4"/>
  <c r="J55" i="4"/>
  <c r="K68" i="4"/>
  <c r="K48" i="4"/>
  <c r="J68" i="4"/>
  <c r="J135" i="4"/>
  <c r="J81" i="4"/>
  <c r="J113" i="4"/>
  <c r="J141" i="4"/>
  <c r="J137" i="4"/>
  <c r="J130" i="4"/>
  <c r="J107" i="4"/>
  <c r="J5" i="4"/>
  <c r="K43" i="4"/>
  <c r="J126" i="4"/>
  <c r="J118" i="4"/>
  <c r="J114" i="4"/>
  <c r="J78" i="4"/>
  <c r="J69" i="4"/>
  <c r="J65" i="4"/>
  <c r="J48" i="4"/>
  <c r="K54" i="4"/>
  <c r="J122" i="4"/>
  <c r="K113" i="4"/>
  <c r="K109" i="4"/>
  <c r="K100" i="5"/>
  <c r="K98" i="5"/>
  <c r="J114" i="5"/>
  <c r="J118" i="5"/>
  <c r="K110" i="5"/>
  <c r="K103" i="5"/>
  <c r="K101" i="5"/>
  <c r="K16" i="5"/>
  <c r="J263" i="5"/>
  <c r="J250" i="5"/>
  <c r="K118" i="5"/>
  <c r="J142" i="5"/>
  <c r="J98" i="5"/>
  <c r="K327" i="5"/>
  <c r="K144" i="5"/>
  <c r="K150" i="5"/>
  <c r="K148" i="5"/>
  <c r="K169" i="5"/>
  <c r="K161" i="5"/>
  <c r="K160" i="5"/>
  <c r="K184" i="5"/>
  <c r="J172" i="5"/>
  <c r="J164" i="5"/>
  <c r="J120" i="5"/>
  <c r="J238" i="5"/>
  <c r="K198" i="5"/>
  <c r="J322" i="5"/>
  <c r="K298" i="5"/>
  <c r="K297" i="5"/>
  <c r="K294" i="5"/>
  <c r="K293" i="5"/>
  <c r="K292" i="5"/>
  <c r="K291" i="5"/>
  <c r="K290" i="5"/>
  <c r="K289" i="5"/>
  <c r="J12" i="5"/>
  <c r="J76" i="4"/>
  <c r="K145" i="4"/>
  <c r="K141" i="4"/>
  <c r="K137" i="4"/>
  <c r="K76" i="4"/>
  <c r="K52" i="4"/>
  <c r="J143" i="4"/>
  <c r="J84" i="4"/>
  <c r="L47" i="4"/>
  <c r="J47" i="4" s="1"/>
  <c r="J89" i="4"/>
  <c r="J145" i="4"/>
  <c r="J131" i="4"/>
  <c r="J111" i="4"/>
  <c r="J64" i="4"/>
  <c r="J56" i="4"/>
  <c r="J43" i="4"/>
  <c r="K125" i="4"/>
  <c r="J73" i="4"/>
  <c r="J142" i="4"/>
  <c r="J139" i="4"/>
  <c r="J136" i="4"/>
  <c r="J125" i="4"/>
  <c r="J121" i="4"/>
  <c r="J117" i="4"/>
  <c r="J83" i="4"/>
  <c r="J74" i="4"/>
  <c r="J58" i="4"/>
  <c r="J70" i="4"/>
  <c r="J60" i="4"/>
  <c r="K6" i="4"/>
  <c r="J50" i="4"/>
  <c r="K25" i="4"/>
  <c r="J138" i="4"/>
  <c r="J86" i="4"/>
  <c r="K123" i="4"/>
  <c r="K133" i="4"/>
  <c r="K129" i="4"/>
  <c r="K121" i="4"/>
  <c r="K117" i="4"/>
  <c r="K84" i="4"/>
  <c r="K80" i="4"/>
  <c r="K64" i="4"/>
  <c r="K60" i="4"/>
  <c r="K56" i="4"/>
  <c r="J6" i="4"/>
  <c r="J52" i="4"/>
  <c r="K50" i="4"/>
  <c r="K49" i="4"/>
  <c r="J134" i="4"/>
  <c r="J53" i="4"/>
  <c r="K139" i="4"/>
  <c r="K107" i="4"/>
  <c r="K74" i="4"/>
  <c r="J46" i="4"/>
  <c r="M24" i="4"/>
  <c r="K24" i="4" s="1"/>
  <c r="J146" i="4"/>
  <c r="J61" i="4"/>
  <c r="J112" i="4"/>
  <c r="J108" i="4"/>
  <c r="J7" i="4"/>
  <c r="J59" i="4"/>
  <c r="J129" i="4"/>
  <c r="J109" i="4"/>
  <c r="J88" i="4"/>
  <c r="K44" i="4"/>
  <c r="K143" i="4"/>
  <c r="K135" i="4"/>
  <c r="K127" i="4"/>
  <c r="K119" i="4"/>
  <c r="K111" i="4"/>
  <c r="K86" i="4"/>
  <c r="K78" i="4"/>
  <c r="K70" i="4"/>
  <c r="K66" i="4"/>
  <c r="K58" i="4"/>
  <c r="K73" i="4"/>
  <c r="K53" i="4"/>
  <c r="J25" i="4"/>
  <c r="J88" i="5"/>
  <c r="J92" i="5"/>
  <c r="J104" i="5"/>
  <c r="J116" i="5"/>
  <c r="J128" i="5"/>
  <c r="J148" i="5"/>
  <c r="K177" i="5"/>
  <c r="J168" i="5"/>
  <c r="J6" i="5"/>
  <c r="J8" i="5"/>
  <c r="J191" i="5"/>
  <c r="K288" i="5"/>
  <c r="K12" i="5"/>
  <c r="J136" i="5"/>
  <c r="J176" i="5"/>
  <c r="J204" i="5"/>
  <c r="J194" i="5"/>
  <c r="J314" i="5"/>
  <c r="K312" i="5"/>
  <c r="K311" i="5"/>
  <c r="K310" i="5"/>
  <c r="K309" i="5"/>
  <c r="K308" i="5"/>
  <c r="K307" i="5"/>
  <c r="K306" i="5"/>
  <c r="K305" i="5"/>
  <c r="K303" i="5"/>
  <c r="K302" i="5"/>
  <c r="K301" i="5"/>
  <c r="K300" i="5"/>
  <c r="J279" i="5"/>
  <c r="J273" i="5"/>
  <c r="P28" i="5"/>
  <c r="J112" i="5"/>
  <c r="J96" i="5"/>
  <c r="J108" i="5"/>
  <c r="J152" i="5"/>
  <c r="K156" i="5"/>
  <c r="K154" i="5"/>
  <c r="K152" i="5"/>
  <c r="K145" i="5"/>
  <c r="J126" i="5"/>
  <c r="K125" i="5"/>
  <c r="J180" i="5"/>
  <c r="K179" i="5"/>
  <c r="J200" i="5"/>
  <c r="J196" i="5"/>
  <c r="J192" i="5"/>
  <c r="K225" i="5"/>
  <c r="J208" i="5"/>
  <c r="J229" i="5"/>
  <c r="J221" i="5"/>
  <c r="J189" i="5"/>
  <c r="J169" i="5"/>
  <c r="J149" i="5"/>
  <c r="J117" i="5"/>
  <c r="J93" i="5"/>
  <c r="K14" i="5"/>
  <c r="J272" i="5"/>
  <c r="J255" i="5"/>
  <c r="J252" i="5"/>
  <c r="J251" i="5"/>
  <c r="J23" i="5"/>
  <c r="Z12" i="2"/>
  <c r="H3" i="4"/>
  <c r="K7" i="4"/>
  <c r="J4" i="4"/>
  <c r="G3" i="4"/>
  <c r="J80" i="4"/>
  <c r="K146" i="4"/>
  <c r="K142" i="4"/>
  <c r="K138" i="4"/>
  <c r="K134" i="4"/>
  <c r="K130" i="4"/>
  <c r="K126" i="4"/>
  <c r="K122" i="4"/>
  <c r="K118" i="4"/>
  <c r="K114" i="4"/>
  <c r="K110" i="4"/>
  <c r="K81" i="4"/>
  <c r="K61" i="4"/>
  <c r="K4" i="4"/>
  <c r="K89" i="5"/>
  <c r="K153" i="5"/>
  <c r="K147" i="5"/>
  <c r="K142" i="5"/>
  <c r="K127" i="5"/>
  <c r="K5" i="5"/>
  <c r="J203" i="5"/>
  <c r="K229" i="5"/>
  <c r="K228" i="5"/>
  <c r="K219" i="5"/>
  <c r="K211" i="5"/>
  <c r="J14" i="5"/>
  <c r="J240" i="5"/>
  <c r="J268" i="5"/>
  <c r="J266" i="5"/>
  <c r="J265" i="5"/>
  <c r="J260" i="5"/>
  <c r="J258" i="5"/>
  <c r="J257" i="5"/>
  <c r="K255" i="5"/>
  <c r="K253" i="5"/>
  <c r="K252" i="5"/>
  <c r="K251" i="5"/>
  <c r="K250" i="5"/>
  <c r="K249" i="5"/>
  <c r="K248" i="5"/>
  <c r="K326" i="5"/>
  <c r="J177" i="5"/>
  <c r="J165" i="5"/>
  <c r="J97" i="5"/>
  <c r="K168" i="5"/>
  <c r="K159" i="5"/>
  <c r="K224" i="5"/>
  <c r="K210" i="5"/>
  <c r="J199" i="5"/>
  <c r="K270" i="5"/>
  <c r="K268" i="5"/>
  <c r="K267" i="5"/>
  <c r="K265" i="5"/>
  <c r="K263" i="5"/>
  <c r="K262" i="5"/>
  <c r="K260" i="5"/>
  <c r="K259" i="5"/>
  <c r="K258" i="5"/>
  <c r="P32" i="5"/>
  <c r="J11" i="5"/>
  <c r="J214" i="5"/>
  <c r="K286" i="5"/>
  <c r="K285" i="5"/>
  <c r="K283" i="5"/>
  <c r="L2" i="6"/>
  <c r="AC12" i="2" s="1"/>
  <c r="K6" i="5"/>
  <c r="J5" i="5"/>
  <c r="K7" i="5"/>
  <c r="J7" i="5"/>
  <c r="K13" i="5"/>
  <c r="J145" i="5"/>
  <c r="J133" i="5"/>
  <c r="K83" i="5"/>
  <c r="K93" i="5"/>
  <c r="K115" i="5"/>
  <c r="K113" i="5"/>
  <c r="K108" i="5"/>
  <c r="K104" i="5"/>
  <c r="K102" i="5"/>
  <c r="K146" i="5"/>
  <c r="K141" i="5"/>
  <c r="K139" i="5"/>
  <c r="K136" i="5"/>
  <c r="K134" i="5"/>
  <c r="K132" i="5"/>
  <c r="K130" i="5"/>
  <c r="K123" i="5"/>
  <c r="K8" i="5"/>
  <c r="K10" i="5"/>
  <c r="K205" i="5"/>
  <c r="M284" i="5"/>
  <c r="K284" i="5" s="1"/>
  <c r="L3" i="5"/>
  <c r="E3" i="2" s="1"/>
  <c r="J193" i="5"/>
  <c r="K172" i="5"/>
  <c r="K164" i="5"/>
  <c r="K190" i="5"/>
  <c r="K188" i="5"/>
  <c r="K186" i="5"/>
  <c r="K227" i="5"/>
  <c r="K221" i="5"/>
  <c r="K215" i="5"/>
  <c r="J201" i="5"/>
  <c r="J197" i="5"/>
  <c r="J185" i="5"/>
  <c r="J109" i="5"/>
  <c r="J101" i="5"/>
  <c r="K116" i="5"/>
  <c r="K96" i="5"/>
  <c r="K107" i="5"/>
  <c r="K182" i="5"/>
  <c r="K180" i="5"/>
  <c r="K176" i="5"/>
  <c r="K173" i="5"/>
  <c r="K171" i="5"/>
  <c r="K167" i="5"/>
  <c r="K166" i="5"/>
  <c r="K165" i="5"/>
  <c r="K163" i="5"/>
  <c r="J159" i="5"/>
  <c r="J195" i="5"/>
  <c r="J13" i="5"/>
  <c r="J230" i="5"/>
  <c r="J218" i="5"/>
  <c r="J202" i="5"/>
  <c r="J182" i="5"/>
  <c r="J178" i="5"/>
  <c r="J138" i="5"/>
  <c r="J130" i="5"/>
  <c r="J329" i="5"/>
  <c r="J328" i="5"/>
  <c r="K325" i="5"/>
  <c r="K324" i="5"/>
  <c r="K323" i="5"/>
  <c r="K321" i="5"/>
  <c r="K320" i="5"/>
  <c r="K319" i="5"/>
  <c r="K318" i="5"/>
  <c r="K317" i="5"/>
  <c r="K316" i="5"/>
  <c r="K315" i="5"/>
  <c r="K314" i="5"/>
  <c r="J22" i="5"/>
  <c r="K11" i="5"/>
  <c r="J10" i="5"/>
  <c r="K200" i="5"/>
  <c r="K192" i="5"/>
  <c r="K230" i="5"/>
  <c r="J227" i="5"/>
  <c r="K226" i="5"/>
  <c r="K222" i="5"/>
  <c r="J219" i="5"/>
  <c r="K216" i="5"/>
  <c r="J215" i="5"/>
  <c r="K212" i="5"/>
  <c r="J247" i="5"/>
  <c r="J246" i="5"/>
  <c r="J245" i="5"/>
  <c r="J244" i="5"/>
  <c r="J243" i="5"/>
  <c r="J242" i="5"/>
  <c r="J241" i="5"/>
  <c r="J256" i="5"/>
  <c r="K272" i="5"/>
  <c r="K335" i="5"/>
  <c r="K334" i="5"/>
  <c r="K333" i="5"/>
  <c r="K332" i="5"/>
  <c r="K331" i="5"/>
  <c r="K330" i="5"/>
  <c r="K329" i="5"/>
  <c r="K328" i="5"/>
  <c r="J296" i="5"/>
  <c r="J293" i="5"/>
  <c r="K282" i="5"/>
  <c r="K281" i="5"/>
  <c r="K280" i="5"/>
  <c r="K279" i="5"/>
  <c r="K278" i="5"/>
  <c r="K277" i="5"/>
  <c r="K276" i="5"/>
  <c r="K275" i="5"/>
  <c r="K274" i="5"/>
  <c r="K273" i="5"/>
  <c r="K17" i="5"/>
  <c r="K18" i="5"/>
  <c r="K15" i="5"/>
  <c r="J48" i="5"/>
  <c r="J239" i="5"/>
  <c r="K234" i="5"/>
  <c r="K233" i="5"/>
  <c r="K232" i="5"/>
  <c r="J254" i="5"/>
  <c r="J253" i="5"/>
  <c r="J249" i="5"/>
  <c r="J248" i="5"/>
  <c r="J17" i="5"/>
  <c r="J18" i="5"/>
  <c r="J15" i="5"/>
  <c r="K48" i="5"/>
  <c r="J181" i="5"/>
  <c r="K90" i="5"/>
  <c r="K86" i="5"/>
  <c r="K82" i="5"/>
  <c r="J129" i="5"/>
  <c r="J125" i="5"/>
  <c r="K143" i="5"/>
  <c r="J141" i="5"/>
  <c r="K218" i="5"/>
  <c r="K214" i="5"/>
  <c r="K209" i="5"/>
  <c r="J205" i="5"/>
  <c r="J206" i="5"/>
  <c r="J174" i="5"/>
  <c r="J166" i="5"/>
  <c r="J94" i="5"/>
  <c r="J161" i="5"/>
  <c r="J137" i="5"/>
  <c r="J105" i="5"/>
  <c r="K99" i="5"/>
  <c r="K97" i="5"/>
  <c r="K95" i="5"/>
  <c r="K119" i="5"/>
  <c r="K111" i="5"/>
  <c r="K109" i="5"/>
  <c r="K151" i="5"/>
  <c r="J90" i="5"/>
  <c r="J86" i="5"/>
  <c r="K91" i="5"/>
  <c r="K106" i="5"/>
  <c r="J271" i="5"/>
  <c r="K94" i="5"/>
  <c r="K92" i="5"/>
  <c r="J102" i="5"/>
  <c r="K117" i="5"/>
  <c r="K114" i="5"/>
  <c r="K112" i="5"/>
  <c r="K155" i="5"/>
  <c r="K137" i="5"/>
  <c r="K126" i="5"/>
  <c r="K124" i="5"/>
  <c r="K120" i="5"/>
  <c r="K181" i="5"/>
  <c r="K170" i="5"/>
  <c r="K162" i="5"/>
  <c r="K204" i="5"/>
  <c r="K223" i="5"/>
  <c r="K217" i="5"/>
  <c r="K213" i="5"/>
  <c r="K206" i="5"/>
  <c r="J188" i="5"/>
  <c r="J184" i="5"/>
  <c r="J235" i="5"/>
  <c r="J270" i="5"/>
  <c r="J269" i="5"/>
  <c r="J267" i="5"/>
  <c r="J264" i="5"/>
  <c r="J262" i="5"/>
  <c r="J261" i="5"/>
  <c r="J259" i="5"/>
  <c r="J89" i="5"/>
  <c r="J85" i="5"/>
  <c r="J82" i="5"/>
  <c r="K149" i="5"/>
  <c r="K138" i="5"/>
  <c r="K135" i="5"/>
  <c r="K133" i="5"/>
  <c r="K131" i="5"/>
  <c r="K129" i="5"/>
  <c r="K121" i="5"/>
  <c r="K175" i="5"/>
  <c r="K196" i="5"/>
  <c r="K237" i="5"/>
  <c r="K236" i="5"/>
  <c r="K231" i="5"/>
  <c r="J335" i="5"/>
  <c r="J334" i="5"/>
  <c r="J333" i="5"/>
  <c r="J332" i="5"/>
  <c r="J331" i="5"/>
  <c r="J330" i="5"/>
  <c r="J326" i="5"/>
  <c r="J325" i="5"/>
  <c r="J324" i="5"/>
  <c r="J323" i="5"/>
  <c r="J321" i="5"/>
  <c r="J320" i="5"/>
  <c r="J319" i="5"/>
  <c r="J318" i="5"/>
  <c r="J317" i="5"/>
  <c r="J316" i="5"/>
  <c r="J315" i="5"/>
  <c r="J311" i="5"/>
  <c r="J310" i="5"/>
  <c r="J309" i="5"/>
  <c r="J308" i="5"/>
  <c r="J307" i="5"/>
  <c r="J306" i="5"/>
  <c r="J305" i="5"/>
  <c r="J304" i="5"/>
  <c r="J303" i="5"/>
  <c r="J302" i="5"/>
  <c r="J300" i="5"/>
  <c r="J298" i="5"/>
  <c r="J297" i="5"/>
  <c r="J295" i="5"/>
  <c r="J294" i="5"/>
  <c r="J292" i="5"/>
  <c r="J291" i="5"/>
  <c r="J290" i="5"/>
  <c r="J289" i="5"/>
  <c r="J288" i="5"/>
  <c r="J287" i="5"/>
  <c r="J286" i="5"/>
  <c r="J285" i="5"/>
  <c r="J283" i="5"/>
  <c r="J282" i="5"/>
  <c r="J281" i="5"/>
  <c r="J280" i="5"/>
  <c r="J278" i="5"/>
  <c r="J277" i="5"/>
  <c r="J276" i="5"/>
  <c r="J275" i="5"/>
  <c r="J274" i="5"/>
  <c r="K201" i="5"/>
  <c r="K197" i="5"/>
  <c r="K194" i="5"/>
  <c r="K193" i="5"/>
  <c r="K189" i="5"/>
  <c r="K187" i="5"/>
  <c r="K185" i="5"/>
  <c r="K183" i="5"/>
  <c r="K203" i="5"/>
  <c r="K202" i="5"/>
  <c r="J217" i="5"/>
  <c r="J213" i="5"/>
  <c r="K208" i="5"/>
  <c r="J139" i="5"/>
  <c r="J127" i="5"/>
  <c r="K246" i="5"/>
  <c r="K245" i="5"/>
  <c r="K244" i="5"/>
  <c r="K243" i="5"/>
  <c r="K242" i="5"/>
  <c r="K241" i="5"/>
  <c r="K140" i="5"/>
  <c r="M9" i="5"/>
  <c r="K9" i="5" s="1"/>
  <c r="J190" i="5"/>
  <c r="J150" i="5"/>
  <c r="J146" i="5"/>
  <c r="H3" i="5"/>
  <c r="M87" i="5"/>
  <c r="K87" i="5" s="1"/>
  <c r="J226" i="5"/>
  <c r="J186" i="5"/>
  <c r="K122" i="5"/>
  <c r="K158" i="5"/>
  <c r="J198" i="5"/>
  <c r="J170" i="5"/>
  <c r="J162" i="5"/>
  <c r="J158" i="5"/>
  <c r="J154" i="5"/>
  <c r="J134" i="5"/>
  <c r="J110" i="5"/>
  <c r="P30" i="5"/>
  <c r="G3" i="5"/>
  <c r="K105" i="5"/>
  <c r="J122" i="5"/>
  <c r="M157" i="5"/>
  <c r="K157" i="5" s="1"/>
  <c r="K128" i="5"/>
  <c r="K199" i="5"/>
  <c r="K195" i="5"/>
  <c r="J225" i="5"/>
  <c r="J209" i="5"/>
  <c r="J173" i="5"/>
  <c r="J153" i="5"/>
  <c r="J121" i="5"/>
  <c r="J113" i="5"/>
  <c r="K247" i="5"/>
  <c r="M23" i="5"/>
  <c r="K23" i="5" s="1"/>
  <c r="P29" i="5"/>
  <c r="K88" i="5"/>
  <c r="K84" i="5"/>
  <c r="K178" i="5"/>
  <c r="M22" i="5"/>
  <c r="K22" i="5" s="1"/>
  <c r="K269" i="5"/>
  <c r="K266" i="5"/>
  <c r="K264" i="5"/>
  <c r="K261" i="5"/>
  <c r="K257" i="5"/>
  <c r="K254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M2" i="6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<sst xmlns="http://schemas.openxmlformats.org/spreadsheetml/2006/main" count="2280" uniqueCount="1505">
  <si>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</si>
  <si>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</si>
  <si>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</si>
  <si>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</si>
  <si>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</si>
  <si>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</si>
  <si>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</si>
  <si>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</si>
  <si>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</si>
  <si>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</si>
  <si>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</si>
  <si>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</si>
  <si>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</si>
  <si>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</si>
  <si>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</si>
  <si>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</si>
  <si>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</si>
  <si>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</si>
  <si>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</si>
  <si>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</si>
  <si>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</si>
  <si>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</si>
  <si>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</si>
  <si>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</si>
  <si>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</si>
  <si>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</si>
  <si>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</si>
  <si>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</si>
  <si>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</si>
  <si>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</si>
  <si>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</si>
  <si>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</si>
  <si>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</si>
  <si>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</si>
  <si>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</si>
  <si>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</si>
  <si>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</si>
  <si>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</si>
  <si>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</si>
  <si>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</si>
  <si>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</si>
  <si>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</si>
  <si>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</si>
  <si>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</si>
  <si>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</si>
  <si>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</si>
  <si>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</si>
  <si>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</si>
  <si>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</si>
  <si>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</si>
  <si>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</si>
  <si>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</si>
  <si>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</si>
  <si>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</si>
  <si>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</si>
  <si>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</si>
  <si>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</si>
  <si>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</si>
  <si>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</si>
  <si>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</si>
  <si>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</si>
  <si>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</si>
  <si>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</si>
  <si>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</si>
  <si>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</si>
  <si>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</si>
  <si>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</si>
  <si>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</si>
  <si>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</si>
  <si>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</si>
  <si>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</si>
  <si>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</si>
  <si>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</si>
  <si>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</si>
  <si>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</si>
  <si>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</si>
  <si>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</si>
  <si>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</si>
  <si>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</si>
  <si>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</si>
  <si>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</si>
  <si>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</si>
  <si>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</si>
  <si>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</si>
  <si>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</si>
  <si>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</si>
  <si>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</si>
  <si>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</si>
  <si>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</si>
  <si>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</si>
  <si>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</si>
  <si>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</si>
  <si>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</si>
  <si>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</si>
  <si>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</si>
  <si>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</si>
  <si>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</si>
  <si>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</si>
  <si>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</si>
  <si>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</si>
  <si>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</si>
  <si>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</si>
  <si>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</si>
  <si>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</si>
  <si>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</si>
  <si>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</si>
  <si>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</si>
  <si>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</si>
  <si>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</si>
  <si>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</si>
  <si>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</si>
  <si>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</si>
  <si>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</si>
  <si>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</si>
  <si>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</si>
  <si>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2017-05-10</t>
  </si>
  <si>
    <t>2017-06-10</t>
  </si>
  <si>
    <t>建设银行</t>
  </si>
  <si>
    <t>2017-05-07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</si>
  <si>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</si>
  <si>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</si>
  <si>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</si>
  <si>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</si>
  <si>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</si>
  <si>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</si>
  <si>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</si>
  <si>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</si>
  <si>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</si>
  <si>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</si>
  <si>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</si>
  <si>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</si>
  <si>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</si>
  <si>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</si>
  <si>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</si>
  <si>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</si>
  <si>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</si>
  <si>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</si>
  <si>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</si>
  <si>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</si>
  <si>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</si>
  <si>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</si>
  <si>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</si>
  <si>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</si>
  <si>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</si>
  <si>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</si>
  <si>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</si>
  <si>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</si>
  <si>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</si>
  <si>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</si>
  <si>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</si>
  <si>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</si>
  <si>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</si>
  <si>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</si>
  <si>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</si>
  <si>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2017-05-22</t>
  </si>
  <si>
    <t>2017-06-22</t>
  </si>
  <si>
    <t>eeeee</t>
  </si>
  <si>
    <t>2017-04-30</t>
  </si>
  <si>
    <t>2017-05-31</t>
  </si>
  <si>
    <t>2017-06-30</t>
  </si>
  <si>
    <t>2017-07-31</t>
  </si>
  <si>
    <t>2017-08-31</t>
  </si>
  <si>
    <t>2017-05-16</t>
  </si>
  <si>
    <t>2017-06-16</t>
  </si>
  <si>
    <t>2017-07-16</t>
  </si>
  <si>
    <t>2017-08-16</t>
  </si>
  <si>
    <t>2017-09-16</t>
  </si>
  <si>
    <t>2017-04-26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</si>
  <si>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</si>
  <si>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</si>
  <si>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</si>
  <si>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</si>
  <si>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</si>
  <si>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</si>
  <si>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</si>
  <si>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</si>
  <si>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</si>
  <si>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</si>
  <si>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</si>
  <si>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</si>
  <si>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</si>
  <si>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</si>
  <si>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</si>
  <si>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</si>
  <si>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2017-04-28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</si>
  <si>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</si>
  <si>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</si>
  <si>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</si>
  <si>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</si>
  <si>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</si>
  <si>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</si>
  <si>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</si>
  <si>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</si>
  <si>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</si>
  <si>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</si>
  <si>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</si>
  <si>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</si>
  <si>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</si>
  <si>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</si>
  <si>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</si>
  <si>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</si>
  <si>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</si>
  <si>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</si>
  <si>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</si>
  <si>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</si>
  <si>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</si>
  <si>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</si>
  <si>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</si>
  <si>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</si>
  <si>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</si>
  <si>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</si>
  <si>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</si>
  <si>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</si>
  <si>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2017-11-10</t>
  </si>
  <si>
    <t>2017-12-10</t>
  </si>
  <si>
    <t>2017-05-15</t>
  </si>
  <si>
    <t>2017-06-15</t>
  </si>
  <si>
    <t>20.72</t>
  </si>
  <si>
    <t>17.91</t>
  </si>
  <si>
    <t>8.4</t>
  </si>
  <si>
    <t>18.3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</si>
  <si>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</si>
  <si>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</si>
  <si>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</si>
  <si>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</si>
  <si>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</si>
  <si>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</si>
  <si>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</si>
  <si>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</si>
  <si>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</si>
  <si>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</si>
  <si>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</si>
  <si>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</si>
  <si>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</si>
  <si>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</si>
  <si>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</si>
  <si>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</si>
  <si>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</si>
  <si>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</si>
  <si>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</si>
  <si>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</si>
  <si>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</si>
  <si>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</si>
  <si>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</si>
  <si>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</si>
  <si>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</si>
  <si>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</si>
  <si>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</si>
  <si>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</si>
  <si>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</si>
  <si>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</si>
  <si>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</si>
  <si>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</si>
  <si>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</si>
  <si>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</si>
  <si>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</si>
  <si>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</si>
  <si>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</si>
  <si>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</si>
  <si>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</si>
  <si>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</si>
  <si>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</si>
  <si>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</si>
  <si>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</si>
  <si>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</si>
  <si>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</si>
  <si>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</si>
  <si>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</si>
  <si>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</si>
  <si>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 xml:space="preserve">年省心2120期 </t>
  </si>
  <si>
    <t xml:space="preserve">年省心2153期 </t>
  </si>
  <si>
    <t>77.14</t>
  </si>
  <si>
    <t>6.39</t>
  </si>
  <si>
    <t>82.89</t>
  </si>
  <si>
    <t>美的分红</t>
  </si>
  <si>
    <t xml:space="preserve">年省心2208期 </t>
  </si>
  <si>
    <t xml:space="preserve">年省心2228期 </t>
  </si>
  <si>
    <t xml:space="preserve">年省心2272期 </t>
  </si>
  <si>
    <t xml:space="preserve">年省心2335期 </t>
  </si>
  <si>
    <t>477.37</t>
  </si>
  <si>
    <t>2017-04-29</t>
  </si>
  <si>
    <t>415.3</t>
  </si>
  <si>
    <t>62.07</t>
  </si>
  <si>
    <t>471.16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</si>
  <si>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</si>
  <si>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</si>
  <si>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</si>
  <si>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</si>
  <si>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</si>
  <si>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</si>
  <si>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</si>
  <si>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</si>
  <si>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</si>
  <si>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</si>
  <si>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</si>
  <si>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</si>
  <si>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</si>
  <si>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</si>
  <si>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</si>
  <si>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</si>
  <si>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</si>
  <si>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</si>
  <si>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</si>
  <si>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</si>
  <si>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</si>
  <si>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</si>
  <si>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</si>
  <si>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</si>
  <si>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</si>
  <si>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</si>
  <si>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</si>
  <si>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</si>
  <si>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</si>
  <si>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</si>
  <si>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</si>
  <si>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</si>
  <si>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</si>
  <si>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</si>
  <si>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</si>
  <si>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</si>
  <si>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</si>
  <si>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</si>
  <si>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</si>
  <si>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</si>
  <si>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</si>
  <si>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</si>
  <si>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</si>
  <si>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</si>
  <si>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</si>
  <si>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</si>
  <si>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</si>
  <si>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</si>
  <si>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</si>
  <si>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77.71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</si>
  <si>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</si>
  <si>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</si>
  <si>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</si>
  <si>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</si>
  <si>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</si>
  <si>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</si>
  <si>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</si>
  <si>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</si>
  <si>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</si>
  <si>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</si>
  <si>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</si>
  <si>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</si>
  <si>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</si>
  <si>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</si>
  <si>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</si>
  <si>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</si>
  <si>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</si>
  <si>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</si>
  <si>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</si>
  <si>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</si>
  <si>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</si>
  <si>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</si>
  <si>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</si>
  <si>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</si>
  <si>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</si>
  <si>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</si>
  <si>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</si>
  <si>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</si>
  <si>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</si>
  <si>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</si>
  <si>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</si>
  <si>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</si>
  <si>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</si>
  <si>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</si>
  <si>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</si>
  <si>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</si>
  <si>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</si>
  <si>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</si>
  <si>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</si>
  <si>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</si>
  <si>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</si>
  <si>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</si>
  <si>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</si>
  <si>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</si>
  <si>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</si>
  <si>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</si>
  <si>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</si>
  <si>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</si>
  <si>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</si>
  <si>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</si>
  <si>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</si>
  <si>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</si>
  <si>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</si>
  <si>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</si>
  <si>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</si>
  <si>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</si>
  <si>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73.46</t>
  </si>
  <si>
    <t>4.76</t>
  </si>
  <si>
    <t>77.74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</si>
  <si>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</si>
  <si>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</si>
  <si>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</si>
  <si>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</si>
  <si>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</si>
  <si>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</si>
  <si>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</si>
  <si>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</si>
  <si>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</si>
  <si>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</si>
  <si>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</si>
  <si>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</si>
  <si>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</si>
  <si>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</si>
  <si>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</si>
  <si>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</si>
  <si>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</si>
  <si>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</si>
  <si>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</si>
  <si>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</si>
  <si>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</si>
  <si>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</si>
  <si>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</si>
  <si>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</si>
  <si>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</si>
  <si>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</si>
  <si>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</si>
  <si>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</si>
  <si>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</si>
  <si>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</si>
  <si>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</si>
  <si>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</si>
  <si>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</si>
  <si>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</si>
  <si>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</si>
  <si>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</si>
  <si>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</si>
  <si>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</si>
  <si>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</si>
  <si>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</si>
  <si>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</si>
  <si>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</si>
  <si>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</si>
  <si>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2017-05-02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</si>
  <si>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</si>
  <si>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</si>
  <si>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</si>
  <si>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</si>
  <si>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</si>
  <si>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</si>
  <si>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</si>
  <si>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</si>
  <si>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</si>
  <si>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</si>
  <si>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</si>
  <si>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</si>
  <si>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</si>
  <si>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</si>
  <si>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</si>
  <si>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</si>
  <si>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2017-05-06</t>
  </si>
  <si>
    <t>78.99</t>
  </si>
  <si>
    <t>12.72</t>
  </si>
  <si>
    <t>90.44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</si>
  <si>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</si>
  <si>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</si>
  <si>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</si>
  <si>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</si>
  <si>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</si>
  <si>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</si>
  <si>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</si>
  <si>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</si>
  <si>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</si>
  <si>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</si>
  <si>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</si>
  <si>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</si>
  <si>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</si>
  <si>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</si>
  <si>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</si>
  <si>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</si>
  <si>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</si>
  <si>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</si>
  <si>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</si>
  <si>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</si>
  <si>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</si>
  <si>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</si>
  <si>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</si>
  <si>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</si>
  <si>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</si>
  <si>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</si>
  <si>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</si>
  <si>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</si>
  <si>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</si>
  <si>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</si>
  <si>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</si>
  <si>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</si>
  <si>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</si>
  <si>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</si>
  <si>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</si>
  <si>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</si>
  <si>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</si>
  <si>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</si>
  <si>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</si>
  <si>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</si>
  <si>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</si>
  <si>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</si>
  <si>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</si>
  <si>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</si>
  <si>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</si>
  <si>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</si>
  <si>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</si>
  <si>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</si>
  <si>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</si>
  <si>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</si>
  <si>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</si>
  <si>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</si>
  <si>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</si>
  <si>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</si>
  <si>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</si>
  <si>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</si>
  <si>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</si>
  <si>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</si>
  <si>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</si>
  <si>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</si>
  <si>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</si>
  <si>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</si>
  <si>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</si>
  <si>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</si>
  <si>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</si>
  <si>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</si>
  <si>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</si>
  <si>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</si>
  <si>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</si>
  <si>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</si>
  <si>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</si>
  <si>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</si>
  <si>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</si>
  <si>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</si>
  <si>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</si>
  <si>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</si>
  <si>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</si>
  <si>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</si>
  <si>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</si>
  <si>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</si>
  <si>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</si>
  <si>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</si>
  <si>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</si>
  <si>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</si>
  <si>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</si>
  <si>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</si>
  <si>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</si>
  <si>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</si>
  <si>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</si>
  <si>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</si>
  <si>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</si>
  <si>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</si>
  <si>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</si>
  <si>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</si>
  <si>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</si>
  <si>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</si>
  <si>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</si>
  <si>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</si>
  <si>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</si>
  <si>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</si>
  <si>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</si>
  <si>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</si>
  <si>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</si>
  <si>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</si>
  <si>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</si>
  <si>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</si>
  <si>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</si>
  <si>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</si>
  <si>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</si>
  <si>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</si>
  <si>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</si>
  <si>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</si>
  <si>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</si>
  <si>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</si>
  <si>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</si>
  <si>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</si>
  <si>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</si>
  <si>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</si>
  <si>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</si>
  <si>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</si>
  <si>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</si>
  <si>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</si>
  <si>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</si>
  <si>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</si>
  <si>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</si>
  <si>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</si>
  <si>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</si>
  <si>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</si>
  <si>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</si>
  <si>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</si>
  <si>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</si>
  <si>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</si>
  <si>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</si>
  <si>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</si>
  <si>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</si>
  <si>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</si>
  <si>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</si>
  <si>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</si>
  <si>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</si>
  <si>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</si>
  <si>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</si>
  <si>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年省心2956期 </t>
  </si>
  <si>
    <t xml:space="preserve">年省心2957期 </t>
  </si>
  <si>
    <t>2017-05-11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</si>
  <si>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</si>
  <si>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</si>
  <si>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</si>
  <si>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</si>
  <si>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</si>
  <si>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</si>
  <si>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</si>
  <si>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</si>
  <si>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</si>
  <si>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</si>
  <si>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</si>
  <si>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</si>
  <si>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</si>
  <si>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</si>
  <si>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</si>
  <si>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</si>
  <si>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</si>
  <si>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</si>
  <si>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</si>
  <si>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1.39</t>
  </si>
  <si>
    <t>12.17</t>
  </si>
  <si>
    <t>2017-05-03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</si>
  <si>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</si>
  <si>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</si>
  <si>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</si>
  <si>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</si>
  <si>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</si>
  <si>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</si>
  <si>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</si>
  <si>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</si>
  <si>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</si>
  <si>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</si>
  <si>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</si>
  <si>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</si>
  <si>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</si>
  <si>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</si>
  <si>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</si>
  <si>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</si>
  <si>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</si>
  <si>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</si>
  <si>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</si>
  <si>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</si>
  <si>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</si>
  <si>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2017-05-08</t>
  </si>
  <si>
    <t>321.16</t>
  </si>
  <si>
    <t>55.43</t>
  </si>
  <si>
    <t>371.05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</si>
  <si>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</si>
  <si>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</si>
  <si>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</si>
  <si>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</si>
  <si>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</si>
  <si>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</si>
  <si>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</si>
  <si>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</si>
  <si>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</si>
  <si>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</si>
  <si>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</si>
  <si>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</si>
  <si>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</si>
  <si>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</si>
  <si>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</si>
  <si>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</si>
  <si>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</si>
  <si>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</si>
  <si>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</si>
  <si>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</si>
  <si>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</si>
  <si>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</si>
  <si>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</si>
  <si>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</si>
  <si>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</si>
  <si>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</si>
  <si>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</si>
  <si>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</si>
  <si>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</si>
  <si>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</si>
  <si>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</si>
  <si>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</si>
  <si>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</si>
  <si>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</si>
  <si>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</si>
  <si>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</si>
  <si>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</si>
  <si>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</si>
  <si>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</si>
  <si>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</si>
  <si>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</si>
  <si>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</si>
  <si>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</si>
  <si>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</si>
  <si>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</si>
  <si>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</si>
  <si>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</si>
  <si>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</si>
  <si>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</si>
  <si>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</si>
  <si>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</si>
  <si>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</si>
  <si>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</si>
  <si>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</si>
  <si>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</si>
  <si>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</si>
  <si>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</si>
  <si>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</si>
  <si>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</si>
  <si>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2017-05-09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</si>
  <si>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</si>
  <si>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</si>
  <si>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</si>
  <si>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</si>
  <si>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</si>
  <si>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</si>
  <si>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</si>
  <si>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</si>
  <si>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</si>
  <si>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</si>
  <si>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</si>
  <si>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</si>
  <si>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</si>
  <si>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</si>
  <si>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</si>
  <si>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</si>
  <si>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</si>
  <si>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</si>
  <si>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</si>
  <si>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</si>
  <si>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</si>
  <si>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</si>
  <si>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</si>
  <si>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</si>
  <si>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</si>
  <si>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</si>
  <si>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</si>
  <si>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</si>
  <si>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</si>
  <si>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14.85</t>
  </si>
  <si>
    <t>13.31</t>
  </si>
  <si>
    <t>89.69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</si>
  <si>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</si>
  <si>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</si>
  <si>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</si>
  <si>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</si>
  <si>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</si>
  <si>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</si>
  <si>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</si>
  <si>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</si>
  <si>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</si>
  <si>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</si>
  <si>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</si>
  <si>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</si>
  <si>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</si>
  <si>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</si>
  <si>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</si>
  <si>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</si>
  <si>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</si>
  <si>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</si>
  <si>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</si>
  <si>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</si>
  <si>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</si>
  <si>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</si>
  <si>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</si>
  <si>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</si>
  <si>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</si>
  <si>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</si>
  <si>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</si>
  <si>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</si>
  <si>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</si>
  <si>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</si>
  <si>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</si>
  <si>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</si>
  <si>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</si>
  <si>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</si>
  <si>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</si>
  <si>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</si>
  <si>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</si>
  <si>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</si>
  <si>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</si>
  <si>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</si>
  <si>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</si>
  <si>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</si>
  <si>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</si>
  <si>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</si>
  <si>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</si>
  <si>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</si>
  <si>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</si>
  <si>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</si>
  <si>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</si>
  <si>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</si>
  <si>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</si>
  <si>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</si>
  <si>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</si>
  <si>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</si>
  <si>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</si>
  <si>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</si>
  <si>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</si>
  <si>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</si>
  <si>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</si>
  <si>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</si>
  <si>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</si>
  <si>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</si>
  <si>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</si>
  <si>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</si>
  <si>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</si>
  <si>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</si>
  <si>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10.51</t>
  </si>
  <si>
    <t>12.14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</si>
  <si>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</si>
  <si>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</si>
  <si>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</si>
  <si>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</si>
  <si>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</si>
  <si>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</si>
  <si>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</si>
  <si>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</si>
  <si>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</si>
  <si>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</si>
  <si>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</si>
  <si>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</si>
  <si>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</si>
  <si>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</si>
  <si>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</si>
  <si>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</si>
  <si>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</si>
  <si>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</si>
  <si>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</si>
  <si>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</si>
  <si>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</si>
  <si>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</si>
  <si>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</si>
  <si>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</si>
  <si>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</si>
  <si>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</si>
  <si>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</si>
  <si>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</si>
  <si>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</si>
  <si>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</si>
  <si>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</si>
  <si>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</si>
  <si>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</si>
  <si>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</si>
  <si>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</si>
  <si>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</si>
  <si>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</si>
  <si>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</si>
  <si>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</si>
  <si>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</si>
  <si>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343.62</t>
  </si>
  <si>
    <t>336.29</t>
  </si>
  <si>
    <t>7.33</t>
  </si>
  <si>
    <t>342.89</t>
  </si>
  <si>
    <t>339.85</t>
  </si>
  <si>
    <t>3.77</t>
  </si>
  <si>
    <t>343.24</t>
  </si>
  <si>
    <t>156.84</t>
  </si>
  <si>
    <t>134.05</t>
  </si>
  <si>
    <t>22.79</t>
  </si>
  <si>
    <t>154.56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</si>
  <si>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</si>
  <si>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</si>
  <si>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</si>
  <si>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</si>
  <si>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</si>
  <si>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</si>
  <si>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</si>
  <si>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</si>
  <si>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</si>
  <si>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</si>
  <si>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</si>
  <si>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</si>
  <si>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</si>
  <si>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</si>
  <si>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</si>
  <si>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</si>
  <si>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</si>
  <si>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</si>
  <si>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</si>
  <si>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</si>
  <si>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</si>
  <si>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</si>
  <si>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</si>
  <si>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</si>
  <si>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</si>
  <si>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</si>
  <si>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</si>
  <si>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</si>
  <si>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</si>
  <si>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</si>
  <si>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</si>
  <si>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</si>
  <si>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</si>
  <si>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</si>
  <si>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</si>
  <si>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</si>
  <si>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</si>
  <si>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</si>
  <si>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</si>
  <si>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</si>
  <si>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</si>
  <si>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</si>
  <si>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</si>
  <si>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</si>
  <si>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</si>
  <si>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</si>
  <si>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</si>
  <si>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</si>
  <si>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</si>
  <si>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</si>
  <si>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</si>
  <si>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</si>
  <si>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</si>
  <si>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2742.8</t>
  </si>
  <si>
    <t>367.33</t>
  </si>
  <si>
    <t>2498.55</t>
  </si>
  <si>
    <t>244.25</t>
  </si>
  <si>
    <t>2718.37</t>
  </si>
  <si>
    <t>314.65</t>
  </si>
  <si>
    <t>52.68</t>
  </si>
  <si>
    <t>362.06</t>
  </si>
  <si>
    <t>2525.37</t>
  </si>
  <si>
    <t>217.43</t>
  </si>
  <si>
    <t>2721.06</t>
  </si>
  <si>
    <t>317.79</t>
  </si>
  <si>
    <t>49.54</t>
  </si>
  <si>
    <t>362.38</t>
  </si>
  <si>
    <t>2552.46</t>
  </si>
  <si>
    <t>190.34</t>
  </si>
  <si>
    <t>2723.77</t>
  </si>
  <si>
    <t>320.98</t>
  </si>
  <si>
    <t>46.35</t>
  </si>
  <si>
    <t>362.69</t>
  </si>
  <si>
    <t>2579.85</t>
  </si>
  <si>
    <t>162.95</t>
  </si>
  <si>
    <t>2726.5</t>
  </si>
  <si>
    <t>324.2</t>
  </si>
  <si>
    <t>43.13</t>
  </si>
  <si>
    <t>363.02</t>
  </si>
  <si>
    <t>2607.54</t>
  </si>
  <si>
    <t>135.26</t>
  </si>
  <si>
    <t>2729.27</t>
  </si>
  <si>
    <t>327.44</t>
  </si>
  <si>
    <t>39.89</t>
  </si>
  <si>
    <t>363.34</t>
  </si>
  <si>
    <t>2635.53</t>
  </si>
  <si>
    <t>107.27</t>
  </si>
  <si>
    <t>2732.07</t>
  </si>
  <si>
    <t>330.71</t>
  </si>
  <si>
    <t>36.62</t>
  </si>
  <si>
    <t>363.67</t>
  </si>
  <si>
    <t>2663.81</t>
  </si>
  <si>
    <t>2734.9</t>
  </si>
  <si>
    <t>334.01</t>
  </si>
  <si>
    <t>364.0</t>
  </si>
  <si>
    <t>2692.37</t>
  </si>
  <si>
    <t>50.43</t>
  </si>
  <si>
    <t>2737.76</t>
  </si>
  <si>
    <t>337.35</t>
  </si>
  <si>
    <t>29.98</t>
  </si>
  <si>
    <t>364.33</t>
  </si>
  <si>
    <t>352.58</t>
  </si>
  <si>
    <t>331.08</t>
  </si>
  <si>
    <t>21.5</t>
  </si>
  <si>
    <t>350.43</t>
  </si>
  <si>
    <t>340.72</t>
  </si>
  <si>
    <t>26.61</t>
  </si>
  <si>
    <t>364.67</t>
  </si>
  <si>
    <t>334.38</t>
  </si>
  <si>
    <t>350.76</t>
  </si>
  <si>
    <t>344.13</t>
  </si>
  <si>
    <t>23.2</t>
  </si>
  <si>
    <t>365.01</t>
  </si>
  <si>
    <t>337.73</t>
  </si>
  <si>
    <t>351.09</t>
  </si>
  <si>
    <t>347.58</t>
  </si>
  <si>
    <t>19.75</t>
  </si>
  <si>
    <t>365.35</t>
  </si>
  <si>
    <t>341.11</t>
  </si>
  <si>
    <t>11.47</t>
  </si>
  <si>
    <t>351.43</t>
  </si>
  <si>
    <t>351.05</t>
  </si>
  <si>
    <t>16.28</t>
  </si>
  <si>
    <t>365.7</t>
  </si>
  <si>
    <t>344.51</t>
  </si>
  <si>
    <t>351.77</t>
  </si>
  <si>
    <t>354.56</t>
  </si>
  <si>
    <t>12.77</t>
  </si>
  <si>
    <t>366.05</t>
  </si>
  <si>
    <t>348.05</t>
  </si>
  <si>
    <t>4.53</t>
  </si>
  <si>
    <t>352.13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</si>
  <si>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</si>
  <si>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</si>
  <si>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</si>
  <si>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</si>
  <si>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</si>
  <si>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</si>
  <si>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</si>
  <si>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</si>
  <si>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</si>
  <si>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</si>
  <si>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</si>
  <si>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</si>
  <si>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</si>
  <si>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</si>
  <si>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</si>
  <si>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</si>
  <si>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</si>
  <si>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</si>
  <si>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</si>
  <si>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</si>
  <si>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</si>
  <si>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</si>
  <si>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</si>
  <si>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</si>
  <si>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</si>
  <si>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</si>
  <si>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</si>
  <si>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</si>
  <si>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</si>
  <si>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</si>
  <si>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</si>
  <si>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</si>
  <si>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</si>
  <si>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</si>
  <si>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</si>
  <si>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</si>
  <si>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</si>
  <si>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</si>
  <si>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</si>
  <si>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</si>
  <si>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</si>
  <si>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</si>
  <si>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</si>
  <si>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</si>
  <si>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</si>
  <si>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</si>
  <si>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</si>
  <si>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</si>
  <si>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</si>
  <si>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</si>
  <si>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</si>
  <si>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</si>
  <si>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</si>
  <si>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</si>
  <si>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</si>
  <si>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</si>
  <si>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</si>
  <si>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</si>
  <si>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</si>
  <si>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</si>
  <si>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</si>
  <si>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</si>
  <si>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</si>
  <si>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</si>
  <si>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</si>
  <si>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</si>
  <si>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</si>
  <si>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</si>
  <si>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</si>
  <si>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</si>
  <si>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</si>
  <si>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</si>
  <si>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</si>
  <si>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</si>
  <si>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</si>
  <si>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</si>
  <si>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</si>
  <si>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</si>
  <si>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</si>
  <si>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</si>
  <si>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</si>
  <si>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</si>
  <si>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</si>
  <si>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</si>
  <si>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</si>
  <si>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</si>
  <si>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</si>
  <si>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</si>
  <si>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</si>
  <si>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</si>
  <si>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</si>
  <si>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</si>
  <si>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</si>
  <si>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</si>
  <si>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74.87</t>
  </si>
  <si>
    <t>82.66</t>
  </si>
  <si>
    <t>76.37</t>
  </si>
  <si>
    <t>7.16</t>
  </si>
  <si>
    <t>82.81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</si>
  <si>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</si>
  <si>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</si>
  <si>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</si>
  <si>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</si>
  <si>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</si>
  <si>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</si>
  <si>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</si>
  <si>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</si>
  <si>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</si>
  <si>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</si>
  <si>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</si>
  <si>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</si>
  <si>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</si>
  <si>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</si>
  <si>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</si>
  <si>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</si>
  <si>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</si>
  <si>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</si>
  <si>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</si>
  <si>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</si>
  <si>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</si>
  <si>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</si>
  <si>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</si>
  <si>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</si>
  <si>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</si>
  <si>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</si>
  <si>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</si>
  <si>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</si>
  <si>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</si>
  <si>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</si>
  <si>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</si>
  <si>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</si>
  <si>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</si>
  <si>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</si>
  <si>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</si>
  <si>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</si>
  <si>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</si>
  <si>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</si>
  <si>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</si>
  <si>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</si>
  <si>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</si>
  <si>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</si>
  <si>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</si>
  <si>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</si>
  <si>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</si>
  <si>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</si>
  <si>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</si>
  <si>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</si>
  <si>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</si>
  <si>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</si>
  <si>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</si>
  <si>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</si>
  <si>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</si>
  <si>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</si>
  <si>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</si>
  <si>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</si>
  <si>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</si>
  <si>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</si>
  <si>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</si>
  <si>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</si>
  <si>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</si>
  <si>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</si>
  <si>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193.51</t>
  </si>
  <si>
    <t>62.68</t>
  </si>
  <si>
    <t>249.92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</si>
  <si>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</si>
  <si>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</si>
  <si>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</si>
  <si>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</si>
  <si>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</si>
  <si>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</si>
  <si>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</si>
  <si>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</si>
  <si>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</si>
  <si>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</si>
  <si>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</si>
  <si>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</si>
  <si>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</si>
  <si>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</si>
  <si>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</si>
  <si>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</si>
  <si>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</si>
  <si>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</si>
  <si>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</si>
  <si>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</si>
  <si>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</si>
  <si>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</si>
  <si>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</si>
  <si>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</si>
  <si>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</si>
  <si>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</si>
  <si>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</si>
  <si>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</si>
  <si>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</si>
  <si>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</si>
  <si>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</si>
  <si>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</si>
  <si>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</si>
  <si>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</si>
  <si>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</si>
  <si>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</si>
  <si>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</si>
  <si>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</si>
  <si>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</si>
  <si>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</si>
  <si>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</si>
  <si>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</si>
  <si>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</si>
  <si>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</si>
  <si>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</si>
  <si>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</si>
  <si>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</si>
  <si>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</si>
  <si>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</si>
  <si>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</si>
  <si>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</si>
  <si>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</si>
  <si>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</si>
  <si>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</si>
  <si>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</si>
  <si>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</si>
  <si>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</si>
  <si>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</si>
  <si>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</si>
  <si>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</si>
  <si>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</si>
  <si>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</si>
  <si>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</si>
  <si>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</si>
  <si>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</si>
  <si>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</si>
  <si>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</si>
  <si>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90.12</t>
  </si>
  <si>
    <t>79.22</t>
  </si>
  <si>
    <t>10.9</t>
  </si>
  <si>
    <t>89.03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</si>
  <si>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</si>
  <si>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</si>
  <si>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</si>
  <si>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</si>
  <si>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</si>
  <si>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</si>
  <si>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</si>
  <si>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</si>
  <si>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</si>
  <si>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</si>
  <si>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</si>
  <si>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</si>
  <si>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</si>
  <si>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</si>
  <si>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</si>
  <si>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</si>
  <si>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</si>
  <si>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</si>
  <si>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</si>
  <si>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</si>
  <si>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</si>
  <si>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</si>
  <si>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</si>
  <si>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</si>
  <si>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</si>
  <si>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</si>
  <si>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</si>
  <si>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</si>
  <si>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</si>
  <si>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</si>
  <si>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17.86</t>
  </si>
  <si>
    <t>2.88</t>
  </si>
  <si>
    <t>20.45</t>
  </si>
  <si>
    <t>18.04</t>
  </si>
  <si>
    <t>20.47</t>
  </si>
  <si>
    <t>2.52</t>
  </si>
  <si>
    <t>20.49</t>
  </si>
  <si>
    <t>0.0</t>
  </si>
  <si>
    <t>年省心I6015期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</si>
  <si>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</si>
  <si>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</si>
  <si>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</si>
  <si>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</si>
  <si>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</si>
  <si>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</si>
  <si>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</si>
  <si>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</si>
  <si>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</si>
  <si>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</si>
  <si>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</si>
  <si>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</si>
  <si>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</si>
  <si>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</si>
  <si>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</si>
  <si>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</si>
  <si>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</si>
  <si>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</si>
  <si>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</si>
  <si>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</si>
  <si>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 xml:space="preserve">半年升3370期 </t>
  </si>
  <si>
    <t>9.28</t>
  </si>
  <si>
    <t>年省心I6199期</t>
  </si>
  <si>
    <t>585.58</t>
  </si>
  <si>
    <t>496.79</t>
  </si>
  <si>
    <t>88.79</t>
  </si>
  <si>
    <t>576.7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</si>
  <si>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</si>
  <si>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</si>
  <si>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</si>
  <si>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</si>
  <si>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</si>
  <si>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</si>
  <si>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</si>
  <si>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</si>
  <si>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</si>
  <si>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</si>
  <si>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</si>
  <si>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</si>
  <si>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</si>
  <si>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</si>
  <si>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</si>
  <si>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</si>
  <si>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</si>
  <si>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</si>
  <si>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</si>
  <si>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</si>
  <si>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</si>
  <si>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</si>
  <si>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</si>
  <si>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</si>
  <si>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</si>
  <si>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</si>
  <si>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</si>
  <si>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</si>
  <si>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</si>
  <si>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</si>
  <si>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</si>
  <si>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</si>
  <si>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</si>
  <si>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</si>
  <si>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</si>
  <si>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</si>
  <si>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</si>
  <si>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</si>
  <si>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</si>
  <si>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</si>
  <si>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</si>
  <si>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</si>
  <si>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</si>
  <si>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</si>
  <si>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</si>
  <si>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</si>
  <si>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525.2</t>
  </si>
  <si>
    <t>89.04</t>
  </si>
  <si>
    <t>605.34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</si>
  <si>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</si>
  <si>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</si>
  <si>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</si>
  <si>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</si>
  <si>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</si>
  <si>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</si>
  <si>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</si>
  <si>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</si>
  <si>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</si>
  <si>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</si>
  <si>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</si>
  <si>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</si>
  <si>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</si>
  <si>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</si>
  <si>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</si>
  <si>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</si>
  <si>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</si>
  <si>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</si>
  <si>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</si>
  <si>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</si>
  <si>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</si>
  <si>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</si>
  <si>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</si>
  <si>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</si>
  <si>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</si>
  <si>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</si>
  <si>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</si>
  <si>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</si>
  <si>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</si>
  <si>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</si>
  <si>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</si>
  <si>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</si>
  <si>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</si>
  <si>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</si>
  <si>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</si>
  <si>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</si>
  <si>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</si>
  <si>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</si>
  <si>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</si>
  <si>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</si>
  <si>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</si>
  <si>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</si>
  <si>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</si>
  <si>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</si>
  <si>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</si>
  <si>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</si>
  <si>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</si>
  <si>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</si>
  <si>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</si>
  <si>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</si>
  <si>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</si>
  <si>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</si>
  <si>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</si>
  <si>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</si>
  <si>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</si>
  <si>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</si>
  <si>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</si>
  <si>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</si>
  <si>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</si>
  <si>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</si>
  <si>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</si>
  <si>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</si>
  <si>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</si>
  <si>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</si>
  <si>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</si>
  <si>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</si>
  <si>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</si>
  <si>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</si>
  <si>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</si>
  <si>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</si>
  <si>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</si>
  <si>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</si>
  <si>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</si>
  <si>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</si>
  <si>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</si>
  <si>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</si>
  <si>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</si>
  <si>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</si>
  <si>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</si>
  <si>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</si>
  <si>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</si>
  <si>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</si>
  <si>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</si>
  <si>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</si>
  <si>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</si>
  <si>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</si>
  <si>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</si>
  <si>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</si>
  <si>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</si>
  <si>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</si>
  <si>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</si>
  <si>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</si>
  <si>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</si>
  <si>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</si>
  <si>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短期宝20170205D01</t>
  </si>
  <si>
    <t>xjxia03</t>
  </si>
  <si>
    <t>短期宝20170209D01</t>
  </si>
  <si>
    <t>年省心Ⅲ1716期</t>
  </si>
  <si>
    <t>短期宝20170211D02</t>
  </si>
  <si>
    <t>年省心Ⅲ1778期</t>
  </si>
  <si>
    <t>年省心Ⅲ1785期</t>
  </si>
  <si>
    <t>年省心Ⅲ98期</t>
  </si>
  <si>
    <t>912.69</t>
  </si>
  <si>
    <t>823.14</t>
  </si>
  <si>
    <t>89.55</t>
  </si>
  <si>
    <t>903.73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</si>
  <si>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</si>
  <si>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</si>
  <si>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</si>
  <si>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</si>
  <si>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</si>
  <si>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</si>
  <si>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</si>
  <si>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</si>
  <si>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</si>
  <si>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</si>
  <si>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</si>
  <si>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</si>
  <si>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</si>
  <si>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</si>
  <si>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</si>
  <si>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</si>
  <si>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</si>
  <si>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</si>
  <si>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</si>
  <si>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</si>
  <si>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</si>
  <si>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</si>
  <si>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</si>
  <si>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</si>
  <si>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</si>
  <si>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</si>
  <si>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</si>
  <si>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</si>
  <si>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</si>
  <si>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</si>
  <si>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</si>
  <si>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</si>
  <si>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</si>
  <si>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</si>
  <si>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短期宝20170331D02</t>
  </si>
  <si>
    <t>年省心I8901期</t>
  </si>
  <si>
    <t>年省心Ⅲ2084期</t>
  </si>
  <si>
    <t>6.34</t>
  </si>
  <si>
    <t>6.23</t>
  </si>
  <si>
    <t>0.11</t>
  </si>
  <si>
    <t>6.22</t>
  </si>
  <si>
    <t>0.12</t>
  </si>
  <si>
    <t>年省心Ⅲ2101期</t>
  </si>
  <si>
    <t>年省心Ⅲ2108期</t>
  </si>
  <si>
    <t>376.57</t>
  </si>
  <si>
    <t>60.07</t>
  </si>
  <si>
    <t>430.63</t>
  </si>
  <si>
    <t>380.37</t>
  </si>
  <si>
    <t>56.27</t>
  </si>
  <si>
    <t>431.01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</si>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</sst>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71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14" fontId="23" fillId="23" borderId="64" xfId="0" applyNumberFormat="1" applyFont="1" applyFill="1" applyBorder="1" applyAlignment="1">
      <alignment horizontal="center" vertical="center" wrapText="1"/>
    </xf>
    <xf numFmtId="0" fontId="23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23" fillId="23" borderId="64" xfId="0" applyNumberFormat="1" applyFont="1" applyFill="1" applyBorder="1" applyAlignment="1">
      <alignment horizontal="center" vertical="center" wrapText="1"/>
    </xf>
    <xf numFmtId="4" fontId="23" fillId="23" borderId="64" xfId="0" applyNumberFormat="1" applyFont="1" applyFill="1" applyBorder="1" applyAlignment="1">
      <alignment horizontal="center" vertical="center" wrapText="1"/>
    </xf>
    <xf numFmtId="10" fontId="2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1" applyAlignment="1" applyProtection="1"/>
    <xf numFmtId="10" fontId="23" fillId="8" borderId="26" xfId="0" applyNumberFormat="1" applyFont="1" applyFill="1" applyBorder="1" applyAlignment="1">
      <alignment horizontal="center" vertical="center" wrapText="1"/>
    </xf>
    <xf numFmtId="4" fontId="60" fillId="23" borderId="64" xfId="0" applyNumberFormat="1" applyFont="1" applyFill="1" applyBorder="1" applyAlignment="1">
      <alignment horizontal="center" vertical="center" wrapText="1"/>
    </xf>
    <xf numFmtId="0" fontId="60" fillId="23" borderId="6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4" fontId="63" fillId="23" borderId="64" xfId="0" applyNumberFormat="1" applyFont="1" applyFill="1" applyBorder="1" applyAlignment="1">
      <alignment horizontal="center" vertical="center" wrapText="1"/>
    </xf>
    <xf numFmtId="0" fontId="63" fillId="23" borderId="64" xfId="0" applyFont="1" applyFill="1" applyBorder="1" applyAlignment="1">
      <alignment horizontal="center" vertical="center" wrapText="1"/>
    </xf>
    <xf numFmtId="10" fontId="6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48" fillId="0" borderId="0" xfId="0" applyFont="1" applyBorder="1"/>
    <xf numFmtId="0" fontId="48" fillId="0" borderId="18" xfId="0" applyFont="1" applyBorder="1"/>
    <xf numFmtId="0" fontId="48" fillId="0" borderId="19" xfId="0" applyFont="1" applyBorder="1"/>
    <xf numFmtId="0" fontId="58" fillId="0" borderId="32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600655.22000000009</c:v>
                </c:pt>
                <c:pt idx="1">
                  <c:v>737553.87999999907</c:v>
                </c:pt>
                <c:pt idx="2">
                  <c:v>24190</c:v>
                </c:pt>
                <c:pt idx="3">
                  <c:v>21145.100000000002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inance.wzdai.com/liDetail.shtml?borrowId=892609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.shtml?borrowId=891941" TargetMode="External"/><Relationship Id="rId1" Type="http://schemas.openxmlformats.org/officeDocument/2006/relationships/hyperlink" Target="http://finance.wzdai.com/liDetail.shtml?borrowId=890348" TargetMode="External"/><Relationship Id="rId6" Type="http://schemas.openxmlformats.org/officeDocument/2006/relationships/hyperlink" Target="http://finance.wzdai.com/liDetail.shtml?borrowId=902205" TargetMode="External"/><Relationship Id="rId5" Type="http://schemas.openxmlformats.org/officeDocument/2006/relationships/hyperlink" Target="http://finance.wzdai.com/liDetail.shtml?borrowId=901062" TargetMode="External"/><Relationship Id="rId4" Type="http://schemas.openxmlformats.org/officeDocument/2006/relationships/hyperlink" Target="http://finance.wzdai.com/liDetail.shtml?borrowId=89977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396" t="s">
        <v>121</v>
      </c>
      <c r="B1" s="396"/>
      <c r="C1" s="396"/>
      <c r="D1" s="110">
        <f>SUM(G10:G88)-SUM(L10:L88)</f>
        <v>268</v>
      </c>
      <c r="G1" s="109" t="s">
        <v>122</v>
      </c>
      <c r="L1" s="109" t="s">
        <v>123</v>
      </c>
    </row>
    <row r="2" spans="1:19" ht="14.25" customHeight="1">
      <c r="A2" s="397" t="s">
        <v>124</v>
      </c>
      <c r="B2" s="397"/>
      <c r="C2" s="397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397" t="s">
        <v>125</v>
      </c>
      <c r="B3" s="397"/>
      <c r="C3" s="397"/>
      <c r="D3" s="111">
        <f>D1*0.85</f>
        <v>227.79999999999998</v>
      </c>
      <c r="G3" s="109" t="s">
        <v>126</v>
      </c>
      <c r="L3" s="109">
        <v>12500</v>
      </c>
      <c r="M3" s="109">
        <v>0.25</v>
      </c>
    </row>
    <row r="4" spans="1:19" ht="16.5" customHeight="1">
      <c r="A4" s="397" t="s">
        <v>127</v>
      </c>
      <c r="B4" s="397"/>
      <c r="C4" s="397"/>
      <c r="D4" s="112">
        <f>([1]Sheet2!B64)/100</f>
        <v>6.1073000000000004</v>
      </c>
      <c r="G4" s="109" t="s">
        <v>128</v>
      </c>
    </row>
    <row r="5" spans="1:19" ht="15" customHeight="1">
      <c r="A5" s="392" t="s">
        <v>129</v>
      </c>
      <c r="B5" s="392"/>
      <c r="C5" s="392"/>
      <c r="D5" s="113">
        <f>SUM(D10:D88)+SUM(H10:H88)</f>
        <v>76568.666499999992</v>
      </c>
      <c r="G5" s="109" t="s">
        <v>130</v>
      </c>
    </row>
    <row r="6" spans="1:19" ht="14.25" customHeight="1">
      <c r="A6" s="392" t="s">
        <v>131</v>
      </c>
      <c r="B6" s="392"/>
      <c r="C6" s="392"/>
      <c r="D6" s="114">
        <f>SUM(Q10:Q88)</f>
        <v>48178.589949999994</v>
      </c>
      <c r="G6" s="109" t="s">
        <v>132</v>
      </c>
      <c r="L6" s="115">
        <f>H10</f>
        <v>62.814</v>
      </c>
    </row>
    <row r="7" spans="1:19" ht="19.5" customHeight="1">
      <c r="A7" s="392" t="s">
        <v>133</v>
      </c>
      <c r="B7" s="392"/>
      <c r="C7" s="392"/>
      <c r="D7" s="116">
        <f>D6-D5</f>
        <v>-28390.076549999998</v>
      </c>
      <c r="G7" s="109" t="s">
        <v>134</v>
      </c>
      <c r="Q7" s="109">
        <f>D35/E35</f>
        <v>2120.9320514909568</v>
      </c>
    </row>
    <row r="9" spans="1:19" ht="32.25" customHeight="1">
      <c r="A9" s="13" t="s">
        <v>135</v>
      </c>
      <c r="B9" s="13" t="s">
        <v>136</v>
      </c>
      <c r="C9" s="13" t="s">
        <v>137</v>
      </c>
      <c r="D9" s="117" t="s">
        <v>138</v>
      </c>
      <c r="E9" s="118" t="s">
        <v>139</v>
      </c>
      <c r="F9" s="119" t="s">
        <v>140</v>
      </c>
      <c r="G9" s="119" t="s">
        <v>141</v>
      </c>
      <c r="H9" s="118" t="s">
        <v>142</v>
      </c>
      <c r="I9" s="118" t="s">
        <v>143</v>
      </c>
      <c r="J9" s="118" t="s">
        <v>144</v>
      </c>
      <c r="K9" s="119" t="s">
        <v>145</v>
      </c>
      <c r="L9" s="119" t="s">
        <v>146</v>
      </c>
      <c r="M9" s="118" t="s">
        <v>147</v>
      </c>
      <c r="N9" s="118" t="s">
        <v>148</v>
      </c>
      <c r="O9" s="119" t="s">
        <v>149</v>
      </c>
      <c r="P9" s="119" t="s">
        <v>150</v>
      </c>
      <c r="Q9" s="119" t="s">
        <v>151</v>
      </c>
      <c r="R9" s="119" t="s">
        <v>152</v>
      </c>
      <c r="S9" s="119" t="s">
        <v>153</v>
      </c>
    </row>
    <row r="10" spans="1:19">
      <c r="A10" s="1">
        <v>41121</v>
      </c>
      <c r="B10" s="109">
        <v>0</v>
      </c>
      <c r="C10" s="393">
        <v>68.97</v>
      </c>
      <c r="D10" s="394">
        <f>IF(B15&gt;0,SUM(B10:B15)-C10,0)</f>
        <v>10580.78</v>
      </c>
      <c r="E10" s="393">
        <v>6.2854999999999999</v>
      </c>
      <c r="F10" s="393">
        <v>25.3</v>
      </c>
      <c r="G10" s="395">
        <v>79</v>
      </c>
      <c r="H10" s="120">
        <f t="shared" ref="H10:H15" si="0">R16*0.2</f>
        <v>62.814</v>
      </c>
      <c r="I10" s="398">
        <f>IF($K$28&gt;F10,G10*($K$28-F10)*0.2,0)</f>
        <v>70.309999999999988</v>
      </c>
      <c r="J10" s="398"/>
      <c r="K10" s="398"/>
      <c r="L10" s="398"/>
      <c r="M10" s="398"/>
      <c r="N10" s="398"/>
      <c r="O10" s="398"/>
      <c r="P10" s="398"/>
      <c r="Q10" s="398"/>
    </row>
    <row r="11" spans="1:19">
      <c r="A11" s="1">
        <v>41152</v>
      </c>
      <c r="B11" s="109">
        <v>3400.95</v>
      </c>
      <c r="C11" s="393">
        <v>3400.95</v>
      </c>
      <c r="D11" s="394"/>
      <c r="E11" s="393"/>
      <c r="F11" s="393"/>
      <c r="G11" s="395"/>
      <c r="H11" s="120">
        <f t="shared" si="0"/>
        <v>62.814</v>
      </c>
      <c r="I11" s="398"/>
      <c r="J11" s="398"/>
      <c r="K11" s="398"/>
      <c r="L11" s="398"/>
      <c r="M11" s="398"/>
      <c r="N11" s="398"/>
      <c r="O11" s="398"/>
      <c r="P11" s="398"/>
      <c r="Q11" s="398"/>
    </row>
    <row r="12" spans="1:19">
      <c r="A12" s="1">
        <v>41182</v>
      </c>
      <c r="B12" s="109">
        <v>1706.25</v>
      </c>
      <c r="C12" s="393">
        <v>1706.25</v>
      </c>
      <c r="D12" s="394"/>
      <c r="E12" s="393"/>
      <c r="F12" s="393"/>
      <c r="G12" s="395"/>
      <c r="H12" s="120">
        <f t="shared" si="0"/>
        <v>62.814</v>
      </c>
      <c r="I12" s="398"/>
      <c r="J12" s="398"/>
      <c r="K12" s="398"/>
      <c r="L12" s="398"/>
      <c r="M12" s="398"/>
      <c r="N12" s="398"/>
      <c r="O12" s="398"/>
      <c r="P12" s="398"/>
      <c r="Q12" s="398"/>
    </row>
    <row r="13" spans="1:19">
      <c r="A13" s="1">
        <v>41213</v>
      </c>
      <c r="B13" s="109">
        <v>1706.25</v>
      </c>
      <c r="C13" s="393">
        <v>1706.25</v>
      </c>
      <c r="D13" s="394"/>
      <c r="E13" s="393"/>
      <c r="F13" s="393"/>
      <c r="G13" s="395"/>
      <c r="H13" s="120">
        <f t="shared" si="0"/>
        <v>62.814</v>
      </c>
      <c r="I13" s="398"/>
      <c r="J13" s="398"/>
      <c r="K13" s="398"/>
      <c r="L13" s="398"/>
      <c r="M13" s="398"/>
      <c r="N13" s="398"/>
      <c r="O13" s="398"/>
      <c r="P13" s="398"/>
      <c r="Q13" s="398"/>
    </row>
    <row r="14" spans="1:19">
      <c r="A14" s="1">
        <v>41243</v>
      </c>
      <c r="B14" s="109">
        <v>1918.15</v>
      </c>
      <c r="C14" s="393">
        <v>1918.15</v>
      </c>
      <c r="D14" s="394"/>
      <c r="E14" s="393"/>
      <c r="F14" s="393"/>
      <c r="G14" s="395"/>
      <c r="H14" s="120">
        <f t="shared" si="0"/>
        <v>62.814</v>
      </c>
      <c r="I14" s="398"/>
      <c r="J14" s="398"/>
      <c r="K14" s="398"/>
      <c r="L14" s="398"/>
      <c r="M14" s="398"/>
      <c r="N14" s="398"/>
      <c r="O14" s="398"/>
      <c r="P14" s="398"/>
      <c r="Q14" s="398"/>
    </row>
    <row r="15" spans="1:19">
      <c r="A15" s="1">
        <v>41274</v>
      </c>
      <c r="B15" s="109">
        <v>1918.15</v>
      </c>
      <c r="C15" s="393">
        <v>1918.15</v>
      </c>
      <c r="D15" s="394"/>
      <c r="E15" s="393"/>
      <c r="F15" s="393"/>
      <c r="G15" s="395"/>
      <c r="H15" s="120">
        <f t="shared" si="0"/>
        <v>62.814</v>
      </c>
      <c r="I15" s="398"/>
      <c r="J15" s="398"/>
      <c r="K15" s="398"/>
      <c r="L15" s="398"/>
      <c r="M15" s="398"/>
      <c r="N15" s="398"/>
      <c r="O15" s="398"/>
      <c r="P15" s="398"/>
      <c r="Q15" s="398"/>
    </row>
    <row r="16" spans="1:19">
      <c r="A16" s="1">
        <v>41305</v>
      </c>
      <c r="B16" s="109">
        <v>1693.15</v>
      </c>
      <c r="C16" s="393">
        <v>48.24</v>
      </c>
      <c r="D16" s="394">
        <f>IF(B21&gt;0,SUM(B16:B21)-C16,0)</f>
        <v>11196.460000000001</v>
      </c>
      <c r="E16" s="393">
        <v>6.1787000000000001</v>
      </c>
      <c r="F16" s="393">
        <v>23.62</v>
      </c>
      <c r="G16" s="395">
        <v>90</v>
      </c>
      <c r="H16" s="120">
        <f>R22*0.25</f>
        <v>81.435000000000002</v>
      </c>
      <c r="I16" s="398">
        <f>IF($K$28&gt;F16,G16*($K$28-F16)*0.2,0)</f>
        <v>110.33999999999999</v>
      </c>
      <c r="J16" s="398"/>
      <c r="K16" s="398"/>
      <c r="L16" s="398"/>
      <c r="M16" s="398"/>
      <c r="N16" s="398"/>
      <c r="O16" s="398"/>
      <c r="P16" s="398"/>
      <c r="Q16" s="398"/>
      <c r="R16" s="109">
        <v>314.07</v>
      </c>
    </row>
    <row r="17" spans="1:18">
      <c r="A17" s="1">
        <v>41333</v>
      </c>
      <c r="B17" s="121">
        <v>1719.35</v>
      </c>
      <c r="C17" s="393"/>
      <c r="D17" s="394"/>
      <c r="E17" s="393"/>
      <c r="F17" s="393"/>
      <c r="G17" s="395"/>
      <c r="H17" s="120">
        <f t="shared" ref="H17:H80" si="1">R23*0.25</f>
        <v>67.862499999999997</v>
      </c>
      <c r="I17" s="398"/>
      <c r="J17" s="398"/>
      <c r="K17" s="398"/>
      <c r="L17" s="398"/>
      <c r="M17" s="398"/>
      <c r="N17" s="398"/>
      <c r="O17" s="398"/>
      <c r="P17" s="398"/>
      <c r="Q17" s="398"/>
      <c r="R17" s="109">
        <f>R16</f>
        <v>314.07</v>
      </c>
    </row>
    <row r="18" spans="1:18">
      <c r="A18" s="1">
        <v>41364</v>
      </c>
      <c r="B18" s="121">
        <v>1719.35</v>
      </c>
      <c r="C18" s="393"/>
      <c r="D18" s="394"/>
      <c r="E18" s="393"/>
      <c r="F18" s="393"/>
      <c r="G18" s="395"/>
      <c r="H18" s="120">
        <f t="shared" si="1"/>
        <v>67.862499999999997</v>
      </c>
      <c r="I18" s="398"/>
      <c r="J18" s="398"/>
      <c r="K18" s="398"/>
      <c r="L18" s="398"/>
      <c r="M18" s="398"/>
      <c r="N18" s="398"/>
      <c r="O18" s="398"/>
      <c r="P18" s="398"/>
      <c r="Q18" s="398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93"/>
      <c r="D19" s="394"/>
      <c r="E19" s="393"/>
      <c r="F19" s="393"/>
      <c r="G19" s="395"/>
      <c r="H19" s="120">
        <f t="shared" si="1"/>
        <v>67.862499999999997</v>
      </c>
      <c r="I19" s="398"/>
      <c r="J19" s="398"/>
      <c r="K19" s="398"/>
      <c r="L19" s="398"/>
      <c r="M19" s="398"/>
      <c r="N19" s="398"/>
      <c r="O19" s="398"/>
      <c r="P19" s="398"/>
      <c r="Q19" s="398"/>
      <c r="R19" s="109">
        <f t="shared" si="2"/>
        <v>314.07</v>
      </c>
    </row>
    <row r="20" spans="1:18">
      <c r="A20" s="1">
        <v>41425</v>
      </c>
      <c r="B20" s="121">
        <v>1958.25</v>
      </c>
      <c r="C20" s="393"/>
      <c r="D20" s="394"/>
      <c r="E20" s="393"/>
      <c r="F20" s="393"/>
      <c r="G20" s="395"/>
      <c r="H20" s="120">
        <f t="shared" si="1"/>
        <v>67.862499999999997</v>
      </c>
      <c r="I20" s="398"/>
      <c r="J20" s="398"/>
      <c r="K20" s="398"/>
      <c r="L20" s="398"/>
      <c r="M20" s="398"/>
      <c r="N20" s="398"/>
      <c r="O20" s="398"/>
      <c r="P20" s="398"/>
      <c r="Q20" s="398"/>
      <c r="R20" s="109">
        <f t="shared" si="2"/>
        <v>314.07</v>
      </c>
    </row>
    <row r="21" spans="1:18">
      <c r="A21" s="1">
        <v>41455</v>
      </c>
      <c r="B21" s="121">
        <v>1958.25</v>
      </c>
      <c r="C21" s="393"/>
      <c r="D21" s="394"/>
      <c r="E21" s="393"/>
      <c r="F21" s="393"/>
      <c r="G21" s="395"/>
      <c r="H21" s="120">
        <f t="shared" si="1"/>
        <v>67.862499999999997</v>
      </c>
      <c r="I21" s="398"/>
      <c r="J21" s="398"/>
      <c r="K21" s="398"/>
      <c r="L21" s="398"/>
      <c r="M21" s="398"/>
      <c r="N21" s="398"/>
      <c r="O21" s="398"/>
      <c r="P21" s="398"/>
      <c r="Q21" s="398"/>
      <c r="R21" s="109">
        <f t="shared" si="2"/>
        <v>314.07</v>
      </c>
    </row>
    <row r="22" spans="1:18">
      <c r="A22" s="1">
        <v>41486</v>
      </c>
      <c r="B22" s="121">
        <v>1958.23</v>
      </c>
      <c r="C22" s="393">
        <v>34.549999999999997</v>
      </c>
      <c r="D22" s="394">
        <f>IF(B27&gt;0,SUM(B22:B27)-C22,0)</f>
        <v>11771.410000000002</v>
      </c>
      <c r="E22" s="393">
        <v>6.1050000000000004</v>
      </c>
      <c r="F22" s="393">
        <v>24.24</v>
      </c>
      <c r="G22" s="395">
        <v>109</v>
      </c>
      <c r="H22" s="120">
        <f>R28*0.25</f>
        <v>67.862499999999997</v>
      </c>
      <c r="I22" s="398">
        <f>IF($K$28&gt;F22,G22*($K$28-F22)*0.2,0)</f>
        <v>120.11800000000004</v>
      </c>
      <c r="J22" s="398"/>
      <c r="K22" s="398"/>
      <c r="L22" s="398"/>
      <c r="M22" s="398"/>
      <c r="N22" s="398"/>
      <c r="O22" s="398"/>
      <c r="P22" s="398"/>
      <c r="Q22" s="398"/>
      <c r="R22" s="109">
        <v>325.74</v>
      </c>
    </row>
    <row r="23" spans="1:18">
      <c r="A23" s="1">
        <v>41517</v>
      </c>
      <c r="B23" s="121">
        <v>1958.24</v>
      </c>
      <c r="C23" s="393"/>
      <c r="D23" s="394"/>
      <c r="E23" s="393"/>
      <c r="F23" s="393"/>
      <c r="G23" s="395"/>
      <c r="H23" s="120">
        <f t="shared" si="1"/>
        <v>100.08750000000001</v>
      </c>
      <c r="I23" s="398"/>
      <c r="J23" s="398"/>
      <c r="K23" s="398"/>
      <c r="L23" s="398"/>
      <c r="M23" s="398"/>
      <c r="N23" s="398"/>
      <c r="O23" s="398"/>
      <c r="P23" s="398"/>
      <c r="Q23" s="398"/>
      <c r="R23" s="109">
        <v>271.45</v>
      </c>
    </row>
    <row r="24" spans="1:18">
      <c r="A24" s="1">
        <v>41547</v>
      </c>
      <c r="B24" s="121">
        <v>1958.25</v>
      </c>
      <c r="C24" s="393"/>
      <c r="D24" s="394"/>
      <c r="E24" s="393"/>
      <c r="F24" s="393"/>
      <c r="G24" s="395"/>
      <c r="H24" s="120">
        <f t="shared" si="1"/>
        <v>100.08750000000001</v>
      </c>
      <c r="I24" s="398"/>
      <c r="J24" s="398"/>
      <c r="K24" s="398"/>
      <c r="L24" s="398"/>
      <c r="M24" s="398"/>
      <c r="N24" s="398"/>
      <c r="O24" s="398"/>
      <c r="P24" s="398"/>
      <c r="Q24" s="398"/>
      <c r="R24" s="109">
        <f t="shared" si="2"/>
        <v>271.45</v>
      </c>
    </row>
    <row r="25" spans="1:18">
      <c r="A25" s="1">
        <v>41578</v>
      </c>
      <c r="B25" s="121">
        <v>1958.26</v>
      </c>
      <c r="C25" s="393"/>
      <c r="D25" s="394"/>
      <c r="E25" s="393"/>
      <c r="F25" s="393"/>
      <c r="G25" s="395"/>
      <c r="H25" s="120">
        <f t="shared" si="1"/>
        <v>100.08750000000001</v>
      </c>
      <c r="I25" s="398"/>
      <c r="J25" s="398"/>
      <c r="K25" s="398"/>
      <c r="L25" s="398"/>
      <c r="M25" s="398"/>
      <c r="N25" s="398"/>
      <c r="O25" s="398"/>
      <c r="P25" s="398"/>
      <c r="Q25" s="398"/>
      <c r="R25" s="109">
        <f t="shared" si="2"/>
        <v>271.45</v>
      </c>
    </row>
    <row r="26" spans="1:18">
      <c r="A26" s="1">
        <v>41608</v>
      </c>
      <c r="B26" s="121">
        <v>2031.49</v>
      </c>
      <c r="C26" s="393"/>
      <c r="D26" s="394"/>
      <c r="E26" s="393"/>
      <c r="F26" s="393"/>
      <c r="G26" s="395"/>
      <c r="H26" s="120">
        <f t="shared" si="1"/>
        <v>100.08750000000001</v>
      </c>
      <c r="I26" s="398"/>
      <c r="J26" s="398"/>
      <c r="K26" s="398"/>
      <c r="L26" s="398"/>
      <c r="M26" s="398"/>
      <c r="N26" s="398"/>
      <c r="O26" s="398"/>
      <c r="P26" s="398"/>
      <c r="Q26" s="398"/>
      <c r="R26" s="109">
        <f t="shared" si="2"/>
        <v>271.45</v>
      </c>
    </row>
    <row r="27" spans="1:18">
      <c r="A27" s="1">
        <v>41639</v>
      </c>
      <c r="B27" s="121">
        <v>1941.49</v>
      </c>
      <c r="C27" s="393"/>
      <c r="D27" s="394"/>
      <c r="E27" s="393"/>
      <c r="F27" s="393"/>
      <c r="G27" s="395"/>
      <c r="H27" s="120">
        <f t="shared" si="1"/>
        <v>100.08750000000001</v>
      </c>
      <c r="I27" s="398"/>
      <c r="J27" s="398"/>
      <c r="K27" s="398"/>
      <c r="L27" s="398"/>
      <c r="M27" s="398"/>
      <c r="N27" s="398"/>
      <c r="O27" s="398"/>
      <c r="P27" s="398"/>
      <c r="Q27" s="398"/>
      <c r="R27" s="109">
        <f t="shared" si="2"/>
        <v>271.45</v>
      </c>
    </row>
    <row r="28" spans="1:18">
      <c r="A28" s="1">
        <v>41670</v>
      </c>
      <c r="B28" s="121">
        <v>1941.49</v>
      </c>
      <c r="C28" s="393">
        <v>22.25</v>
      </c>
      <c r="D28" s="394">
        <f>IF(G28&gt;0,SUM(B28:B34)-C28,0)</f>
        <v>14106.8</v>
      </c>
      <c r="E28" s="393">
        <v>6.1675000000000004</v>
      </c>
      <c r="F28" s="393">
        <v>29.3</v>
      </c>
      <c r="G28" s="395">
        <v>79</v>
      </c>
      <c r="H28" s="120">
        <f t="shared" si="1"/>
        <v>100.08750000000001</v>
      </c>
      <c r="I28" s="398">
        <f>IF($D$2&gt;F28,G28*($D$2-F28)*0.2,0)</f>
        <v>7.1099999999999888</v>
      </c>
      <c r="J28" s="398">
        <f>SUM(I10:I27)</f>
        <v>300.76800000000003</v>
      </c>
      <c r="K28" s="398">
        <v>29.75</v>
      </c>
      <c r="L28" s="398">
        <v>278</v>
      </c>
      <c r="M28" s="398">
        <f>IF(IF(L28*K28&lt;5000,L28*K28*0.006,L28*K28*0.005)&gt;25,IF(L28*K28&lt;5000,L28*K28*0.006,L28*K28*0.005),25)</f>
        <v>41.352499999999999</v>
      </c>
      <c r="N28" s="398">
        <v>5.25</v>
      </c>
      <c r="O28" s="398">
        <v>0</v>
      </c>
      <c r="P28" s="398">
        <v>25</v>
      </c>
      <c r="Q28" s="398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93"/>
      <c r="D29" s="394"/>
      <c r="E29" s="393"/>
      <c r="F29" s="393"/>
      <c r="G29" s="395"/>
      <c r="H29" s="120">
        <f t="shared" si="1"/>
        <v>89.637500000000003</v>
      </c>
      <c r="I29" s="398"/>
      <c r="J29" s="398"/>
      <c r="K29" s="398"/>
      <c r="L29" s="398"/>
      <c r="M29" s="398"/>
      <c r="N29" s="398"/>
      <c r="O29" s="398"/>
      <c r="P29" s="398"/>
      <c r="Q29" s="398"/>
      <c r="R29" s="109">
        <v>400.35</v>
      </c>
    </row>
    <row r="30" spans="1:18">
      <c r="A30" s="1">
        <v>41729</v>
      </c>
      <c r="B30" s="121">
        <v>1917.03</v>
      </c>
      <c r="C30" s="393"/>
      <c r="D30" s="394"/>
      <c r="E30" s="393"/>
      <c r="F30" s="393"/>
      <c r="G30" s="395"/>
      <c r="H30" s="120">
        <f t="shared" si="1"/>
        <v>89.637500000000003</v>
      </c>
      <c r="I30" s="398"/>
      <c r="J30" s="398"/>
      <c r="K30" s="398"/>
      <c r="L30" s="398"/>
      <c r="M30" s="398"/>
      <c r="N30" s="398"/>
      <c r="O30" s="398"/>
      <c r="P30" s="398"/>
      <c r="Q30" s="398"/>
      <c r="R30" s="109">
        <f t="shared" si="2"/>
        <v>400.35</v>
      </c>
    </row>
    <row r="31" spans="1:18">
      <c r="A31" s="1">
        <v>41759</v>
      </c>
      <c r="B31" s="121">
        <v>1827.02</v>
      </c>
      <c r="C31" s="393"/>
      <c r="D31" s="394"/>
      <c r="E31" s="393"/>
      <c r="F31" s="393"/>
      <c r="G31" s="395"/>
      <c r="H31" s="120">
        <f t="shared" si="1"/>
        <v>89.637500000000003</v>
      </c>
      <c r="I31" s="398"/>
      <c r="J31" s="398"/>
      <c r="K31" s="398"/>
      <c r="L31" s="398"/>
      <c r="M31" s="398"/>
      <c r="N31" s="398"/>
      <c r="O31" s="398"/>
      <c r="P31" s="398"/>
      <c r="Q31" s="398"/>
      <c r="R31" s="109">
        <f t="shared" si="2"/>
        <v>400.35</v>
      </c>
    </row>
    <row r="32" spans="1:18">
      <c r="A32" s="1">
        <v>41790</v>
      </c>
      <c r="B32" s="121">
        <v>1958.22</v>
      </c>
      <c r="C32" s="393"/>
      <c r="D32" s="394"/>
      <c r="E32" s="393"/>
      <c r="F32" s="393"/>
      <c r="G32" s="395"/>
      <c r="H32" s="120">
        <f t="shared" si="1"/>
        <v>89.637500000000003</v>
      </c>
      <c r="I32" s="398"/>
      <c r="J32" s="398"/>
      <c r="K32" s="398"/>
      <c r="L32" s="398"/>
      <c r="M32" s="398"/>
      <c r="N32" s="398"/>
      <c r="O32" s="398"/>
      <c r="P32" s="398"/>
      <c r="Q32" s="398"/>
      <c r="R32" s="109">
        <f t="shared" si="2"/>
        <v>400.35</v>
      </c>
    </row>
    <row r="33" spans="1:19">
      <c r="A33" s="1">
        <v>41820</v>
      </c>
      <c r="B33" s="121">
        <v>1958.28</v>
      </c>
      <c r="C33" s="393"/>
      <c r="D33" s="394"/>
      <c r="E33" s="393"/>
      <c r="F33" s="393"/>
      <c r="G33" s="395"/>
      <c r="H33" s="120">
        <f t="shared" si="1"/>
        <v>89.637500000000003</v>
      </c>
      <c r="I33" s="398"/>
      <c r="J33" s="398"/>
      <c r="K33" s="398"/>
      <c r="L33" s="398"/>
      <c r="M33" s="398"/>
      <c r="N33" s="398"/>
      <c r="O33" s="398"/>
      <c r="P33" s="398"/>
      <c r="Q33" s="398"/>
      <c r="R33" s="109">
        <f>R30</f>
        <v>400.35</v>
      </c>
    </row>
    <row r="34" spans="1:19">
      <c r="A34" s="1">
        <v>41851</v>
      </c>
      <c r="B34" s="121">
        <v>2081.2600000000002</v>
      </c>
      <c r="C34" s="393"/>
      <c r="D34" s="394"/>
      <c r="E34" s="393"/>
      <c r="F34" s="393"/>
      <c r="G34" s="395"/>
      <c r="H34" s="120">
        <f t="shared" si="1"/>
        <v>89.637500000000003</v>
      </c>
      <c r="I34" s="398"/>
      <c r="J34" s="398"/>
      <c r="K34" s="398"/>
      <c r="L34" s="398"/>
      <c r="M34" s="398"/>
      <c r="N34" s="398"/>
      <c r="O34" s="398"/>
      <c r="P34" s="398"/>
      <c r="Q34" s="398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93">
        <v>30.19</v>
      </c>
      <c r="D35" s="394">
        <f>IF(B40&gt;0,SUM(B35:B40)-C35,0)</f>
        <v>13016.160000000002</v>
      </c>
      <c r="E35" s="393">
        <v>6.1369999999999996</v>
      </c>
      <c r="F35" s="393">
        <v>25.93</v>
      </c>
      <c r="G35" s="395">
        <v>96</v>
      </c>
      <c r="H35" s="120">
        <f t="shared" si="1"/>
        <v>95.492500000000007</v>
      </c>
      <c r="I35" s="398">
        <f>IF($D$2&gt;F35,G35*($D$2-F35)*0.2,0)</f>
        <v>73.344000000000008</v>
      </c>
      <c r="J35" s="398"/>
      <c r="K35" s="398"/>
      <c r="L35" s="398"/>
      <c r="M35" s="398"/>
      <c r="N35" s="398"/>
      <c r="O35" s="398"/>
      <c r="P35" s="398"/>
      <c r="Q35" s="398"/>
      <c r="R35" s="109">
        <v>358.55</v>
      </c>
    </row>
    <row r="36" spans="1:19">
      <c r="A36" s="1">
        <v>41912</v>
      </c>
      <c r="B36" s="121">
        <v>2081.27</v>
      </c>
      <c r="C36" s="393"/>
      <c r="D36" s="394"/>
      <c r="E36" s="393"/>
      <c r="F36" s="393"/>
      <c r="G36" s="395"/>
      <c r="H36" s="120">
        <f t="shared" si="1"/>
        <v>95.492500000000007</v>
      </c>
      <c r="I36" s="398"/>
      <c r="J36" s="398"/>
      <c r="K36" s="398"/>
      <c r="L36" s="398"/>
      <c r="M36" s="398"/>
      <c r="N36" s="398"/>
      <c r="O36" s="398"/>
      <c r="P36" s="398"/>
      <c r="Q36" s="398"/>
      <c r="R36" s="109">
        <v>358.55</v>
      </c>
    </row>
    <row r="37" spans="1:19">
      <c r="A37" s="1">
        <v>41943</v>
      </c>
      <c r="B37" s="121">
        <v>2081.2600000000002</v>
      </c>
      <c r="C37" s="393"/>
      <c r="D37" s="394"/>
      <c r="E37" s="393"/>
      <c r="F37" s="393"/>
      <c r="G37" s="395"/>
      <c r="H37" s="120">
        <f t="shared" si="1"/>
        <v>95.492500000000007</v>
      </c>
      <c r="I37" s="398"/>
      <c r="J37" s="398"/>
      <c r="K37" s="398"/>
      <c r="L37" s="398"/>
      <c r="M37" s="398"/>
      <c r="N37" s="398"/>
      <c r="O37" s="398"/>
      <c r="P37" s="398"/>
      <c r="Q37" s="398"/>
      <c r="R37" s="109">
        <v>358.55</v>
      </c>
    </row>
    <row r="38" spans="1:19">
      <c r="A38" s="1">
        <v>41973</v>
      </c>
      <c r="B38" s="121">
        <v>2537.5100000000002</v>
      </c>
      <c r="C38" s="393"/>
      <c r="D38" s="394"/>
      <c r="E38" s="393"/>
      <c r="F38" s="393"/>
      <c r="G38" s="395"/>
      <c r="H38" s="120">
        <f t="shared" si="1"/>
        <v>95.492500000000007</v>
      </c>
      <c r="I38" s="398"/>
      <c r="J38" s="398"/>
      <c r="K38" s="398"/>
      <c r="L38" s="398"/>
      <c r="M38" s="398"/>
      <c r="N38" s="398"/>
      <c r="O38" s="398"/>
      <c r="P38" s="398"/>
      <c r="Q38" s="398"/>
      <c r="R38" s="109">
        <v>358.55</v>
      </c>
    </row>
    <row r="39" spans="1:19">
      <c r="A39" s="1">
        <v>42004</v>
      </c>
      <c r="B39" s="121">
        <v>2087.52</v>
      </c>
      <c r="C39" s="393"/>
      <c r="D39" s="394"/>
      <c r="E39" s="393"/>
      <c r="F39" s="393"/>
      <c r="G39" s="395"/>
      <c r="H39" s="120">
        <f t="shared" si="1"/>
        <v>95.492500000000007</v>
      </c>
      <c r="I39" s="398"/>
      <c r="J39" s="398"/>
      <c r="K39" s="398"/>
      <c r="L39" s="398"/>
      <c r="M39" s="398"/>
      <c r="N39" s="398"/>
      <c r="O39" s="398"/>
      <c r="P39" s="398"/>
      <c r="Q39" s="398"/>
      <c r="R39" s="109">
        <v>358.55</v>
      </c>
    </row>
    <row r="40" spans="1:19">
      <c r="A40" s="1">
        <v>42034</v>
      </c>
      <c r="B40" s="121">
        <v>2087.5300000000002</v>
      </c>
      <c r="C40" s="393"/>
      <c r="D40" s="394"/>
      <c r="E40" s="393"/>
      <c r="F40" s="393"/>
      <c r="G40" s="395"/>
      <c r="H40" s="120">
        <f t="shared" si="1"/>
        <v>95.492500000000007</v>
      </c>
      <c r="I40" s="398"/>
      <c r="J40" s="398"/>
      <c r="K40" s="398"/>
      <c r="L40" s="398"/>
      <c r="M40" s="398"/>
      <c r="N40" s="398"/>
      <c r="O40" s="398"/>
      <c r="P40" s="398"/>
      <c r="Q40" s="398"/>
      <c r="R40" s="109">
        <v>358.55</v>
      </c>
    </row>
    <row r="41" spans="1:19">
      <c r="A41" s="1" t="s">
        <v>156</v>
      </c>
      <c r="B41" s="121">
        <v>2362.48</v>
      </c>
      <c r="C41" s="393">
        <v>52.72</v>
      </c>
      <c r="D41" s="394">
        <f>IF(B46&gt;0,SUM(B41:B46)-C41,0)</f>
        <v>13224.73</v>
      </c>
      <c r="E41" s="393">
        <v>6.2213000000000003</v>
      </c>
      <c r="F41" s="393">
        <v>26.89</v>
      </c>
      <c r="G41" s="395">
        <v>93</v>
      </c>
      <c r="H41" s="120">
        <f t="shared" si="1"/>
        <v>95.527500000000003</v>
      </c>
      <c r="I41" s="398">
        <f>IF($D$2&gt;F41,G41*($D$2-F41)*0.2,0)</f>
        <v>53.195999999999998</v>
      </c>
      <c r="J41" s="398"/>
      <c r="K41" s="398"/>
      <c r="L41" s="398"/>
      <c r="M41" s="398"/>
      <c r="N41" s="398"/>
      <c r="O41" s="398"/>
      <c r="P41" s="398"/>
      <c r="Q41" s="398"/>
      <c r="R41" s="109">
        <v>381.97</v>
      </c>
    </row>
    <row r="42" spans="1:19">
      <c r="A42" s="1">
        <v>42094</v>
      </c>
      <c r="B42" s="121">
        <v>2174.98</v>
      </c>
      <c r="C42" s="393"/>
      <c r="D42" s="394"/>
      <c r="E42" s="393"/>
      <c r="F42" s="393"/>
      <c r="G42" s="395"/>
      <c r="H42" s="120">
        <f t="shared" si="1"/>
        <v>0</v>
      </c>
      <c r="I42" s="398"/>
      <c r="J42" s="398"/>
      <c r="K42" s="398"/>
      <c r="L42" s="398"/>
      <c r="M42" s="398"/>
      <c r="N42" s="398"/>
      <c r="O42" s="398"/>
      <c r="P42" s="398"/>
      <c r="Q42" s="398"/>
      <c r="R42" s="109">
        <v>381.97</v>
      </c>
    </row>
    <row r="43" spans="1:19">
      <c r="A43" s="1">
        <v>42124</v>
      </c>
      <c r="B43" s="121">
        <v>2265</v>
      </c>
      <c r="C43" s="393"/>
      <c r="D43" s="394"/>
      <c r="E43" s="393"/>
      <c r="F43" s="393"/>
      <c r="G43" s="395"/>
      <c r="H43" s="120">
        <f t="shared" si="1"/>
        <v>0</v>
      </c>
      <c r="I43" s="398"/>
      <c r="J43" s="398"/>
      <c r="K43" s="398"/>
      <c r="L43" s="398"/>
      <c r="M43" s="398"/>
      <c r="N43" s="398"/>
      <c r="O43" s="398"/>
      <c r="P43" s="398"/>
      <c r="Q43" s="398"/>
      <c r="R43" s="109">
        <v>381.97</v>
      </c>
    </row>
    <row r="44" spans="1:19">
      <c r="A44" s="1">
        <v>42155</v>
      </c>
      <c r="B44" s="121">
        <v>2087.5</v>
      </c>
      <c r="C44" s="393"/>
      <c r="D44" s="394"/>
      <c r="E44" s="393"/>
      <c r="F44" s="393"/>
      <c r="G44" s="395"/>
      <c r="H44" s="120">
        <f t="shared" si="1"/>
        <v>0</v>
      </c>
      <c r="I44" s="398"/>
      <c r="J44" s="398"/>
      <c r="K44" s="398"/>
      <c r="L44" s="398"/>
      <c r="M44" s="398"/>
      <c r="N44" s="398"/>
      <c r="O44" s="398"/>
      <c r="P44" s="398"/>
      <c r="Q44" s="398"/>
      <c r="R44" s="109">
        <v>381.97</v>
      </c>
    </row>
    <row r="45" spans="1:19">
      <c r="A45" s="1">
        <v>42185</v>
      </c>
      <c r="B45" s="121">
        <v>2087.48</v>
      </c>
      <c r="C45" s="393"/>
      <c r="D45" s="394"/>
      <c r="E45" s="393"/>
      <c r="F45" s="393"/>
      <c r="G45" s="395"/>
      <c r="H45" s="120">
        <f t="shared" si="1"/>
        <v>0</v>
      </c>
      <c r="I45" s="398"/>
      <c r="J45" s="398"/>
      <c r="K45" s="398"/>
      <c r="L45" s="398"/>
      <c r="M45" s="398"/>
      <c r="N45" s="398"/>
      <c r="O45" s="398"/>
      <c r="P45" s="398"/>
      <c r="Q45" s="398"/>
      <c r="R45" s="109">
        <v>381.97</v>
      </c>
    </row>
    <row r="46" spans="1:19">
      <c r="A46" s="1">
        <v>42216</v>
      </c>
      <c r="B46" s="121">
        <v>2300.0100000000002</v>
      </c>
      <c r="C46" s="393"/>
      <c r="D46" s="394"/>
      <c r="E46" s="393"/>
      <c r="F46" s="393"/>
      <c r="G46" s="395"/>
      <c r="H46" s="120">
        <f t="shared" si="1"/>
        <v>0</v>
      </c>
      <c r="I46" s="398"/>
      <c r="J46" s="398"/>
      <c r="K46" s="398"/>
      <c r="L46" s="398"/>
      <c r="M46" s="398"/>
      <c r="N46" s="398"/>
      <c r="O46" s="398"/>
      <c r="P46" s="398"/>
      <c r="Q46" s="398"/>
      <c r="R46" s="109">
        <v>381.97</v>
      </c>
    </row>
    <row r="47" spans="1:19">
      <c r="A47" s="1">
        <v>42247</v>
      </c>
      <c r="B47" s="121">
        <v>3787.17</v>
      </c>
      <c r="C47" s="393">
        <v>0</v>
      </c>
      <c r="D47" s="394">
        <f>IF(B52&gt;0,SUM(B47:B52)-C47,0)</f>
        <v>0</v>
      </c>
      <c r="E47" s="393">
        <v>6.2</v>
      </c>
      <c r="F47" s="393">
        <v>25.3</v>
      </c>
      <c r="G47" s="395">
        <v>0</v>
      </c>
      <c r="H47" s="120">
        <f t="shared" si="1"/>
        <v>0</v>
      </c>
      <c r="I47" s="398">
        <f>IF($D$2&gt;F47,G47*($D$2-F47)*0.2,0)</f>
        <v>0</v>
      </c>
      <c r="J47" s="398"/>
      <c r="K47" s="398"/>
      <c r="L47" s="398"/>
      <c r="M47" s="398"/>
      <c r="N47" s="398"/>
      <c r="O47" s="398"/>
      <c r="P47" s="398"/>
      <c r="Q47" s="398"/>
      <c r="R47" s="109">
        <v>382.11</v>
      </c>
    </row>
    <row r="48" spans="1:19">
      <c r="A48" s="1">
        <v>42277</v>
      </c>
      <c r="B48" s="121">
        <v>0</v>
      </c>
      <c r="C48" s="393"/>
      <c r="D48" s="394"/>
      <c r="E48" s="393"/>
      <c r="F48" s="393"/>
      <c r="G48" s="395"/>
      <c r="H48" s="120">
        <f t="shared" si="1"/>
        <v>0</v>
      </c>
      <c r="I48" s="398"/>
      <c r="J48" s="398"/>
      <c r="K48" s="398"/>
      <c r="L48" s="398"/>
      <c r="M48" s="398"/>
      <c r="N48" s="398"/>
      <c r="O48" s="398"/>
      <c r="P48" s="398"/>
      <c r="Q48" s="398"/>
    </row>
    <row r="49" spans="1:17">
      <c r="A49" s="1">
        <v>42308</v>
      </c>
      <c r="B49" s="121">
        <v>0</v>
      </c>
      <c r="C49" s="393"/>
      <c r="D49" s="394"/>
      <c r="E49" s="393"/>
      <c r="F49" s="393"/>
      <c r="G49" s="395"/>
      <c r="H49" s="120">
        <f t="shared" si="1"/>
        <v>0</v>
      </c>
      <c r="I49" s="398"/>
      <c r="J49" s="398"/>
      <c r="K49" s="398"/>
      <c r="L49" s="398"/>
      <c r="M49" s="398"/>
      <c r="N49" s="398"/>
      <c r="O49" s="398"/>
      <c r="P49" s="398"/>
      <c r="Q49" s="398"/>
    </row>
    <row r="50" spans="1:17">
      <c r="A50" s="1">
        <v>42338</v>
      </c>
      <c r="B50" s="121">
        <v>0</v>
      </c>
      <c r="C50" s="393"/>
      <c r="D50" s="394"/>
      <c r="E50" s="393"/>
      <c r="F50" s="393"/>
      <c r="G50" s="395"/>
      <c r="H50" s="120">
        <f t="shared" si="1"/>
        <v>0</v>
      </c>
      <c r="I50" s="398"/>
      <c r="J50" s="398"/>
      <c r="K50" s="398"/>
      <c r="L50" s="398"/>
      <c r="M50" s="398"/>
      <c r="N50" s="398"/>
      <c r="O50" s="398"/>
      <c r="P50" s="398"/>
      <c r="Q50" s="398"/>
    </row>
    <row r="51" spans="1:17">
      <c r="A51" s="1">
        <v>42369</v>
      </c>
      <c r="B51" s="121">
        <v>0</v>
      </c>
      <c r="C51" s="393"/>
      <c r="D51" s="394"/>
      <c r="E51" s="393"/>
      <c r="F51" s="393"/>
      <c r="G51" s="395"/>
      <c r="H51" s="120">
        <f t="shared" si="1"/>
        <v>0</v>
      </c>
      <c r="I51" s="398"/>
      <c r="J51" s="398"/>
      <c r="K51" s="398"/>
      <c r="L51" s="398"/>
      <c r="M51" s="398"/>
      <c r="N51" s="398"/>
      <c r="O51" s="398"/>
      <c r="P51" s="398"/>
      <c r="Q51" s="398"/>
    </row>
    <row r="52" spans="1:17">
      <c r="A52" s="1">
        <v>42400</v>
      </c>
      <c r="B52" s="121">
        <v>0</v>
      </c>
      <c r="C52" s="393"/>
      <c r="D52" s="394"/>
      <c r="E52" s="393"/>
      <c r="F52" s="393"/>
      <c r="G52" s="395"/>
      <c r="H52" s="120">
        <f t="shared" si="1"/>
        <v>0</v>
      </c>
      <c r="I52" s="398"/>
      <c r="J52" s="398"/>
      <c r="K52" s="398"/>
      <c r="L52" s="398"/>
      <c r="M52" s="398"/>
      <c r="N52" s="398"/>
      <c r="O52" s="398"/>
      <c r="P52" s="398"/>
      <c r="Q52" s="398"/>
    </row>
    <row r="53" spans="1:17">
      <c r="A53" s="1">
        <v>42429</v>
      </c>
      <c r="B53" s="121">
        <v>0</v>
      </c>
      <c r="C53" s="393">
        <v>0</v>
      </c>
      <c r="D53" s="394">
        <f>IF(B58&gt;0,SUM(B53:B58)-C53,0)</f>
        <v>0</v>
      </c>
      <c r="E53" s="393">
        <v>6.2</v>
      </c>
      <c r="F53" s="393">
        <v>25.3</v>
      </c>
      <c r="G53" s="395">
        <v>0</v>
      </c>
      <c r="H53" s="120">
        <f t="shared" si="1"/>
        <v>0</v>
      </c>
      <c r="I53" s="398">
        <f>IF($D$2&gt;F53,G53*($D$2-F53)*0.2,0)</f>
        <v>0</v>
      </c>
      <c r="J53" s="398"/>
      <c r="K53" s="398"/>
      <c r="L53" s="398"/>
      <c r="M53" s="398"/>
      <c r="N53" s="398"/>
      <c r="O53" s="398"/>
      <c r="P53" s="398"/>
      <c r="Q53" s="398"/>
    </row>
    <row r="54" spans="1:17">
      <c r="A54" s="1">
        <v>42460</v>
      </c>
      <c r="B54" s="121">
        <v>0</v>
      </c>
      <c r="C54" s="393"/>
      <c r="D54" s="394"/>
      <c r="E54" s="393"/>
      <c r="F54" s="393"/>
      <c r="G54" s="395"/>
      <c r="H54" s="120">
        <f t="shared" si="1"/>
        <v>0</v>
      </c>
      <c r="I54" s="398"/>
      <c r="J54" s="398"/>
      <c r="K54" s="398"/>
      <c r="L54" s="398"/>
      <c r="M54" s="398"/>
      <c r="N54" s="398"/>
      <c r="O54" s="398"/>
      <c r="P54" s="398"/>
      <c r="Q54" s="398"/>
    </row>
    <row r="55" spans="1:17">
      <c r="A55" s="1">
        <v>42490</v>
      </c>
      <c r="B55" s="121">
        <v>0</v>
      </c>
      <c r="C55" s="393"/>
      <c r="D55" s="394"/>
      <c r="E55" s="393"/>
      <c r="F55" s="393"/>
      <c r="G55" s="395"/>
      <c r="H55" s="120">
        <f t="shared" si="1"/>
        <v>0</v>
      </c>
      <c r="I55" s="398"/>
      <c r="J55" s="398"/>
      <c r="K55" s="398"/>
      <c r="L55" s="398"/>
      <c r="M55" s="398"/>
      <c r="N55" s="398"/>
      <c r="O55" s="398"/>
      <c r="P55" s="398"/>
      <c r="Q55" s="398"/>
    </row>
    <row r="56" spans="1:17">
      <c r="A56" s="1">
        <v>42521</v>
      </c>
      <c r="B56" s="121">
        <v>0</v>
      </c>
      <c r="C56" s="393"/>
      <c r="D56" s="394"/>
      <c r="E56" s="393"/>
      <c r="F56" s="393"/>
      <c r="G56" s="395"/>
      <c r="H56" s="120">
        <f t="shared" si="1"/>
        <v>0</v>
      </c>
      <c r="I56" s="398"/>
      <c r="J56" s="398"/>
      <c r="K56" s="398"/>
      <c r="L56" s="398"/>
      <c r="M56" s="398"/>
      <c r="N56" s="398"/>
      <c r="O56" s="398"/>
      <c r="P56" s="398"/>
      <c r="Q56" s="398"/>
    </row>
    <row r="57" spans="1:17">
      <c r="A57" s="1">
        <v>42551</v>
      </c>
      <c r="B57" s="121">
        <v>0</v>
      </c>
      <c r="C57" s="393"/>
      <c r="D57" s="394"/>
      <c r="E57" s="393"/>
      <c r="F57" s="393"/>
      <c r="G57" s="395"/>
      <c r="H57" s="120">
        <f t="shared" si="1"/>
        <v>0</v>
      </c>
      <c r="I57" s="398"/>
      <c r="J57" s="398"/>
      <c r="K57" s="398"/>
      <c r="L57" s="398"/>
      <c r="M57" s="398"/>
      <c r="N57" s="398"/>
      <c r="O57" s="398"/>
      <c r="P57" s="398"/>
      <c r="Q57" s="398"/>
    </row>
    <row r="58" spans="1:17">
      <c r="A58" s="1">
        <v>42582</v>
      </c>
      <c r="B58" s="121">
        <v>0</v>
      </c>
      <c r="C58" s="393"/>
      <c r="D58" s="394"/>
      <c r="E58" s="393"/>
      <c r="F58" s="393"/>
      <c r="G58" s="395"/>
      <c r="H58" s="120">
        <f t="shared" si="1"/>
        <v>0</v>
      </c>
      <c r="I58" s="398"/>
      <c r="J58" s="398"/>
      <c r="K58" s="398"/>
      <c r="L58" s="398"/>
      <c r="M58" s="398"/>
      <c r="N58" s="398"/>
      <c r="O58" s="398"/>
      <c r="P58" s="398"/>
      <c r="Q58" s="398"/>
    </row>
    <row r="59" spans="1:17">
      <c r="A59" s="1">
        <v>42613</v>
      </c>
      <c r="B59" s="121">
        <v>0</v>
      </c>
      <c r="C59" s="393">
        <v>0</v>
      </c>
      <c r="D59" s="394">
        <f>IF(B64&gt;0,SUM(B59:B64)-C59,0)</f>
        <v>0</v>
      </c>
      <c r="E59" s="393">
        <v>6.2</v>
      </c>
      <c r="F59" s="393">
        <v>25.3</v>
      </c>
      <c r="G59" s="395">
        <v>0</v>
      </c>
      <c r="H59" s="120">
        <f t="shared" si="1"/>
        <v>0</v>
      </c>
      <c r="I59" s="398">
        <f>IF($D$2&gt;F59,G59*($D$2-F59)*0.2,0)</f>
        <v>0</v>
      </c>
      <c r="J59" s="398"/>
      <c r="K59" s="398"/>
      <c r="L59" s="398"/>
      <c r="M59" s="398"/>
      <c r="N59" s="398"/>
      <c r="O59" s="398"/>
      <c r="P59" s="398"/>
      <c r="Q59" s="398"/>
    </row>
    <row r="60" spans="1:17">
      <c r="A60" s="1">
        <v>42643</v>
      </c>
      <c r="B60" s="121">
        <v>0</v>
      </c>
      <c r="C60" s="393"/>
      <c r="D60" s="394"/>
      <c r="E60" s="393"/>
      <c r="F60" s="393"/>
      <c r="G60" s="395"/>
      <c r="H60" s="120">
        <f t="shared" si="1"/>
        <v>0</v>
      </c>
      <c r="I60" s="398"/>
      <c r="J60" s="398"/>
      <c r="K60" s="398"/>
      <c r="L60" s="398"/>
      <c r="M60" s="398"/>
      <c r="N60" s="398"/>
      <c r="O60" s="398"/>
      <c r="P60" s="398"/>
      <c r="Q60" s="398"/>
    </row>
    <row r="61" spans="1:17">
      <c r="A61" s="1">
        <v>42674</v>
      </c>
      <c r="B61" s="121">
        <v>0</v>
      </c>
      <c r="C61" s="393"/>
      <c r="D61" s="394"/>
      <c r="E61" s="393"/>
      <c r="F61" s="393"/>
      <c r="G61" s="395"/>
      <c r="H61" s="120">
        <f t="shared" si="1"/>
        <v>0</v>
      </c>
      <c r="I61" s="398"/>
      <c r="J61" s="398"/>
      <c r="K61" s="398"/>
      <c r="L61" s="398"/>
      <c r="M61" s="398"/>
      <c r="N61" s="398"/>
      <c r="O61" s="398"/>
      <c r="P61" s="398"/>
      <c r="Q61" s="398"/>
    </row>
    <row r="62" spans="1:17">
      <c r="A62" s="1">
        <v>42704</v>
      </c>
      <c r="B62" s="121">
        <v>0</v>
      </c>
      <c r="C62" s="393"/>
      <c r="D62" s="394"/>
      <c r="E62" s="393"/>
      <c r="F62" s="393"/>
      <c r="G62" s="395"/>
      <c r="H62" s="120">
        <f t="shared" si="1"/>
        <v>0</v>
      </c>
      <c r="I62" s="398"/>
      <c r="J62" s="398"/>
      <c r="K62" s="398"/>
      <c r="L62" s="398"/>
      <c r="M62" s="398"/>
      <c r="N62" s="398"/>
      <c r="O62" s="398"/>
      <c r="P62" s="398"/>
      <c r="Q62" s="398"/>
    </row>
    <row r="63" spans="1:17">
      <c r="A63" s="1">
        <v>42735</v>
      </c>
      <c r="B63" s="121">
        <v>0</v>
      </c>
      <c r="C63" s="393"/>
      <c r="D63" s="394"/>
      <c r="E63" s="393"/>
      <c r="F63" s="393"/>
      <c r="G63" s="395"/>
      <c r="H63" s="120">
        <f t="shared" si="1"/>
        <v>0</v>
      </c>
      <c r="I63" s="398"/>
      <c r="J63" s="398"/>
      <c r="K63" s="398"/>
      <c r="L63" s="398"/>
      <c r="M63" s="398"/>
      <c r="N63" s="398"/>
      <c r="O63" s="398"/>
      <c r="P63" s="398"/>
      <c r="Q63" s="398"/>
    </row>
    <row r="64" spans="1:17">
      <c r="A64" s="1">
        <v>42766</v>
      </c>
      <c r="B64" s="121">
        <v>0</v>
      </c>
      <c r="C64" s="393"/>
      <c r="D64" s="394"/>
      <c r="E64" s="393"/>
      <c r="F64" s="393"/>
      <c r="G64" s="395"/>
      <c r="H64" s="120">
        <f t="shared" si="1"/>
        <v>0</v>
      </c>
      <c r="I64" s="398"/>
      <c r="J64" s="398"/>
      <c r="K64" s="398"/>
      <c r="L64" s="398"/>
      <c r="M64" s="398"/>
      <c r="N64" s="398"/>
      <c r="O64" s="398"/>
      <c r="P64" s="398"/>
      <c r="Q64" s="398"/>
    </row>
    <row r="65" spans="1:17">
      <c r="A65" s="1">
        <v>42794</v>
      </c>
      <c r="B65" s="121">
        <v>0</v>
      </c>
      <c r="C65" s="393">
        <v>0</v>
      </c>
      <c r="D65" s="394">
        <f>IF(B70&gt;0,SUM(B65:B70)-C65,0)</f>
        <v>0</v>
      </c>
      <c r="E65" s="393">
        <v>6.2</v>
      </c>
      <c r="F65" s="393">
        <v>25.3</v>
      </c>
      <c r="G65" s="395">
        <v>0</v>
      </c>
      <c r="H65" s="120">
        <f t="shared" si="1"/>
        <v>0</v>
      </c>
      <c r="I65" s="398">
        <f>IF($D$2&gt;F65,G65*($D$2-F65)*0.2,0)</f>
        <v>0</v>
      </c>
      <c r="J65" s="398"/>
      <c r="K65" s="398"/>
      <c r="L65" s="398"/>
      <c r="M65" s="398"/>
      <c r="N65" s="398"/>
      <c r="O65" s="398"/>
      <c r="P65" s="398"/>
      <c r="Q65" s="398"/>
    </row>
    <row r="66" spans="1:17">
      <c r="A66" s="1">
        <v>42825</v>
      </c>
      <c r="B66" s="121">
        <v>0</v>
      </c>
      <c r="C66" s="393"/>
      <c r="D66" s="394"/>
      <c r="E66" s="393"/>
      <c r="F66" s="393"/>
      <c r="G66" s="395"/>
      <c r="H66" s="120">
        <f t="shared" si="1"/>
        <v>0</v>
      </c>
      <c r="I66" s="398"/>
      <c r="J66" s="398"/>
      <c r="K66" s="398"/>
      <c r="L66" s="398"/>
      <c r="M66" s="398"/>
      <c r="N66" s="398"/>
      <c r="O66" s="398"/>
      <c r="P66" s="398"/>
      <c r="Q66" s="398"/>
    </row>
    <row r="67" spans="1:17">
      <c r="A67" s="1">
        <v>42855</v>
      </c>
      <c r="B67" s="121">
        <v>0</v>
      </c>
      <c r="C67" s="393"/>
      <c r="D67" s="394"/>
      <c r="E67" s="393"/>
      <c r="F67" s="393"/>
      <c r="G67" s="395"/>
      <c r="H67" s="120">
        <f t="shared" si="1"/>
        <v>0</v>
      </c>
      <c r="I67" s="398"/>
      <c r="J67" s="398"/>
      <c r="K67" s="398"/>
      <c r="L67" s="398"/>
      <c r="M67" s="398"/>
      <c r="N67" s="398"/>
      <c r="O67" s="398"/>
      <c r="P67" s="398"/>
      <c r="Q67" s="398"/>
    </row>
    <row r="68" spans="1:17">
      <c r="A68" s="1">
        <v>42886</v>
      </c>
      <c r="B68" s="121">
        <v>0</v>
      </c>
      <c r="C68" s="393"/>
      <c r="D68" s="394"/>
      <c r="E68" s="393"/>
      <c r="F68" s="393"/>
      <c r="G68" s="395"/>
      <c r="H68" s="120">
        <f t="shared" si="1"/>
        <v>0</v>
      </c>
      <c r="I68" s="398"/>
      <c r="J68" s="398"/>
      <c r="K68" s="398"/>
      <c r="L68" s="398"/>
      <c r="M68" s="398"/>
      <c r="N68" s="398"/>
      <c r="O68" s="398"/>
      <c r="P68" s="398"/>
      <c r="Q68" s="398"/>
    </row>
    <row r="69" spans="1:17">
      <c r="A69" s="1">
        <v>42916</v>
      </c>
      <c r="B69" s="121">
        <v>0</v>
      </c>
      <c r="C69" s="393"/>
      <c r="D69" s="394"/>
      <c r="E69" s="393"/>
      <c r="F69" s="393"/>
      <c r="G69" s="395"/>
      <c r="H69" s="120">
        <f t="shared" si="1"/>
        <v>0</v>
      </c>
      <c r="I69" s="398"/>
      <c r="J69" s="398"/>
      <c r="K69" s="398"/>
      <c r="L69" s="398"/>
      <c r="M69" s="398"/>
      <c r="N69" s="398"/>
      <c r="O69" s="398"/>
      <c r="P69" s="398"/>
      <c r="Q69" s="398"/>
    </row>
    <row r="70" spans="1:17">
      <c r="A70" s="1">
        <v>42947</v>
      </c>
      <c r="B70" s="121">
        <v>0</v>
      </c>
      <c r="C70" s="393"/>
      <c r="D70" s="394"/>
      <c r="E70" s="393"/>
      <c r="F70" s="393"/>
      <c r="G70" s="395"/>
      <c r="H70" s="120">
        <f t="shared" si="1"/>
        <v>0</v>
      </c>
      <c r="I70" s="398"/>
      <c r="J70" s="398"/>
      <c r="K70" s="398"/>
      <c r="L70" s="398"/>
      <c r="M70" s="398"/>
      <c r="N70" s="398"/>
      <c r="O70" s="398"/>
      <c r="P70" s="398"/>
      <c r="Q70" s="398"/>
    </row>
    <row r="71" spans="1:17">
      <c r="A71" s="1">
        <v>42978</v>
      </c>
      <c r="B71" s="121">
        <v>0</v>
      </c>
      <c r="C71" s="393">
        <v>0</v>
      </c>
      <c r="D71" s="394">
        <f>IF(B76&gt;0,SUM(B71:B76)-C71,0)</f>
        <v>0</v>
      </c>
      <c r="E71" s="393">
        <v>6.2</v>
      </c>
      <c r="F71" s="393">
        <v>25.3</v>
      </c>
      <c r="G71" s="395">
        <v>0</v>
      </c>
      <c r="H71" s="120">
        <f t="shared" si="1"/>
        <v>0</v>
      </c>
      <c r="I71" s="398">
        <f>IF($D$2&gt;F71,G71*($D$2-F71)*0.2,0)</f>
        <v>0</v>
      </c>
      <c r="J71" s="398"/>
      <c r="K71" s="398"/>
      <c r="L71" s="398"/>
      <c r="M71" s="398"/>
      <c r="N71" s="398"/>
      <c r="O71" s="398"/>
      <c r="P71" s="398"/>
      <c r="Q71" s="398"/>
    </row>
    <row r="72" spans="1:17">
      <c r="A72" s="1">
        <v>43008</v>
      </c>
      <c r="B72" s="121">
        <v>0</v>
      </c>
      <c r="C72" s="393"/>
      <c r="D72" s="394"/>
      <c r="E72" s="393"/>
      <c r="F72" s="393"/>
      <c r="G72" s="395"/>
      <c r="H72" s="120">
        <f t="shared" si="1"/>
        <v>0</v>
      </c>
      <c r="I72" s="398"/>
      <c r="J72" s="398"/>
      <c r="K72" s="398"/>
      <c r="L72" s="398"/>
      <c r="M72" s="398"/>
      <c r="N72" s="398"/>
      <c r="O72" s="398"/>
      <c r="P72" s="398"/>
      <c r="Q72" s="398"/>
    </row>
    <row r="73" spans="1:17">
      <c r="A73" s="1">
        <v>43039</v>
      </c>
      <c r="B73" s="121">
        <v>0</v>
      </c>
      <c r="C73" s="393"/>
      <c r="D73" s="394"/>
      <c r="E73" s="393"/>
      <c r="F73" s="393"/>
      <c r="G73" s="395"/>
      <c r="H73" s="120">
        <f t="shared" si="1"/>
        <v>0</v>
      </c>
      <c r="I73" s="398"/>
      <c r="J73" s="398"/>
      <c r="K73" s="398"/>
      <c r="L73" s="398"/>
      <c r="M73" s="398"/>
      <c r="N73" s="398"/>
      <c r="O73" s="398"/>
      <c r="P73" s="398"/>
      <c r="Q73" s="398"/>
    </row>
    <row r="74" spans="1:17">
      <c r="A74" s="1">
        <v>43069</v>
      </c>
      <c r="B74" s="121">
        <v>0</v>
      </c>
      <c r="C74" s="393"/>
      <c r="D74" s="394"/>
      <c r="E74" s="393"/>
      <c r="F74" s="393"/>
      <c r="G74" s="395"/>
      <c r="H74" s="120">
        <f t="shared" si="1"/>
        <v>0</v>
      </c>
      <c r="I74" s="398"/>
      <c r="J74" s="398"/>
      <c r="K74" s="398"/>
      <c r="L74" s="398"/>
      <c r="M74" s="398"/>
      <c r="N74" s="398"/>
      <c r="O74" s="398"/>
      <c r="P74" s="398"/>
      <c r="Q74" s="398"/>
    </row>
    <row r="75" spans="1:17">
      <c r="A75" s="1">
        <v>43100</v>
      </c>
      <c r="B75" s="121">
        <v>0</v>
      </c>
      <c r="C75" s="393"/>
      <c r="D75" s="394"/>
      <c r="E75" s="393"/>
      <c r="F75" s="393"/>
      <c r="G75" s="395"/>
      <c r="H75" s="120">
        <f t="shared" si="1"/>
        <v>0</v>
      </c>
      <c r="I75" s="398"/>
      <c r="J75" s="398"/>
      <c r="K75" s="398"/>
      <c r="L75" s="398"/>
      <c r="M75" s="398"/>
      <c r="N75" s="398"/>
      <c r="O75" s="398"/>
      <c r="P75" s="398"/>
      <c r="Q75" s="398"/>
    </row>
    <row r="76" spans="1:17">
      <c r="A76" s="1">
        <v>43131</v>
      </c>
      <c r="B76" s="121">
        <v>0</v>
      </c>
      <c r="C76" s="393"/>
      <c r="D76" s="394"/>
      <c r="E76" s="393"/>
      <c r="F76" s="393"/>
      <c r="G76" s="395"/>
      <c r="H76" s="120">
        <f t="shared" si="1"/>
        <v>0</v>
      </c>
      <c r="I76" s="398"/>
      <c r="J76" s="398"/>
      <c r="K76" s="398"/>
      <c r="L76" s="398"/>
      <c r="M76" s="398"/>
      <c r="N76" s="398"/>
      <c r="O76" s="398"/>
      <c r="P76" s="398"/>
      <c r="Q76" s="398"/>
    </row>
    <row r="77" spans="1:17">
      <c r="A77" s="1">
        <v>43159</v>
      </c>
      <c r="B77" s="121">
        <v>0</v>
      </c>
      <c r="C77" s="393">
        <v>0</v>
      </c>
      <c r="D77" s="394">
        <f>IF(B82&gt;0,SUM(B77:B82)-C77,0)</f>
        <v>0</v>
      </c>
      <c r="E77" s="393">
        <v>6.2</v>
      </c>
      <c r="F77" s="393">
        <v>25.3</v>
      </c>
      <c r="G77" s="395">
        <v>0</v>
      </c>
      <c r="H77" s="120">
        <f t="shared" si="1"/>
        <v>0</v>
      </c>
      <c r="I77" s="398">
        <f>IF($D$2&gt;F77,G77*($D$2-F77)*0.2,0)</f>
        <v>0</v>
      </c>
      <c r="J77" s="398"/>
      <c r="K77" s="398"/>
      <c r="L77" s="398"/>
      <c r="M77" s="398"/>
      <c r="N77" s="398"/>
      <c r="O77" s="398"/>
      <c r="P77" s="398"/>
      <c r="Q77" s="398"/>
    </row>
    <row r="78" spans="1:17">
      <c r="A78" s="1">
        <v>43190</v>
      </c>
      <c r="B78" s="121">
        <v>0</v>
      </c>
      <c r="C78" s="393"/>
      <c r="D78" s="394"/>
      <c r="E78" s="393"/>
      <c r="F78" s="393"/>
      <c r="G78" s="395"/>
      <c r="H78" s="120">
        <f t="shared" si="1"/>
        <v>0</v>
      </c>
      <c r="I78" s="398"/>
      <c r="J78" s="398"/>
      <c r="K78" s="398"/>
      <c r="L78" s="398"/>
      <c r="M78" s="398"/>
      <c r="N78" s="398"/>
      <c r="O78" s="398"/>
      <c r="P78" s="398"/>
      <c r="Q78" s="398"/>
    </row>
    <row r="79" spans="1:17">
      <c r="A79" s="1">
        <v>43220</v>
      </c>
      <c r="B79" s="121">
        <v>0</v>
      </c>
      <c r="C79" s="393"/>
      <c r="D79" s="394"/>
      <c r="E79" s="393"/>
      <c r="F79" s="393"/>
      <c r="G79" s="395"/>
      <c r="H79" s="120">
        <f t="shared" si="1"/>
        <v>0</v>
      </c>
      <c r="I79" s="398"/>
      <c r="J79" s="398"/>
      <c r="K79" s="398"/>
      <c r="L79" s="398"/>
      <c r="M79" s="398"/>
      <c r="N79" s="398"/>
      <c r="O79" s="398"/>
      <c r="P79" s="398"/>
      <c r="Q79" s="398"/>
    </row>
    <row r="80" spans="1:17">
      <c r="A80" s="1">
        <v>43251</v>
      </c>
      <c r="B80" s="121">
        <v>0</v>
      </c>
      <c r="C80" s="393"/>
      <c r="D80" s="394"/>
      <c r="E80" s="393"/>
      <c r="F80" s="393"/>
      <c r="G80" s="395"/>
      <c r="H80" s="120">
        <f t="shared" si="1"/>
        <v>0</v>
      </c>
      <c r="I80" s="398"/>
      <c r="J80" s="398"/>
      <c r="K80" s="398"/>
      <c r="L80" s="398"/>
      <c r="M80" s="398"/>
      <c r="N80" s="398"/>
      <c r="O80" s="398"/>
      <c r="P80" s="398"/>
      <c r="Q80" s="398"/>
    </row>
    <row r="81" spans="1:17">
      <c r="A81" s="1">
        <v>41928</v>
      </c>
      <c r="B81" s="121">
        <v>0</v>
      </c>
      <c r="C81" s="393"/>
      <c r="D81" s="394"/>
      <c r="E81" s="393"/>
      <c r="F81" s="393"/>
      <c r="G81" s="395"/>
      <c r="H81" s="120">
        <f t="shared" ref="H81:H88" si="3">R87*0.25</f>
        <v>0</v>
      </c>
      <c r="I81" s="398"/>
      <c r="J81" s="398"/>
      <c r="K81" s="398"/>
      <c r="L81" s="398"/>
      <c r="M81" s="398"/>
      <c r="N81" s="398"/>
      <c r="O81" s="398"/>
      <c r="P81" s="398"/>
      <c r="Q81" s="398"/>
    </row>
    <row r="82" spans="1:17">
      <c r="A82" s="1">
        <v>41929</v>
      </c>
      <c r="B82" s="121">
        <v>0</v>
      </c>
      <c r="C82" s="393"/>
      <c r="D82" s="394"/>
      <c r="E82" s="393"/>
      <c r="F82" s="393"/>
      <c r="G82" s="395"/>
      <c r="H82" s="120">
        <f t="shared" si="3"/>
        <v>0</v>
      </c>
      <c r="I82" s="398"/>
      <c r="J82" s="398"/>
      <c r="K82" s="398"/>
      <c r="L82" s="398"/>
      <c r="M82" s="398"/>
      <c r="N82" s="398"/>
      <c r="O82" s="398"/>
      <c r="P82" s="398"/>
      <c r="Q82" s="398"/>
    </row>
    <row r="83" spans="1:17">
      <c r="A83" s="1">
        <v>41930</v>
      </c>
      <c r="B83" s="121">
        <v>0</v>
      </c>
      <c r="C83" s="393">
        <v>0</v>
      </c>
      <c r="D83" s="394">
        <f>IF(B88&gt;0,SUM(B83:B88)-C83,0)</f>
        <v>0</v>
      </c>
      <c r="E83" s="393">
        <v>6.2</v>
      </c>
      <c r="F83" s="393">
        <v>25.3</v>
      </c>
      <c r="G83" s="395">
        <v>0</v>
      </c>
      <c r="H83" s="120">
        <f t="shared" si="3"/>
        <v>0</v>
      </c>
      <c r="I83" s="398">
        <f>IF($D$2&gt;F83,G83*($D$2-F83)*0.2,0)</f>
        <v>0</v>
      </c>
      <c r="J83" s="398"/>
      <c r="K83" s="398"/>
      <c r="L83" s="398"/>
      <c r="M83" s="398"/>
      <c r="N83" s="398"/>
      <c r="O83" s="398"/>
      <c r="P83" s="398"/>
      <c r="Q83" s="398"/>
    </row>
    <row r="84" spans="1:17">
      <c r="A84" s="1">
        <v>41931</v>
      </c>
      <c r="B84" s="121">
        <v>0</v>
      </c>
      <c r="C84" s="393"/>
      <c r="D84" s="394"/>
      <c r="E84" s="393"/>
      <c r="F84" s="393"/>
      <c r="G84" s="395"/>
      <c r="H84" s="120">
        <f t="shared" si="3"/>
        <v>0</v>
      </c>
      <c r="I84" s="398"/>
      <c r="J84" s="398"/>
      <c r="K84" s="398"/>
      <c r="L84" s="398"/>
      <c r="M84" s="398"/>
      <c r="N84" s="398"/>
      <c r="O84" s="398"/>
      <c r="P84" s="398"/>
      <c r="Q84" s="398"/>
    </row>
    <row r="85" spans="1:17">
      <c r="A85" s="1">
        <v>41932</v>
      </c>
      <c r="B85" s="121">
        <v>0</v>
      </c>
      <c r="C85" s="393"/>
      <c r="D85" s="394"/>
      <c r="E85" s="393"/>
      <c r="F85" s="393"/>
      <c r="G85" s="395"/>
      <c r="H85" s="120">
        <f t="shared" si="3"/>
        <v>0</v>
      </c>
      <c r="I85" s="398"/>
      <c r="J85" s="398"/>
      <c r="K85" s="398"/>
      <c r="L85" s="398"/>
      <c r="M85" s="398"/>
      <c r="N85" s="398"/>
      <c r="O85" s="398"/>
      <c r="P85" s="398"/>
      <c r="Q85" s="398"/>
    </row>
    <row r="86" spans="1:17">
      <c r="A86" s="1">
        <v>41933</v>
      </c>
      <c r="B86" s="121">
        <v>0</v>
      </c>
      <c r="C86" s="393"/>
      <c r="D86" s="394"/>
      <c r="E86" s="393"/>
      <c r="F86" s="393"/>
      <c r="G86" s="395"/>
      <c r="H86" s="120">
        <f t="shared" si="3"/>
        <v>0</v>
      </c>
      <c r="I86" s="398"/>
      <c r="J86" s="398"/>
      <c r="K86" s="398"/>
      <c r="L86" s="398"/>
      <c r="M86" s="398"/>
      <c r="N86" s="398"/>
      <c r="O86" s="398"/>
      <c r="P86" s="398"/>
      <c r="Q86" s="398"/>
    </row>
    <row r="87" spans="1:17">
      <c r="A87" s="1">
        <v>41934</v>
      </c>
      <c r="B87" s="121">
        <v>0</v>
      </c>
      <c r="C87" s="393"/>
      <c r="D87" s="394"/>
      <c r="E87" s="393"/>
      <c r="F87" s="393"/>
      <c r="G87" s="395"/>
      <c r="H87" s="120">
        <f t="shared" si="3"/>
        <v>0</v>
      </c>
      <c r="I87" s="398"/>
      <c r="J87" s="398"/>
      <c r="K87" s="398"/>
      <c r="L87" s="398"/>
      <c r="M87" s="398"/>
      <c r="N87" s="398"/>
      <c r="O87" s="398"/>
      <c r="P87" s="398"/>
      <c r="Q87" s="398"/>
    </row>
    <row r="88" spans="1:17">
      <c r="A88" s="1">
        <v>41935</v>
      </c>
      <c r="B88" s="121">
        <v>0</v>
      </c>
      <c r="C88" s="393"/>
      <c r="D88" s="394"/>
      <c r="E88" s="393"/>
      <c r="F88" s="393"/>
      <c r="G88" s="395"/>
      <c r="H88" s="120">
        <f t="shared" si="3"/>
        <v>0</v>
      </c>
      <c r="I88" s="398"/>
      <c r="J88" s="398"/>
      <c r="K88" s="398"/>
      <c r="L88" s="398"/>
      <c r="M88" s="398"/>
      <c r="N88" s="398"/>
      <c r="O88" s="398"/>
      <c r="P88" s="398"/>
      <c r="Q88" s="398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6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26" hidden="1" customWidth="1"/>
    <col min="3" max="3" width="7.5703125" style="226" customWidth="1"/>
    <col min="4" max="4" width="8" style="226" customWidth="1"/>
    <col min="5" max="5" width="7.85546875" style="226" customWidth="1"/>
    <col min="6" max="6" width="7.140625" style="226" customWidth="1"/>
    <col min="7" max="7" width="18.42578125" style="226" customWidth="1"/>
    <col min="8" max="8" width="23.140625" style="226" customWidth="1"/>
    <col min="9" max="9" width="26.5703125" style="226" customWidth="1"/>
    <col min="10" max="10" width="23.28515625" style="226" customWidth="1"/>
    <col min="11" max="11" width="17.42578125" style="226" customWidth="1"/>
    <col min="12" max="12" width="23.42578125" style="226" customWidth="1"/>
    <col min="13" max="13" width="22.7109375" style="226" customWidth="1"/>
    <col min="14" max="14" width="18.140625" style="226" bestFit="1" customWidth="1"/>
    <col min="15" max="256" width="10.28515625" style="226"/>
    <col min="257" max="258" width="0" style="226" hidden="1" customWidth="1"/>
    <col min="259" max="259" width="7.5703125" style="226" customWidth="1"/>
    <col min="260" max="260" width="8" style="226" customWidth="1"/>
    <col min="261" max="261" width="7.85546875" style="226" customWidth="1"/>
    <col min="262" max="262" width="7.140625" style="226" customWidth="1"/>
    <col min="263" max="263" width="18.42578125" style="226" customWidth="1"/>
    <col min="264" max="264" width="23.140625" style="226" customWidth="1"/>
    <col min="265" max="265" width="26.5703125" style="226" customWidth="1"/>
    <col min="266" max="266" width="23.28515625" style="226" customWidth="1"/>
    <col min="267" max="267" width="17.42578125" style="226" customWidth="1"/>
    <col min="268" max="268" width="23.42578125" style="226" customWidth="1"/>
    <col min="269" max="269" width="22.7109375" style="226" customWidth="1"/>
    <col min="270" max="270" width="18.140625" style="226" bestFit="1" customWidth="1"/>
    <col min="271" max="512" width="10.28515625" style="226"/>
    <col min="513" max="514" width="0" style="226" hidden="1" customWidth="1"/>
    <col min="515" max="515" width="7.5703125" style="226" customWidth="1"/>
    <col min="516" max="516" width="8" style="226" customWidth="1"/>
    <col min="517" max="517" width="7.85546875" style="226" customWidth="1"/>
    <col min="518" max="518" width="7.140625" style="226" customWidth="1"/>
    <col min="519" max="519" width="18.42578125" style="226" customWidth="1"/>
    <col min="520" max="520" width="23.140625" style="226" customWidth="1"/>
    <col min="521" max="521" width="26.5703125" style="226" customWidth="1"/>
    <col min="522" max="522" width="23.28515625" style="226" customWidth="1"/>
    <col min="523" max="523" width="17.42578125" style="226" customWidth="1"/>
    <col min="524" max="524" width="23.42578125" style="226" customWidth="1"/>
    <col min="525" max="525" width="22.7109375" style="226" customWidth="1"/>
    <col min="526" max="526" width="18.140625" style="226" bestFit="1" customWidth="1"/>
    <col min="527" max="768" width="10.28515625" style="226"/>
    <col min="769" max="770" width="0" style="226" hidden="1" customWidth="1"/>
    <col min="771" max="771" width="7.5703125" style="226" customWidth="1"/>
    <col min="772" max="772" width="8" style="226" customWidth="1"/>
    <col min="773" max="773" width="7.85546875" style="226" customWidth="1"/>
    <col min="774" max="774" width="7.140625" style="226" customWidth="1"/>
    <col min="775" max="775" width="18.42578125" style="226" customWidth="1"/>
    <col min="776" max="776" width="23.140625" style="226" customWidth="1"/>
    <col min="777" max="777" width="26.5703125" style="226" customWidth="1"/>
    <col min="778" max="778" width="23.28515625" style="226" customWidth="1"/>
    <col min="779" max="779" width="17.42578125" style="226" customWidth="1"/>
    <col min="780" max="780" width="23.42578125" style="226" customWidth="1"/>
    <col min="781" max="781" width="22.7109375" style="226" customWidth="1"/>
    <col min="782" max="782" width="18.140625" style="226" bestFit="1" customWidth="1"/>
    <col min="783" max="1024" width="10.28515625" style="226"/>
    <col min="1025" max="1026" width="0" style="226" hidden="1" customWidth="1"/>
    <col min="1027" max="1027" width="7.5703125" style="226" customWidth="1"/>
    <col min="1028" max="1028" width="8" style="226" customWidth="1"/>
    <col min="1029" max="1029" width="7.85546875" style="226" customWidth="1"/>
    <col min="1030" max="1030" width="7.140625" style="226" customWidth="1"/>
    <col min="1031" max="1031" width="18.42578125" style="226" customWidth="1"/>
    <col min="1032" max="1032" width="23.140625" style="226" customWidth="1"/>
    <col min="1033" max="1033" width="26.5703125" style="226" customWidth="1"/>
    <col min="1034" max="1034" width="23.28515625" style="226" customWidth="1"/>
    <col min="1035" max="1035" width="17.42578125" style="226" customWidth="1"/>
    <col min="1036" max="1036" width="23.42578125" style="226" customWidth="1"/>
    <col min="1037" max="1037" width="22.7109375" style="226" customWidth="1"/>
    <col min="1038" max="1038" width="18.140625" style="226" bestFit="1" customWidth="1"/>
    <col min="1039" max="1280" width="10.28515625" style="226"/>
    <col min="1281" max="1282" width="0" style="226" hidden="1" customWidth="1"/>
    <col min="1283" max="1283" width="7.5703125" style="226" customWidth="1"/>
    <col min="1284" max="1284" width="8" style="226" customWidth="1"/>
    <col min="1285" max="1285" width="7.85546875" style="226" customWidth="1"/>
    <col min="1286" max="1286" width="7.140625" style="226" customWidth="1"/>
    <col min="1287" max="1287" width="18.42578125" style="226" customWidth="1"/>
    <col min="1288" max="1288" width="23.140625" style="226" customWidth="1"/>
    <col min="1289" max="1289" width="26.5703125" style="226" customWidth="1"/>
    <col min="1290" max="1290" width="23.28515625" style="226" customWidth="1"/>
    <col min="1291" max="1291" width="17.42578125" style="226" customWidth="1"/>
    <col min="1292" max="1292" width="23.42578125" style="226" customWidth="1"/>
    <col min="1293" max="1293" width="22.7109375" style="226" customWidth="1"/>
    <col min="1294" max="1294" width="18.140625" style="226" bestFit="1" customWidth="1"/>
    <col min="1295" max="1536" width="10.28515625" style="226"/>
    <col min="1537" max="1538" width="0" style="226" hidden="1" customWidth="1"/>
    <col min="1539" max="1539" width="7.5703125" style="226" customWidth="1"/>
    <col min="1540" max="1540" width="8" style="226" customWidth="1"/>
    <col min="1541" max="1541" width="7.85546875" style="226" customWidth="1"/>
    <col min="1542" max="1542" width="7.140625" style="226" customWidth="1"/>
    <col min="1543" max="1543" width="18.42578125" style="226" customWidth="1"/>
    <col min="1544" max="1544" width="23.140625" style="226" customWidth="1"/>
    <col min="1545" max="1545" width="26.5703125" style="226" customWidth="1"/>
    <col min="1546" max="1546" width="23.28515625" style="226" customWidth="1"/>
    <col min="1547" max="1547" width="17.42578125" style="226" customWidth="1"/>
    <col min="1548" max="1548" width="23.42578125" style="226" customWidth="1"/>
    <col min="1549" max="1549" width="22.7109375" style="226" customWidth="1"/>
    <col min="1550" max="1550" width="18.140625" style="226" bestFit="1" customWidth="1"/>
    <col min="1551" max="1792" width="10.28515625" style="226"/>
    <col min="1793" max="1794" width="0" style="226" hidden="1" customWidth="1"/>
    <col min="1795" max="1795" width="7.5703125" style="226" customWidth="1"/>
    <col min="1796" max="1796" width="8" style="226" customWidth="1"/>
    <col min="1797" max="1797" width="7.85546875" style="226" customWidth="1"/>
    <col min="1798" max="1798" width="7.140625" style="226" customWidth="1"/>
    <col min="1799" max="1799" width="18.42578125" style="226" customWidth="1"/>
    <col min="1800" max="1800" width="23.140625" style="226" customWidth="1"/>
    <col min="1801" max="1801" width="26.5703125" style="226" customWidth="1"/>
    <col min="1802" max="1802" width="23.28515625" style="226" customWidth="1"/>
    <col min="1803" max="1803" width="17.42578125" style="226" customWidth="1"/>
    <col min="1804" max="1804" width="23.42578125" style="226" customWidth="1"/>
    <col min="1805" max="1805" width="22.7109375" style="226" customWidth="1"/>
    <col min="1806" max="1806" width="18.140625" style="226" bestFit="1" customWidth="1"/>
    <col min="1807" max="2048" width="10.28515625" style="226"/>
    <col min="2049" max="2050" width="0" style="226" hidden="1" customWidth="1"/>
    <col min="2051" max="2051" width="7.5703125" style="226" customWidth="1"/>
    <col min="2052" max="2052" width="8" style="226" customWidth="1"/>
    <col min="2053" max="2053" width="7.85546875" style="226" customWidth="1"/>
    <col min="2054" max="2054" width="7.140625" style="226" customWidth="1"/>
    <col min="2055" max="2055" width="18.42578125" style="226" customWidth="1"/>
    <col min="2056" max="2056" width="23.140625" style="226" customWidth="1"/>
    <col min="2057" max="2057" width="26.5703125" style="226" customWidth="1"/>
    <col min="2058" max="2058" width="23.28515625" style="226" customWidth="1"/>
    <col min="2059" max="2059" width="17.42578125" style="226" customWidth="1"/>
    <col min="2060" max="2060" width="23.42578125" style="226" customWidth="1"/>
    <col min="2061" max="2061" width="22.7109375" style="226" customWidth="1"/>
    <col min="2062" max="2062" width="18.140625" style="226" bestFit="1" customWidth="1"/>
    <col min="2063" max="2304" width="10.28515625" style="226"/>
    <col min="2305" max="2306" width="0" style="226" hidden="1" customWidth="1"/>
    <col min="2307" max="2307" width="7.5703125" style="226" customWidth="1"/>
    <col min="2308" max="2308" width="8" style="226" customWidth="1"/>
    <col min="2309" max="2309" width="7.85546875" style="226" customWidth="1"/>
    <col min="2310" max="2310" width="7.140625" style="226" customWidth="1"/>
    <col min="2311" max="2311" width="18.42578125" style="226" customWidth="1"/>
    <col min="2312" max="2312" width="23.140625" style="226" customWidth="1"/>
    <col min="2313" max="2313" width="26.5703125" style="226" customWidth="1"/>
    <col min="2314" max="2314" width="23.28515625" style="226" customWidth="1"/>
    <col min="2315" max="2315" width="17.42578125" style="226" customWidth="1"/>
    <col min="2316" max="2316" width="23.42578125" style="226" customWidth="1"/>
    <col min="2317" max="2317" width="22.7109375" style="226" customWidth="1"/>
    <col min="2318" max="2318" width="18.140625" style="226" bestFit="1" customWidth="1"/>
    <col min="2319" max="2560" width="10.28515625" style="226"/>
    <col min="2561" max="2562" width="0" style="226" hidden="1" customWidth="1"/>
    <col min="2563" max="2563" width="7.5703125" style="226" customWidth="1"/>
    <col min="2564" max="2564" width="8" style="226" customWidth="1"/>
    <col min="2565" max="2565" width="7.85546875" style="226" customWidth="1"/>
    <col min="2566" max="2566" width="7.140625" style="226" customWidth="1"/>
    <col min="2567" max="2567" width="18.42578125" style="226" customWidth="1"/>
    <col min="2568" max="2568" width="23.140625" style="226" customWidth="1"/>
    <col min="2569" max="2569" width="26.5703125" style="226" customWidth="1"/>
    <col min="2570" max="2570" width="23.28515625" style="226" customWidth="1"/>
    <col min="2571" max="2571" width="17.42578125" style="226" customWidth="1"/>
    <col min="2572" max="2572" width="23.42578125" style="226" customWidth="1"/>
    <col min="2573" max="2573" width="22.7109375" style="226" customWidth="1"/>
    <col min="2574" max="2574" width="18.140625" style="226" bestFit="1" customWidth="1"/>
    <col min="2575" max="2816" width="10.28515625" style="226"/>
    <col min="2817" max="2818" width="0" style="226" hidden="1" customWidth="1"/>
    <col min="2819" max="2819" width="7.5703125" style="226" customWidth="1"/>
    <col min="2820" max="2820" width="8" style="226" customWidth="1"/>
    <col min="2821" max="2821" width="7.85546875" style="226" customWidth="1"/>
    <col min="2822" max="2822" width="7.140625" style="226" customWidth="1"/>
    <col min="2823" max="2823" width="18.42578125" style="226" customWidth="1"/>
    <col min="2824" max="2824" width="23.140625" style="226" customWidth="1"/>
    <col min="2825" max="2825" width="26.5703125" style="226" customWidth="1"/>
    <col min="2826" max="2826" width="23.28515625" style="226" customWidth="1"/>
    <col min="2827" max="2827" width="17.42578125" style="226" customWidth="1"/>
    <col min="2828" max="2828" width="23.42578125" style="226" customWidth="1"/>
    <col min="2829" max="2829" width="22.7109375" style="226" customWidth="1"/>
    <col min="2830" max="2830" width="18.140625" style="226" bestFit="1" customWidth="1"/>
    <col min="2831" max="3072" width="10.28515625" style="226"/>
    <col min="3073" max="3074" width="0" style="226" hidden="1" customWidth="1"/>
    <col min="3075" max="3075" width="7.5703125" style="226" customWidth="1"/>
    <col min="3076" max="3076" width="8" style="226" customWidth="1"/>
    <col min="3077" max="3077" width="7.85546875" style="226" customWidth="1"/>
    <col min="3078" max="3078" width="7.140625" style="226" customWidth="1"/>
    <col min="3079" max="3079" width="18.42578125" style="226" customWidth="1"/>
    <col min="3080" max="3080" width="23.140625" style="226" customWidth="1"/>
    <col min="3081" max="3081" width="26.5703125" style="226" customWidth="1"/>
    <col min="3082" max="3082" width="23.28515625" style="226" customWidth="1"/>
    <col min="3083" max="3083" width="17.42578125" style="226" customWidth="1"/>
    <col min="3084" max="3084" width="23.42578125" style="226" customWidth="1"/>
    <col min="3085" max="3085" width="22.7109375" style="226" customWidth="1"/>
    <col min="3086" max="3086" width="18.140625" style="226" bestFit="1" customWidth="1"/>
    <col min="3087" max="3328" width="10.28515625" style="226"/>
    <col min="3329" max="3330" width="0" style="226" hidden="1" customWidth="1"/>
    <col min="3331" max="3331" width="7.5703125" style="226" customWidth="1"/>
    <col min="3332" max="3332" width="8" style="226" customWidth="1"/>
    <col min="3333" max="3333" width="7.85546875" style="226" customWidth="1"/>
    <col min="3334" max="3334" width="7.140625" style="226" customWidth="1"/>
    <col min="3335" max="3335" width="18.42578125" style="226" customWidth="1"/>
    <col min="3336" max="3336" width="23.140625" style="226" customWidth="1"/>
    <col min="3337" max="3337" width="26.5703125" style="226" customWidth="1"/>
    <col min="3338" max="3338" width="23.28515625" style="226" customWidth="1"/>
    <col min="3339" max="3339" width="17.42578125" style="226" customWidth="1"/>
    <col min="3340" max="3340" width="23.42578125" style="226" customWidth="1"/>
    <col min="3341" max="3341" width="22.7109375" style="226" customWidth="1"/>
    <col min="3342" max="3342" width="18.140625" style="226" bestFit="1" customWidth="1"/>
    <col min="3343" max="3584" width="10.28515625" style="226"/>
    <col min="3585" max="3586" width="0" style="226" hidden="1" customWidth="1"/>
    <col min="3587" max="3587" width="7.5703125" style="226" customWidth="1"/>
    <col min="3588" max="3588" width="8" style="226" customWidth="1"/>
    <col min="3589" max="3589" width="7.85546875" style="226" customWidth="1"/>
    <col min="3590" max="3590" width="7.140625" style="226" customWidth="1"/>
    <col min="3591" max="3591" width="18.42578125" style="226" customWidth="1"/>
    <col min="3592" max="3592" width="23.140625" style="226" customWidth="1"/>
    <col min="3593" max="3593" width="26.5703125" style="226" customWidth="1"/>
    <col min="3594" max="3594" width="23.28515625" style="226" customWidth="1"/>
    <col min="3595" max="3595" width="17.42578125" style="226" customWidth="1"/>
    <col min="3596" max="3596" width="23.42578125" style="226" customWidth="1"/>
    <col min="3597" max="3597" width="22.7109375" style="226" customWidth="1"/>
    <col min="3598" max="3598" width="18.140625" style="226" bestFit="1" customWidth="1"/>
    <col min="3599" max="3840" width="10.28515625" style="226"/>
    <col min="3841" max="3842" width="0" style="226" hidden="1" customWidth="1"/>
    <col min="3843" max="3843" width="7.5703125" style="226" customWidth="1"/>
    <col min="3844" max="3844" width="8" style="226" customWidth="1"/>
    <col min="3845" max="3845" width="7.85546875" style="226" customWidth="1"/>
    <col min="3846" max="3846" width="7.140625" style="226" customWidth="1"/>
    <col min="3847" max="3847" width="18.42578125" style="226" customWidth="1"/>
    <col min="3848" max="3848" width="23.140625" style="226" customWidth="1"/>
    <col min="3849" max="3849" width="26.5703125" style="226" customWidth="1"/>
    <col min="3850" max="3850" width="23.28515625" style="226" customWidth="1"/>
    <col min="3851" max="3851" width="17.42578125" style="226" customWidth="1"/>
    <col min="3852" max="3852" width="23.42578125" style="226" customWidth="1"/>
    <col min="3853" max="3853" width="22.7109375" style="226" customWidth="1"/>
    <col min="3854" max="3854" width="18.140625" style="226" bestFit="1" customWidth="1"/>
    <col min="3855" max="4096" width="10.28515625" style="226"/>
    <col min="4097" max="4098" width="0" style="226" hidden="1" customWidth="1"/>
    <col min="4099" max="4099" width="7.5703125" style="226" customWidth="1"/>
    <col min="4100" max="4100" width="8" style="226" customWidth="1"/>
    <col min="4101" max="4101" width="7.85546875" style="226" customWidth="1"/>
    <col min="4102" max="4102" width="7.140625" style="226" customWidth="1"/>
    <col min="4103" max="4103" width="18.42578125" style="226" customWidth="1"/>
    <col min="4104" max="4104" width="23.140625" style="226" customWidth="1"/>
    <col min="4105" max="4105" width="26.5703125" style="226" customWidth="1"/>
    <col min="4106" max="4106" width="23.28515625" style="226" customWidth="1"/>
    <col min="4107" max="4107" width="17.42578125" style="226" customWidth="1"/>
    <col min="4108" max="4108" width="23.42578125" style="226" customWidth="1"/>
    <col min="4109" max="4109" width="22.7109375" style="226" customWidth="1"/>
    <col min="4110" max="4110" width="18.140625" style="226" bestFit="1" customWidth="1"/>
    <col min="4111" max="4352" width="10.28515625" style="226"/>
    <col min="4353" max="4354" width="0" style="226" hidden="1" customWidth="1"/>
    <col min="4355" max="4355" width="7.5703125" style="226" customWidth="1"/>
    <col min="4356" max="4356" width="8" style="226" customWidth="1"/>
    <col min="4357" max="4357" width="7.85546875" style="226" customWidth="1"/>
    <col min="4358" max="4358" width="7.140625" style="226" customWidth="1"/>
    <col min="4359" max="4359" width="18.42578125" style="226" customWidth="1"/>
    <col min="4360" max="4360" width="23.140625" style="226" customWidth="1"/>
    <col min="4361" max="4361" width="26.5703125" style="226" customWidth="1"/>
    <col min="4362" max="4362" width="23.28515625" style="226" customWidth="1"/>
    <col min="4363" max="4363" width="17.42578125" style="226" customWidth="1"/>
    <col min="4364" max="4364" width="23.42578125" style="226" customWidth="1"/>
    <col min="4365" max="4365" width="22.7109375" style="226" customWidth="1"/>
    <col min="4366" max="4366" width="18.140625" style="226" bestFit="1" customWidth="1"/>
    <col min="4367" max="4608" width="10.28515625" style="226"/>
    <col min="4609" max="4610" width="0" style="226" hidden="1" customWidth="1"/>
    <col min="4611" max="4611" width="7.5703125" style="226" customWidth="1"/>
    <col min="4612" max="4612" width="8" style="226" customWidth="1"/>
    <col min="4613" max="4613" width="7.85546875" style="226" customWidth="1"/>
    <col min="4614" max="4614" width="7.140625" style="226" customWidth="1"/>
    <col min="4615" max="4615" width="18.42578125" style="226" customWidth="1"/>
    <col min="4616" max="4616" width="23.140625" style="226" customWidth="1"/>
    <col min="4617" max="4617" width="26.5703125" style="226" customWidth="1"/>
    <col min="4618" max="4618" width="23.28515625" style="226" customWidth="1"/>
    <col min="4619" max="4619" width="17.42578125" style="226" customWidth="1"/>
    <col min="4620" max="4620" width="23.42578125" style="226" customWidth="1"/>
    <col min="4621" max="4621" width="22.7109375" style="226" customWidth="1"/>
    <col min="4622" max="4622" width="18.140625" style="226" bestFit="1" customWidth="1"/>
    <col min="4623" max="4864" width="10.28515625" style="226"/>
    <col min="4865" max="4866" width="0" style="226" hidden="1" customWidth="1"/>
    <col min="4867" max="4867" width="7.5703125" style="226" customWidth="1"/>
    <col min="4868" max="4868" width="8" style="226" customWidth="1"/>
    <col min="4869" max="4869" width="7.85546875" style="226" customWidth="1"/>
    <col min="4870" max="4870" width="7.140625" style="226" customWidth="1"/>
    <col min="4871" max="4871" width="18.42578125" style="226" customWidth="1"/>
    <col min="4872" max="4872" width="23.140625" style="226" customWidth="1"/>
    <col min="4873" max="4873" width="26.5703125" style="226" customWidth="1"/>
    <col min="4874" max="4874" width="23.28515625" style="226" customWidth="1"/>
    <col min="4875" max="4875" width="17.42578125" style="226" customWidth="1"/>
    <col min="4876" max="4876" width="23.42578125" style="226" customWidth="1"/>
    <col min="4877" max="4877" width="22.7109375" style="226" customWidth="1"/>
    <col min="4878" max="4878" width="18.140625" style="226" bestFit="1" customWidth="1"/>
    <col min="4879" max="5120" width="10.28515625" style="226"/>
    <col min="5121" max="5122" width="0" style="226" hidden="1" customWidth="1"/>
    <col min="5123" max="5123" width="7.5703125" style="226" customWidth="1"/>
    <col min="5124" max="5124" width="8" style="226" customWidth="1"/>
    <col min="5125" max="5125" width="7.85546875" style="226" customWidth="1"/>
    <col min="5126" max="5126" width="7.140625" style="226" customWidth="1"/>
    <col min="5127" max="5127" width="18.42578125" style="226" customWidth="1"/>
    <col min="5128" max="5128" width="23.140625" style="226" customWidth="1"/>
    <col min="5129" max="5129" width="26.5703125" style="226" customWidth="1"/>
    <col min="5130" max="5130" width="23.28515625" style="226" customWidth="1"/>
    <col min="5131" max="5131" width="17.42578125" style="226" customWidth="1"/>
    <col min="5132" max="5132" width="23.42578125" style="226" customWidth="1"/>
    <col min="5133" max="5133" width="22.7109375" style="226" customWidth="1"/>
    <col min="5134" max="5134" width="18.140625" style="226" bestFit="1" customWidth="1"/>
    <col min="5135" max="5376" width="10.28515625" style="226"/>
    <col min="5377" max="5378" width="0" style="226" hidden="1" customWidth="1"/>
    <col min="5379" max="5379" width="7.5703125" style="226" customWidth="1"/>
    <col min="5380" max="5380" width="8" style="226" customWidth="1"/>
    <col min="5381" max="5381" width="7.85546875" style="226" customWidth="1"/>
    <col min="5382" max="5382" width="7.140625" style="226" customWidth="1"/>
    <col min="5383" max="5383" width="18.42578125" style="226" customWidth="1"/>
    <col min="5384" max="5384" width="23.140625" style="226" customWidth="1"/>
    <col min="5385" max="5385" width="26.5703125" style="226" customWidth="1"/>
    <col min="5386" max="5386" width="23.28515625" style="226" customWidth="1"/>
    <col min="5387" max="5387" width="17.42578125" style="226" customWidth="1"/>
    <col min="5388" max="5388" width="23.42578125" style="226" customWidth="1"/>
    <col min="5389" max="5389" width="22.7109375" style="226" customWidth="1"/>
    <col min="5390" max="5390" width="18.140625" style="226" bestFit="1" customWidth="1"/>
    <col min="5391" max="5632" width="10.28515625" style="226"/>
    <col min="5633" max="5634" width="0" style="226" hidden="1" customWidth="1"/>
    <col min="5635" max="5635" width="7.5703125" style="226" customWidth="1"/>
    <col min="5636" max="5636" width="8" style="226" customWidth="1"/>
    <col min="5637" max="5637" width="7.85546875" style="226" customWidth="1"/>
    <col min="5638" max="5638" width="7.140625" style="226" customWidth="1"/>
    <col min="5639" max="5639" width="18.42578125" style="226" customWidth="1"/>
    <col min="5640" max="5640" width="23.140625" style="226" customWidth="1"/>
    <col min="5641" max="5641" width="26.5703125" style="226" customWidth="1"/>
    <col min="5642" max="5642" width="23.28515625" style="226" customWidth="1"/>
    <col min="5643" max="5643" width="17.42578125" style="226" customWidth="1"/>
    <col min="5644" max="5644" width="23.42578125" style="226" customWidth="1"/>
    <col min="5645" max="5645" width="22.7109375" style="226" customWidth="1"/>
    <col min="5646" max="5646" width="18.140625" style="226" bestFit="1" customWidth="1"/>
    <col min="5647" max="5888" width="10.28515625" style="226"/>
    <col min="5889" max="5890" width="0" style="226" hidden="1" customWidth="1"/>
    <col min="5891" max="5891" width="7.5703125" style="226" customWidth="1"/>
    <col min="5892" max="5892" width="8" style="226" customWidth="1"/>
    <col min="5893" max="5893" width="7.85546875" style="226" customWidth="1"/>
    <col min="5894" max="5894" width="7.140625" style="226" customWidth="1"/>
    <col min="5895" max="5895" width="18.42578125" style="226" customWidth="1"/>
    <col min="5896" max="5896" width="23.140625" style="226" customWidth="1"/>
    <col min="5897" max="5897" width="26.5703125" style="226" customWidth="1"/>
    <col min="5898" max="5898" width="23.28515625" style="226" customWidth="1"/>
    <col min="5899" max="5899" width="17.42578125" style="226" customWidth="1"/>
    <col min="5900" max="5900" width="23.42578125" style="226" customWidth="1"/>
    <col min="5901" max="5901" width="22.7109375" style="226" customWidth="1"/>
    <col min="5902" max="5902" width="18.140625" style="226" bestFit="1" customWidth="1"/>
    <col min="5903" max="6144" width="10.28515625" style="226"/>
    <col min="6145" max="6146" width="0" style="226" hidden="1" customWidth="1"/>
    <col min="6147" max="6147" width="7.5703125" style="226" customWidth="1"/>
    <col min="6148" max="6148" width="8" style="226" customWidth="1"/>
    <col min="6149" max="6149" width="7.85546875" style="226" customWidth="1"/>
    <col min="6150" max="6150" width="7.140625" style="226" customWidth="1"/>
    <col min="6151" max="6151" width="18.42578125" style="226" customWidth="1"/>
    <col min="6152" max="6152" width="23.140625" style="226" customWidth="1"/>
    <col min="6153" max="6153" width="26.5703125" style="226" customWidth="1"/>
    <col min="6154" max="6154" width="23.28515625" style="226" customWidth="1"/>
    <col min="6155" max="6155" width="17.42578125" style="226" customWidth="1"/>
    <col min="6156" max="6156" width="23.42578125" style="226" customWidth="1"/>
    <col min="6157" max="6157" width="22.7109375" style="226" customWidth="1"/>
    <col min="6158" max="6158" width="18.140625" style="226" bestFit="1" customWidth="1"/>
    <col min="6159" max="6400" width="10.28515625" style="226"/>
    <col min="6401" max="6402" width="0" style="226" hidden="1" customWidth="1"/>
    <col min="6403" max="6403" width="7.5703125" style="226" customWidth="1"/>
    <col min="6404" max="6404" width="8" style="226" customWidth="1"/>
    <col min="6405" max="6405" width="7.85546875" style="226" customWidth="1"/>
    <col min="6406" max="6406" width="7.140625" style="226" customWidth="1"/>
    <col min="6407" max="6407" width="18.42578125" style="226" customWidth="1"/>
    <col min="6408" max="6408" width="23.140625" style="226" customWidth="1"/>
    <col min="6409" max="6409" width="26.5703125" style="226" customWidth="1"/>
    <col min="6410" max="6410" width="23.28515625" style="226" customWidth="1"/>
    <col min="6411" max="6411" width="17.42578125" style="226" customWidth="1"/>
    <col min="6412" max="6412" width="23.42578125" style="226" customWidth="1"/>
    <col min="6413" max="6413" width="22.7109375" style="226" customWidth="1"/>
    <col min="6414" max="6414" width="18.140625" style="226" bestFit="1" customWidth="1"/>
    <col min="6415" max="6656" width="10.28515625" style="226"/>
    <col min="6657" max="6658" width="0" style="226" hidden="1" customWidth="1"/>
    <col min="6659" max="6659" width="7.5703125" style="226" customWidth="1"/>
    <col min="6660" max="6660" width="8" style="226" customWidth="1"/>
    <col min="6661" max="6661" width="7.85546875" style="226" customWidth="1"/>
    <col min="6662" max="6662" width="7.140625" style="226" customWidth="1"/>
    <col min="6663" max="6663" width="18.42578125" style="226" customWidth="1"/>
    <col min="6664" max="6664" width="23.140625" style="226" customWidth="1"/>
    <col min="6665" max="6665" width="26.5703125" style="226" customWidth="1"/>
    <col min="6666" max="6666" width="23.28515625" style="226" customWidth="1"/>
    <col min="6667" max="6667" width="17.42578125" style="226" customWidth="1"/>
    <col min="6668" max="6668" width="23.42578125" style="226" customWidth="1"/>
    <col min="6669" max="6669" width="22.7109375" style="226" customWidth="1"/>
    <col min="6670" max="6670" width="18.140625" style="226" bestFit="1" customWidth="1"/>
    <col min="6671" max="6912" width="10.28515625" style="226"/>
    <col min="6913" max="6914" width="0" style="226" hidden="1" customWidth="1"/>
    <col min="6915" max="6915" width="7.5703125" style="226" customWidth="1"/>
    <col min="6916" max="6916" width="8" style="226" customWidth="1"/>
    <col min="6917" max="6917" width="7.85546875" style="226" customWidth="1"/>
    <col min="6918" max="6918" width="7.140625" style="226" customWidth="1"/>
    <col min="6919" max="6919" width="18.42578125" style="226" customWidth="1"/>
    <col min="6920" max="6920" width="23.140625" style="226" customWidth="1"/>
    <col min="6921" max="6921" width="26.5703125" style="226" customWidth="1"/>
    <col min="6922" max="6922" width="23.28515625" style="226" customWidth="1"/>
    <col min="6923" max="6923" width="17.42578125" style="226" customWidth="1"/>
    <col min="6924" max="6924" width="23.42578125" style="226" customWidth="1"/>
    <col min="6925" max="6925" width="22.7109375" style="226" customWidth="1"/>
    <col min="6926" max="6926" width="18.140625" style="226" bestFit="1" customWidth="1"/>
    <col min="6927" max="7168" width="10.28515625" style="226"/>
    <col min="7169" max="7170" width="0" style="226" hidden="1" customWidth="1"/>
    <col min="7171" max="7171" width="7.5703125" style="226" customWidth="1"/>
    <col min="7172" max="7172" width="8" style="226" customWidth="1"/>
    <col min="7173" max="7173" width="7.85546875" style="226" customWidth="1"/>
    <col min="7174" max="7174" width="7.140625" style="226" customWidth="1"/>
    <col min="7175" max="7175" width="18.42578125" style="226" customWidth="1"/>
    <col min="7176" max="7176" width="23.140625" style="226" customWidth="1"/>
    <col min="7177" max="7177" width="26.5703125" style="226" customWidth="1"/>
    <col min="7178" max="7178" width="23.28515625" style="226" customWidth="1"/>
    <col min="7179" max="7179" width="17.42578125" style="226" customWidth="1"/>
    <col min="7180" max="7180" width="23.42578125" style="226" customWidth="1"/>
    <col min="7181" max="7181" width="22.7109375" style="226" customWidth="1"/>
    <col min="7182" max="7182" width="18.140625" style="226" bestFit="1" customWidth="1"/>
    <col min="7183" max="7424" width="10.28515625" style="226"/>
    <col min="7425" max="7426" width="0" style="226" hidden="1" customWidth="1"/>
    <col min="7427" max="7427" width="7.5703125" style="226" customWidth="1"/>
    <col min="7428" max="7428" width="8" style="226" customWidth="1"/>
    <col min="7429" max="7429" width="7.85546875" style="226" customWidth="1"/>
    <col min="7430" max="7430" width="7.140625" style="226" customWidth="1"/>
    <col min="7431" max="7431" width="18.42578125" style="226" customWidth="1"/>
    <col min="7432" max="7432" width="23.140625" style="226" customWidth="1"/>
    <col min="7433" max="7433" width="26.5703125" style="226" customWidth="1"/>
    <col min="7434" max="7434" width="23.28515625" style="226" customWidth="1"/>
    <col min="7435" max="7435" width="17.42578125" style="226" customWidth="1"/>
    <col min="7436" max="7436" width="23.42578125" style="226" customWidth="1"/>
    <col min="7437" max="7437" width="22.7109375" style="226" customWidth="1"/>
    <col min="7438" max="7438" width="18.140625" style="226" bestFit="1" customWidth="1"/>
    <col min="7439" max="7680" width="10.28515625" style="226"/>
    <col min="7681" max="7682" width="0" style="226" hidden="1" customWidth="1"/>
    <col min="7683" max="7683" width="7.5703125" style="226" customWidth="1"/>
    <col min="7684" max="7684" width="8" style="226" customWidth="1"/>
    <col min="7685" max="7685" width="7.85546875" style="226" customWidth="1"/>
    <col min="7686" max="7686" width="7.140625" style="226" customWidth="1"/>
    <col min="7687" max="7687" width="18.42578125" style="226" customWidth="1"/>
    <col min="7688" max="7688" width="23.140625" style="226" customWidth="1"/>
    <col min="7689" max="7689" width="26.5703125" style="226" customWidth="1"/>
    <col min="7690" max="7690" width="23.28515625" style="226" customWidth="1"/>
    <col min="7691" max="7691" width="17.42578125" style="226" customWidth="1"/>
    <col min="7692" max="7692" width="23.42578125" style="226" customWidth="1"/>
    <col min="7693" max="7693" width="22.7109375" style="226" customWidth="1"/>
    <col min="7694" max="7694" width="18.140625" style="226" bestFit="1" customWidth="1"/>
    <col min="7695" max="7936" width="10.28515625" style="226"/>
    <col min="7937" max="7938" width="0" style="226" hidden="1" customWidth="1"/>
    <col min="7939" max="7939" width="7.5703125" style="226" customWidth="1"/>
    <col min="7940" max="7940" width="8" style="226" customWidth="1"/>
    <col min="7941" max="7941" width="7.85546875" style="226" customWidth="1"/>
    <col min="7942" max="7942" width="7.140625" style="226" customWidth="1"/>
    <col min="7943" max="7943" width="18.42578125" style="226" customWidth="1"/>
    <col min="7944" max="7944" width="23.140625" style="226" customWidth="1"/>
    <col min="7945" max="7945" width="26.5703125" style="226" customWidth="1"/>
    <col min="7946" max="7946" width="23.28515625" style="226" customWidth="1"/>
    <col min="7947" max="7947" width="17.42578125" style="226" customWidth="1"/>
    <col min="7948" max="7948" width="23.42578125" style="226" customWidth="1"/>
    <col min="7949" max="7949" width="22.7109375" style="226" customWidth="1"/>
    <col min="7950" max="7950" width="18.140625" style="226" bestFit="1" customWidth="1"/>
    <col min="7951" max="8192" width="10.28515625" style="226"/>
    <col min="8193" max="8194" width="0" style="226" hidden="1" customWidth="1"/>
    <col min="8195" max="8195" width="7.5703125" style="226" customWidth="1"/>
    <col min="8196" max="8196" width="8" style="226" customWidth="1"/>
    <col min="8197" max="8197" width="7.85546875" style="226" customWidth="1"/>
    <col min="8198" max="8198" width="7.140625" style="226" customWidth="1"/>
    <col min="8199" max="8199" width="18.42578125" style="226" customWidth="1"/>
    <col min="8200" max="8200" width="23.140625" style="226" customWidth="1"/>
    <col min="8201" max="8201" width="26.5703125" style="226" customWidth="1"/>
    <col min="8202" max="8202" width="23.28515625" style="226" customWidth="1"/>
    <col min="8203" max="8203" width="17.42578125" style="226" customWidth="1"/>
    <col min="8204" max="8204" width="23.42578125" style="226" customWidth="1"/>
    <col min="8205" max="8205" width="22.7109375" style="226" customWidth="1"/>
    <col min="8206" max="8206" width="18.140625" style="226" bestFit="1" customWidth="1"/>
    <col min="8207" max="8448" width="10.28515625" style="226"/>
    <col min="8449" max="8450" width="0" style="226" hidden="1" customWidth="1"/>
    <col min="8451" max="8451" width="7.5703125" style="226" customWidth="1"/>
    <col min="8452" max="8452" width="8" style="226" customWidth="1"/>
    <col min="8453" max="8453" width="7.85546875" style="226" customWidth="1"/>
    <col min="8454" max="8454" width="7.140625" style="226" customWidth="1"/>
    <col min="8455" max="8455" width="18.42578125" style="226" customWidth="1"/>
    <col min="8456" max="8456" width="23.140625" style="226" customWidth="1"/>
    <col min="8457" max="8457" width="26.5703125" style="226" customWidth="1"/>
    <col min="8458" max="8458" width="23.28515625" style="226" customWidth="1"/>
    <col min="8459" max="8459" width="17.42578125" style="226" customWidth="1"/>
    <col min="8460" max="8460" width="23.42578125" style="226" customWidth="1"/>
    <col min="8461" max="8461" width="22.7109375" style="226" customWidth="1"/>
    <col min="8462" max="8462" width="18.140625" style="226" bestFit="1" customWidth="1"/>
    <col min="8463" max="8704" width="10.28515625" style="226"/>
    <col min="8705" max="8706" width="0" style="226" hidden="1" customWidth="1"/>
    <col min="8707" max="8707" width="7.5703125" style="226" customWidth="1"/>
    <col min="8708" max="8708" width="8" style="226" customWidth="1"/>
    <col min="8709" max="8709" width="7.85546875" style="226" customWidth="1"/>
    <col min="8710" max="8710" width="7.140625" style="226" customWidth="1"/>
    <col min="8711" max="8711" width="18.42578125" style="226" customWidth="1"/>
    <col min="8712" max="8712" width="23.140625" style="226" customWidth="1"/>
    <col min="8713" max="8713" width="26.5703125" style="226" customWidth="1"/>
    <col min="8714" max="8714" width="23.28515625" style="226" customWidth="1"/>
    <col min="8715" max="8715" width="17.42578125" style="226" customWidth="1"/>
    <col min="8716" max="8716" width="23.42578125" style="226" customWidth="1"/>
    <col min="8717" max="8717" width="22.7109375" style="226" customWidth="1"/>
    <col min="8718" max="8718" width="18.140625" style="226" bestFit="1" customWidth="1"/>
    <col min="8719" max="8960" width="10.28515625" style="226"/>
    <col min="8961" max="8962" width="0" style="226" hidden="1" customWidth="1"/>
    <col min="8963" max="8963" width="7.5703125" style="226" customWidth="1"/>
    <col min="8964" max="8964" width="8" style="226" customWidth="1"/>
    <col min="8965" max="8965" width="7.85546875" style="226" customWidth="1"/>
    <col min="8966" max="8966" width="7.140625" style="226" customWidth="1"/>
    <col min="8967" max="8967" width="18.42578125" style="226" customWidth="1"/>
    <col min="8968" max="8968" width="23.140625" style="226" customWidth="1"/>
    <col min="8969" max="8969" width="26.5703125" style="226" customWidth="1"/>
    <col min="8970" max="8970" width="23.28515625" style="226" customWidth="1"/>
    <col min="8971" max="8971" width="17.42578125" style="226" customWidth="1"/>
    <col min="8972" max="8972" width="23.42578125" style="226" customWidth="1"/>
    <col min="8973" max="8973" width="22.7109375" style="226" customWidth="1"/>
    <col min="8974" max="8974" width="18.140625" style="226" bestFit="1" customWidth="1"/>
    <col min="8975" max="9216" width="10.28515625" style="226"/>
    <col min="9217" max="9218" width="0" style="226" hidden="1" customWidth="1"/>
    <col min="9219" max="9219" width="7.5703125" style="226" customWidth="1"/>
    <col min="9220" max="9220" width="8" style="226" customWidth="1"/>
    <col min="9221" max="9221" width="7.85546875" style="226" customWidth="1"/>
    <col min="9222" max="9222" width="7.140625" style="226" customWidth="1"/>
    <col min="9223" max="9223" width="18.42578125" style="226" customWidth="1"/>
    <col min="9224" max="9224" width="23.140625" style="226" customWidth="1"/>
    <col min="9225" max="9225" width="26.5703125" style="226" customWidth="1"/>
    <col min="9226" max="9226" width="23.28515625" style="226" customWidth="1"/>
    <col min="9227" max="9227" width="17.42578125" style="226" customWidth="1"/>
    <col min="9228" max="9228" width="23.42578125" style="226" customWidth="1"/>
    <col min="9229" max="9229" width="22.7109375" style="226" customWidth="1"/>
    <col min="9230" max="9230" width="18.140625" style="226" bestFit="1" customWidth="1"/>
    <col min="9231" max="9472" width="10.28515625" style="226"/>
    <col min="9473" max="9474" width="0" style="226" hidden="1" customWidth="1"/>
    <col min="9475" max="9475" width="7.5703125" style="226" customWidth="1"/>
    <col min="9476" max="9476" width="8" style="226" customWidth="1"/>
    <col min="9477" max="9477" width="7.85546875" style="226" customWidth="1"/>
    <col min="9478" max="9478" width="7.140625" style="226" customWidth="1"/>
    <col min="9479" max="9479" width="18.42578125" style="226" customWidth="1"/>
    <col min="9480" max="9480" width="23.140625" style="226" customWidth="1"/>
    <col min="9481" max="9481" width="26.5703125" style="226" customWidth="1"/>
    <col min="9482" max="9482" width="23.28515625" style="226" customWidth="1"/>
    <col min="9483" max="9483" width="17.42578125" style="226" customWidth="1"/>
    <col min="9484" max="9484" width="23.42578125" style="226" customWidth="1"/>
    <col min="9485" max="9485" width="22.7109375" style="226" customWidth="1"/>
    <col min="9486" max="9486" width="18.140625" style="226" bestFit="1" customWidth="1"/>
    <col min="9487" max="9728" width="10.28515625" style="226"/>
    <col min="9729" max="9730" width="0" style="226" hidden="1" customWidth="1"/>
    <col min="9731" max="9731" width="7.5703125" style="226" customWidth="1"/>
    <col min="9732" max="9732" width="8" style="226" customWidth="1"/>
    <col min="9733" max="9733" width="7.85546875" style="226" customWidth="1"/>
    <col min="9734" max="9734" width="7.140625" style="226" customWidth="1"/>
    <col min="9735" max="9735" width="18.42578125" style="226" customWidth="1"/>
    <col min="9736" max="9736" width="23.140625" style="226" customWidth="1"/>
    <col min="9737" max="9737" width="26.5703125" style="226" customWidth="1"/>
    <col min="9738" max="9738" width="23.28515625" style="226" customWidth="1"/>
    <col min="9739" max="9739" width="17.42578125" style="226" customWidth="1"/>
    <col min="9740" max="9740" width="23.42578125" style="226" customWidth="1"/>
    <col min="9741" max="9741" width="22.7109375" style="226" customWidth="1"/>
    <col min="9742" max="9742" width="18.140625" style="226" bestFit="1" customWidth="1"/>
    <col min="9743" max="9984" width="10.28515625" style="226"/>
    <col min="9985" max="9986" width="0" style="226" hidden="1" customWidth="1"/>
    <col min="9987" max="9987" width="7.5703125" style="226" customWidth="1"/>
    <col min="9988" max="9988" width="8" style="226" customWidth="1"/>
    <col min="9989" max="9989" width="7.85546875" style="226" customWidth="1"/>
    <col min="9990" max="9990" width="7.140625" style="226" customWidth="1"/>
    <col min="9991" max="9991" width="18.42578125" style="226" customWidth="1"/>
    <col min="9992" max="9992" width="23.140625" style="226" customWidth="1"/>
    <col min="9993" max="9993" width="26.5703125" style="226" customWidth="1"/>
    <col min="9994" max="9994" width="23.28515625" style="226" customWidth="1"/>
    <col min="9995" max="9995" width="17.42578125" style="226" customWidth="1"/>
    <col min="9996" max="9996" width="23.42578125" style="226" customWidth="1"/>
    <col min="9997" max="9997" width="22.7109375" style="226" customWidth="1"/>
    <col min="9998" max="9998" width="18.140625" style="226" bestFit="1" customWidth="1"/>
    <col min="9999" max="10240" width="10.28515625" style="226"/>
    <col min="10241" max="10242" width="0" style="226" hidden="1" customWidth="1"/>
    <col min="10243" max="10243" width="7.5703125" style="226" customWidth="1"/>
    <col min="10244" max="10244" width="8" style="226" customWidth="1"/>
    <col min="10245" max="10245" width="7.85546875" style="226" customWidth="1"/>
    <col min="10246" max="10246" width="7.140625" style="226" customWidth="1"/>
    <col min="10247" max="10247" width="18.42578125" style="226" customWidth="1"/>
    <col min="10248" max="10248" width="23.140625" style="226" customWidth="1"/>
    <col min="10249" max="10249" width="26.5703125" style="226" customWidth="1"/>
    <col min="10250" max="10250" width="23.28515625" style="226" customWidth="1"/>
    <col min="10251" max="10251" width="17.42578125" style="226" customWidth="1"/>
    <col min="10252" max="10252" width="23.42578125" style="226" customWidth="1"/>
    <col min="10253" max="10253" width="22.7109375" style="226" customWidth="1"/>
    <col min="10254" max="10254" width="18.140625" style="226" bestFit="1" customWidth="1"/>
    <col min="10255" max="10496" width="10.28515625" style="226"/>
    <col min="10497" max="10498" width="0" style="226" hidden="1" customWidth="1"/>
    <col min="10499" max="10499" width="7.5703125" style="226" customWidth="1"/>
    <col min="10500" max="10500" width="8" style="226" customWidth="1"/>
    <col min="10501" max="10501" width="7.85546875" style="226" customWidth="1"/>
    <col min="10502" max="10502" width="7.140625" style="226" customWidth="1"/>
    <col min="10503" max="10503" width="18.42578125" style="226" customWidth="1"/>
    <col min="10504" max="10504" width="23.140625" style="226" customWidth="1"/>
    <col min="10505" max="10505" width="26.5703125" style="226" customWidth="1"/>
    <col min="10506" max="10506" width="23.28515625" style="226" customWidth="1"/>
    <col min="10507" max="10507" width="17.42578125" style="226" customWidth="1"/>
    <col min="10508" max="10508" width="23.42578125" style="226" customWidth="1"/>
    <col min="10509" max="10509" width="22.7109375" style="226" customWidth="1"/>
    <col min="10510" max="10510" width="18.140625" style="226" bestFit="1" customWidth="1"/>
    <col min="10511" max="10752" width="10.28515625" style="226"/>
    <col min="10753" max="10754" width="0" style="226" hidden="1" customWidth="1"/>
    <col min="10755" max="10755" width="7.5703125" style="226" customWidth="1"/>
    <col min="10756" max="10756" width="8" style="226" customWidth="1"/>
    <col min="10757" max="10757" width="7.85546875" style="226" customWidth="1"/>
    <col min="10758" max="10758" width="7.140625" style="226" customWidth="1"/>
    <col min="10759" max="10759" width="18.42578125" style="226" customWidth="1"/>
    <col min="10760" max="10760" width="23.140625" style="226" customWidth="1"/>
    <col min="10761" max="10761" width="26.5703125" style="226" customWidth="1"/>
    <col min="10762" max="10762" width="23.28515625" style="226" customWidth="1"/>
    <col min="10763" max="10763" width="17.42578125" style="226" customWidth="1"/>
    <col min="10764" max="10764" width="23.42578125" style="226" customWidth="1"/>
    <col min="10765" max="10765" width="22.7109375" style="226" customWidth="1"/>
    <col min="10766" max="10766" width="18.140625" style="226" bestFit="1" customWidth="1"/>
    <col min="10767" max="11008" width="10.28515625" style="226"/>
    <col min="11009" max="11010" width="0" style="226" hidden="1" customWidth="1"/>
    <col min="11011" max="11011" width="7.5703125" style="226" customWidth="1"/>
    <col min="11012" max="11012" width="8" style="226" customWidth="1"/>
    <col min="11013" max="11013" width="7.85546875" style="226" customWidth="1"/>
    <col min="11014" max="11014" width="7.140625" style="226" customWidth="1"/>
    <col min="11015" max="11015" width="18.42578125" style="226" customWidth="1"/>
    <col min="11016" max="11016" width="23.140625" style="226" customWidth="1"/>
    <col min="11017" max="11017" width="26.5703125" style="226" customWidth="1"/>
    <col min="11018" max="11018" width="23.28515625" style="226" customWidth="1"/>
    <col min="11019" max="11019" width="17.42578125" style="226" customWidth="1"/>
    <col min="11020" max="11020" width="23.42578125" style="226" customWidth="1"/>
    <col min="11021" max="11021" width="22.7109375" style="226" customWidth="1"/>
    <col min="11022" max="11022" width="18.140625" style="226" bestFit="1" customWidth="1"/>
    <col min="11023" max="11264" width="10.28515625" style="226"/>
    <col min="11265" max="11266" width="0" style="226" hidden="1" customWidth="1"/>
    <col min="11267" max="11267" width="7.5703125" style="226" customWidth="1"/>
    <col min="11268" max="11268" width="8" style="226" customWidth="1"/>
    <col min="11269" max="11269" width="7.85546875" style="226" customWidth="1"/>
    <col min="11270" max="11270" width="7.140625" style="226" customWidth="1"/>
    <col min="11271" max="11271" width="18.42578125" style="226" customWidth="1"/>
    <col min="11272" max="11272" width="23.140625" style="226" customWidth="1"/>
    <col min="11273" max="11273" width="26.5703125" style="226" customWidth="1"/>
    <col min="11274" max="11274" width="23.28515625" style="226" customWidth="1"/>
    <col min="11275" max="11275" width="17.42578125" style="226" customWidth="1"/>
    <col min="11276" max="11276" width="23.42578125" style="226" customWidth="1"/>
    <col min="11277" max="11277" width="22.7109375" style="226" customWidth="1"/>
    <col min="11278" max="11278" width="18.140625" style="226" bestFit="1" customWidth="1"/>
    <col min="11279" max="11520" width="10.28515625" style="226"/>
    <col min="11521" max="11522" width="0" style="226" hidden="1" customWidth="1"/>
    <col min="11523" max="11523" width="7.5703125" style="226" customWidth="1"/>
    <col min="11524" max="11524" width="8" style="226" customWidth="1"/>
    <col min="11525" max="11525" width="7.85546875" style="226" customWidth="1"/>
    <col min="11526" max="11526" width="7.140625" style="226" customWidth="1"/>
    <col min="11527" max="11527" width="18.42578125" style="226" customWidth="1"/>
    <col min="11528" max="11528" width="23.140625" style="226" customWidth="1"/>
    <col min="11529" max="11529" width="26.5703125" style="226" customWidth="1"/>
    <col min="11530" max="11530" width="23.28515625" style="226" customWidth="1"/>
    <col min="11531" max="11531" width="17.42578125" style="226" customWidth="1"/>
    <col min="11532" max="11532" width="23.42578125" style="226" customWidth="1"/>
    <col min="11533" max="11533" width="22.7109375" style="226" customWidth="1"/>
    <col min="11534" max="11534" width="18.140625" style="226" bestFit="1" customWidth="1"/>
    <col min="11535" max="11776" width="10.28515625" style="226"/>
    <col min="11777" max="11778" width="0" style="226" hidden="1" customWidth="1"/>
    <col min="11779" max="11779" width="7.5703125" style="226" customWidth="1"/>
    <col min="11780" max="11780" width="8" style="226" customWidth="1"/>
    <col min="11781" max="11781" width="7.85546875" style="226" customWidth="1"/>
    <col min="11782" max="11782" width="7.140625" style="226" customWidth="1"/>
    <col min="11783" max="11783" width="18.42578125" style="226" customWidth="1"/>
    <col min="11784" max="11784" width="23.140625" style="226" customWidth="1"/>
    <col min="11785" max="11785" width="26.5703125" style="226" customWidth="1"/>
    <col min="11786" max="11786" width="23.28515625" style="226" customWidth="1"/>
    <col min="11787" max="11787" width="17.42578125" style="226" customWidth="1"/>
    <col min="11788" max="11788" width="23.42578125" style="226" customWidth="1"/>
    <col min="11789" max="11789" width="22.7109375" style="226" customWidth="1"/>
    <col min="11790" max="11790" width="18.140625" style="226" bestFit="1" customWidth="1"/>
    <col min="11791" max="12032" width="10.28515625" style="226"/>
    <col min="12033" max="12034" width="0" style="226" hidden="1" customWidth="1"/>
    <col min="12035" max="12035" width="7.5703125" style="226" customWidth="1"/>
    <col min="12036" max="12036" width="8" style="226" customWidth="1"/>
    <col min="12037" max="12037" width="7.85546875" style="226" customWidth="1"/>
    <col min="12038" max="12038" width="7.140625" style="226" customWidth="1"/>
    <col min="12039" max="12039" width="18.42578125" style="226" customWidth="1"/>
    <col min="12040" max="12040" width="23.140625" style="226" customWidth="1"/>
    <col min="12041" max="12041" width="26.5703125" style="226" customWidth="1"/>
    <col min="12042" max="12042" width="23.28515625" style="226" customWidth="1"/>
    <col min="12043" max="12043" width="17.42578125" style="226" customWidth="1"/>
    <col min="12044" max="12044" width="23.42578125" style="226" customWidth="1"/>
    <col min="12045" max="12045" width="22.7109375" style="226" customWidth="1"/>
    <col min="12046" max="12046" width="18.140625" style="226" bestFit="1" customWidth="1"/>
    <col min="12047" max="12288" width="10.28515625" style="226"/>
    <col min="12289" max="12290" width="0" style="226" hidden="1" customWidth="1"/>
    <col min="12291" max="12291" width="7.5703125" style="226" customWidth="1"/>
    <col min="12292" max="12292" width="8" style="226" customWidth="1"/>
    <col min="12293" max="12293" width="7.85546875" style="226" customWidth="1"/>
    <col min="12294" max="12294" width="7.140625" style="226" customWidth="1"/>
    <col min="12295" max="12295" width="18.42578125" style="226" customWidth="1"/>
    <col min="12296" max="12296" width="23.140625" style="226" customWidth="1"/>
    <col min="12297" max="12297" width="26.5703125" style="226" customWidth="1"/>
    <col min="12298" max="12298" width="23.28515625" style="226" customWidth="1"/>
    <col min="12299" max="12299" width="17.42578125" style="226" customWidth="1"/>
    <col min="12300" max="12300" width="23.42578125" style="226" customWidth="1"/>
    <col min="12301" max="12301" width="22.7109375" style="226" customWidth="1"/>
    <col min="12302" max="12302" width="18.140625" style="226" bestFit="1" customWidth="1"/>
    <col min="12303" max="12544" width="10.28515625" style="226"/>
    <col min="12545" max="12546" width="0" style="226" hidden="1" customWidth="1"/>
    <col min="12547" max="12547" width="7.5703125" style="226" customWidth="1"/>
    <col min="12548" max="12548" width="8" style="226" customWidth="1"/>
    <col min="12549" max="12549" width="7.85546875" style="226" customWidth="1"/>
    <col min="12550" max="12550" width="7.140625" style="226" customWidth="1"/>
    <col min="12551" max="12551" width="18.42578125" style="226" customWidth="1"/>
    <col min="12552" max="12552" width="23.140625" style="226" customWidth="1"/>
    <col min="12553" max="12553" width="26.5703125" style="226" customWidth="1"/>
    <col min="12554" max="12554" width="23.28515625" style="226" customWidth="1"/>
    <col min="12555" max="12555" width="17.42578125" style="226" customWidth="1"/>
    <col min="12556" max="12556" width="23.42578125" style="226" customWidth="1"/>
    <col min="12557" max="12557" width="22.7109375" style="226" customWidth="1"/>
    <col min="12558" max="12558" width="18.140625" style="226" bestFit="1" customWidth="1"/>
    <col min="12559" max="12800" width="10.28515625" style="226"/>
    <col min="12801" max="12802" width="0" style="226" hidden="1" customWidth="1"/>
    <col min="12803" max="12803" width="7.5703125" style="226" customWidth="1"/>
    <col min="12804" max="12804" width="8" style="226" customWidth="1"/>
    <col min="12805" max="12805" width="7.85546875" style="226" customWidth="1"/>
    <col min="12806" max="12806" width="7.140625" style="226" customWidth="1"/>
    <col min="12807" max="12807" width="18.42578125" style="226" customWidth="1"/>
    <col min="12808" max="12808" width="23.140625" style="226" customWidth="1"/>
    <col min="12809" max="12809" width="26.5703125" style="226" customWidth="1"/>
    <col min="12810" max="12810" width="23.28515625" style="226" customWidth="1"/>
    <col min="12811" max="12811" width="17.42578125" style="226" customWidth="1"/>
    <col min="12812" max="12812" width="23.42578125" style="226" customWidth="1"/>
    <col min="12813" max="12813" width="22.7109375" style="226" customWidth="1"/>
    <col min="12814" max="12814" width="18.140625" style="226" bestFit="1" customWidth="1"/>
    <col min="12815" max="13056" width="10.28515625" style="226"/>
    <col min="13057" max="13058" width="0" style="226" hidden="1" customWidth="1"/>
    <col min="13059" max="13059" width="7.5703125" style="226" customWidth="1"/>
    <col min="13060" max="13060" width="8" style="226" customWidth="1"/>
    <col min="13061" max="13061" width="7.85546875" style="226" customWidth="1"/>
    <col min="13062" max="13062" width="7.140625" style="226" customWidth="1"/>
    <col min="13063" max="13063" width="18.42578125" style="226" customWidth="1"/>
    <col min="13064" max="13064" width="23.140625" style="226" customWidth="1"/>
    <col min="13065" max="13065" width="26.5703125" style="226" customWidth="1"/>
    <col min="13066" max="13066" width="23.28515625" style="226" customWidth="1"/>
    <col min="13067" max="13067" width="17.42578125" style="226" customWidth="1"/>
    <col min="13068" max="13068" width="23.42578125" style="226" customWidth="1"/>
    <col min="13069" max="13069" width="22.7109375" style="226" customWidth="1"/>
    <col min="13070" max="13070" width="18.140625" style="226" bestFit="1" customWidth="1"/>
    <col min="13071" max="13312" width="10.28515625" style="226"/>
    <col min="13313" max="13314" width="0" style="226" hidden="1" customWidth="1"/>
    <col min="13315" max="13315" width="7.5703125" style="226" customWidth="1"/>
    <col min="13316" max="13316" width="8" style="226" customWidth="1"/>
    <col min="13317" max="13317" width="7.85546875" style="226" customWidth="1"/>
    <col min="13318" max="13318" width="7.140625" style="226" customWidth="1"/>
    <col min="13319" max="13319" width="18.42578125" style="226" customWidth="1"/>
    <col min="13320" max="13320" width="23.140625" style="226" customWidth="1"/>
    <col min="13321" max="13321" width="26.5703125" style="226" customWidth="1"/>
    <col min="13322" max="13322" width="23.28515625" style="226" customWidth="1"/>
    <col min="13323" max="13323" width="17.42578125" style="226" customWidth="1"/>
    <col min="13324" max="13324" width="23.42578125" style="226" customWidth="1"/>
    <col min="13325" max="13325" width="22.7109375" style="226" customWidth="1"/>
    <col min="13326" max="13326" width="18.140625" style="226" bestFit="1" customWidth="1"/>
    <col min="13327" max="13568" width="10.28515625" style="226"/>
    <col min="13569" max="13570" width="0" style="226" hidden="1" customWidth="1"/>
    <col min="13571" max="13571" width="7.5703125" style="226" customWidth="1"/>
    <col min="13572" max="13572" width="8" style="226" customWidth="1"/>
    <col min="13573" max="13573" width="7.85546875" style="226" customWidth="1"/>
    <col min="13574" max="13574" width="7.140625" style="226" customWidth="1"/>
    <col min="13575" max="13575" width="18.42578125" style="226" customWidth="1"/>
    <col min="13576" max="13576" width="23.140625" style="226" customWidth="1"/>
    <col min="13577" max="13577" width="26.5703125" style="226" customWidth="1"/>
    <col min="13578" max="13578" width="23.28515625" style="226" customWidth="1"/>
    <col min="13579" max="13579" width="17.42578125" style="226" customWidth="1"/>
    <col min="13580" max="13580" width="23.42578125" style="226" customWidth="1"/>
    <col min="13581" max="13581" width="22.7109375" style="226" customWidth="1"/>
    <col min="13582" max="13582" width="18.140625" style="226" bestFit="1" customWidth="1"/>
    <col min="13583" max="13824" width="10.28515625" style="226"/>
    <col min="13825" max="13826" width="0" style="226" hidden="1" customWidth="1"/>
    <col min="13827" max="13827" width="7.5703125" style="226" customWidth="1"/>
    <col min="13828" max="13828" width="8" style="226" customWidth="1"/>
    <col min="13829" max="13829" width="7.85546875" style="226" customWidth="1"/>
    <col min="13830" max="13830" width="7.140625" style="226" customWidth="1"/>
    <col min="13831" max="13831" width="18.42578125" style="226" customWidth="1"/>
    <col min="13832" max="13832" width="23.140625" style="226" customWidth="1"/>
    <col min="13833" max="13833" width="26.5703125" style="226" customWidth="1"/>
    <col min="13834" max="13834" width="23.28515625" style="226" customWidth="1"/>
    <col min="13835" max="13835" width="17.42578125" style="226" customWidth="1"/>
    <col min="13836" max="13836" width="23.42578125" style="226" customWidth="1"/>
    <col min="13837" max="13837" width="22.7109375" style="226" customWidth="1"/>
    <col min="13838" max="13838" width="18.140625" style="226" bestFit="1" customWidth="1"/>
    <col min="13839" max="14080" width="10.28515625" style="226"/>
    <col min="14081" max="14082" width="0" style="226" hidden="1" customWidth="1"/>
    <col min="14083" max="14083" width="7.5703125" style="226" customWidth="1"/>
    <col min="14084" max="14084" width="8" style="226" customWidth="1"/>
    <col min="14085" max="14085" width="7.85546875" style="226" customWidth="1"/>
    <col min="14086" max="14086" width="7.140625" style="226" customWidth="1"/>
    <col min="14087" max="14087" width="18.42578125" style="226" customWidth="1"/>
    <col min="14088" max="14088" width="23.140625" style="226" customWidth="1"/>
    <col min="14089" max="14089" width="26.5703125" style="226" customWidth="1"/>
    <col min="14090" max="14090" width="23.28515625" style="226" customWidth="1"/>
    <col min="14091" max="14091" width="17.42578125" style="226" customWidth="1"/>
    <col min="14092" max="14092" width="23.42578125" style="226" customWidth="1"/>
    <col min="14093" max="14093" width="22.7109375" style="226" customWidth="1"/>
    <col min="14094" max="14094" width="18.140625" style="226" bestFit="1" customWidth="1"/>
    <col min="14095" max="14336" width="10.28515625" style="226"/>
    <col min="14337" max="14338" width="0" style="226" hidden="1" customWidth="1"/>
    <col min="14339" max="14339" width="7.5703125" style="226" customWidth="1"/>
    <col min="14340" max="14340" width="8" style="226" customWidth="1"/>
    <col min="14341" max="14341" width="7.85546875" style="226" customWidth="1"/>
    <col min="14342" max="14342" width="7.140625" style="226" customWidth="1"/>
    <col min="14343" max="14343" width="18.42578125" style="226" customWidth="1"/>
    <col min="14344" max="14344" width="23.140625" style="226" customWidth="1"/>
    <col min="14345" max="14345" width="26.5703125" style="226" customWidth="1"/>
    <col min="14346" max="14346" width="23.28515625" style="226" customWidth="1"/>
    <col min="14347" max="14347" width="17.42578125" style="226" customWidth="1"/>
    <col min="14348" max="14348" width="23.42578125" style="226" customWidth="1"/>
    <col min="14349" max="14349" width="22.7109375" style="226" customWidth="1"/>
    <col min="14350" max="14350" width="18.140625" style="226" bestFit="1" customWidth="1"/>
    <col min="14351" max="14592" width="10.28515625" style="226"/>
    <col min="14593" max="14594" width="0" style="226" hidden="1" customWidth="1"/>
    <col min="14595" max="14595" width="7.5703125" style="226" customWidth="1"/>
    <col min="14596" max="14596" width="8" style="226" customWidth="1"/>
    <col min="14597" max="14597" width="7.85546875" style="226" customWidth="1"/>
    <col min="14598" max="14598" width="7.140625" style="226" customWidth="1"/>
    <col min="14599" max="14599" width="18.42578125" style="226" customWidth="1"/>
    <col min="14600" max="14600" width="23.140625" style="226" customWidth="1"/>
    <col min="14601" max="14601" width="26.5703125" style="226" customWidth="1"/>
    <col min="14602" max="14602" width="23.28515625" style="226" customWidth="1"/>
    <col min="14603" max="14603" width="17.42578125" style="226" customWidth="1"/>
    <col min="14604" max="14604" width="23.42578125" style="226" customWidth="1"/>
    <col min="14605" max="14605" width="22.7109375" style="226" customWidth="1"/>
    <col min="14606" max="14606" width="18.140625" style="226" bestFit="1" customWidth="1"/>
    <col min="14607" max="14848" width="10.28515625" style="226"/>
    <col min="14849" max="14850" width="0" style="226" hidden="1" customWidth="1"/>
    <col min="14851" max="14851" width="7.5703125" style="226" customWidth="1"/>
    <col min="14852" max="14852" width="8" style="226" customWidth="1"/>
    <col min="14853" max="14853" width="7.85546875" style="226" customWidth="1"/>
    <col min="14854" max="14854" width="7.140625" style="226" customWidth="1"/>
    <col min="14855" max="14855" width="18.42578125" style="226" customWidth="1"/>
    <col min="14856" max="14856" width="23.140625" style="226" customWidth="1"/>
    <col min="14857" max="14857" width="26.5703125" style="226" customWidth="1"/>
    <col min="14858" max="14858" width="23.28515625" style="226" customWidth="1"/>
    <col min="14859" max="14859" width="17.42578125" style="226" customWidth="1"/>
    <col min="14860" max="14860" width="23.42578125" style="226" customWidth="1"/>
    <col min="14861" max="14861" width="22.7109375" style="226" customWidth="1"/>
    <col min="14862" max="14862" width="18.140625" style="226" bestFit="1" customWidth="1"/>
    <col min="14863" max="15104" width="10.28515625" style="226"/>
    <col min="15105" max="15106" width="0" style="226" hidden="1" customWidth="1"/>
    <col min="15107" max="15107" width="7.5703125" style="226" customWidth="1"/>
    <col min="15108" max="15108" width="8" style="226" customWidth="1"/>
    <col min="15109" max="15109" width="7.85546875" style="226" customWidth="1"/>
    <col min="15110" max="15110" width="7.140625" style="226" customWidth="1"/>
    <col min="15111" max="15111" width="18.42578125" style="226" customWidth="1"/>
    <col min="15112" max="15112" width="23.140625" style="226" customWidth="1"/>
    <col min="15113" max="15113" width="26.5703125" style="226" customWidth="1"/>
    <col min="15114" max="15114" width="23.28515625" style="226" customWidth="1"/>
    <col min="15115" max="15115" width="17.42578125" style="226" customWidth="1"/>
    <col min="15116" max="15116" width="23.42578125" style="226" customWidth="1"/>
    <col min="15117" max="15117" width="22.7109375" style="226" customWidth="1"/>
    <col min="15118" max="15118" width="18.140625" style="226" bestFit="1" customWidth="1"/>
    <col min="15119" max="15360" width="10.28515625" style="226"/>
    <col min="15361" max="15362" width="0" style="226" hidden="1" customWidth="1"/>
    <col min="15363" max="15363" width="7.5703125" style="226" customWidth="1"/>
    <col min="15364" max="15364" width="8" style="226" customWidth="1"/>
    <col min="15365" max="15365" width="7.85546875" style="226" customWidth="1"/>
    <col min="15366" max="15366" width="7.140625" style="226" customWidth="1"/>
    <col min="15367" max="15367" width="18.42578125" style="226" customWidth="1"/>
    <col min="15368" max="15368" width="23.140625" style="226" customWidth="1"/>
    <col min="15369" max="15369" width="26.5703125" style="226" customWidth="1"/>
    <col min="15370" max="15370" width="23.28515625" style="226" customWidth="1"/>
    <col min="15371" max="15371" width="17.42578125" style="226" customWidth="1"/>
    <col min="15372" max="15372" width="23.42578125" style="226" customWidth="1"/>
    <col min="15373" max="15373" width="22.7109375" style="226" customWidth="1"/>
    <col min="15374" max="15374" width="18.140625" style="226" bestFit="1" customWidth="1"/>
    <col min="15375" max="15616" width="10.28515625" style="226"/>
    <col min="15617" max="15618" width="0" style="226" hidden="1" customWidth="1"/>
    <col min="15619" max="15619" width="7.5703125" style="226" customWidth="1"/>
    <col min="15620" max="15620" width="8" style="226" customWidth="1"/>
    <col min="15621" max="15621" width="7.85546875" style="226" customWidth="1"/>
    <col min="15622" max="15622" width="7.140625" style="226" customWidth="1"/>
    <col min="15623" max="15623" width="18.42578125" style="226" customWidth="1"/>
    <col min="15624" max="15624" width="23.140625" style="226" customWidth="1"/>
    <col min="15625" max="15625" width="26.5703125" style="226" customWidth="1"/>
    <col min="15626" max="15626" width="23.28515625" style="226" customWidth="1"/>
    <col min="15627" max="15627" width="17.42578125" style="226" customWidth="1"/>
    <col min="15628" max="15628" width="23.42578125" style="226" customWidth="1"/>
    <col min="15629" max="15629" width="22.7109375" style="226" customWidth="1"/>
    <col min="15630" max="15630" width="18.140625" style="226" bestFit="1" customWidth="1"/>
    <col min="15631" max="15872" width="10.28515625" style="226"/>
    <col min="15873" max="15874" width="0" style="226" hidden="1" customWidth="1"/>
    <col min="15875" max="15875" width="7.5703125" style="226" customWidth="1"/>
    <col min="15876" max="15876" width="8" style="226" customWidth="1"/>
    <col min="15877" max="15877" width="7.85546875" style="226" customWidth="1"/>
    <col min="15878" max="15878" width="7.140625" style="226" customWidth="1"/>
    <col min="15879" max="15879" width="18.42578125" style="226" customWidth="1"/>
    <col min="15880" max="15880" width="23.140625" style="226" customWidth="1"/>
    <col min="15881" max="15881" width="26.5703125" style="226" customWidth="1"/>
    <col min="15882" max="15882" width="23.28515625" style="226" customWidth="1"/>
    <col min="15883" max="15883" width="17.42578125" style="226" customWidth="1"/>
    <col min="15884" max="15884" width="23.42578125" style="226" customWidth="1"/>
    <col min="15885" max="15885" width="22.7109375" style="226" customWidth="1"/>
    <col min="15886" max="15886" width="18.140625" style="226" bestFit="1" customWidth="1"/>
    <col min="15887" max="16128" width="10.28515625" style="226"/>
    <col min="16129" max="16130" width="0" style="226" hidden="1" customWidth="1"/>
    <col min="16131" max="16131" width="7.5703125" style="226" customWidth="1"/>
    <col min="16132" max="16132" width="8" style="226" customWidth="1"/>
    <col min="16133" max="16133" width="7.85546875" style="226" customWidth="1"/>
    <col min="16134" max="16134" width="7.140625" style="226" customWidth="1"/>
    <col min="16135" max="16135" width="18.42578125" style="226" customWidth="1"/>
    <col min="16136" max="16136" width="23.140625" style="226" customWidth="1"/>
    <col min="16137" max="16137" width="26.5703125" style="226" customWidth="1"/>
    <col min="16138" max="16138" width="23.28515625" style="226" customWidth="1"/>
    <col min="16139" max="16139" width="17.42578125" style="226" customWidth="1"/>
    <col min="16140" max="16140" width="23.42578125" style="226" customWidth="1"/>
    <col min="16141" max="16141" width="22.7109375" style="226" customWidth="1"/>
    <col min="16142" max="16142" width="18.140625" style="226" bestFit="1" customWidth="1"/>
    <col min="16143" max="16384" width="10.28515625" style="226"/>
  </cols>
  <sheetData>
    <row r="1" spans="4:12" hidden="1"/>
    <row r="2" spans="4:12" hidden="1"/>
    <row r="4" spans="4:12">
      <c r="F4" s="227"/>
      <c r="G4" s="227"/>
      <c r="H4" s="227"/>
      <c r="I4" s="227"/>
      <c r="J4" s="227"/>
      <c r="K4" s="227"/>
    </row>
    <row r="5" spans="4:12" ht="17.100000000000001" customHeight="1" thickBot="1">
      <c r="F5" s="227"/>
      <c r="G5" s="227"/>
      <c r="H5" s="227"/>
      <c r="I5" s="227"/>
      <c r="J5" s="227"/>
      <c r="K5" s="227"/>
    </row>
    <row r="6" spans="4:12" ht="17.100000000000001" customHeight="1">
      <c r="F6" s="227"/>
      <c r="G6" s="467" t="s">
        <v>1126</v>
      </c>
      <c r="H6" s="469" t="s">
        <v>1127</v>
      </c>
      <c r="I6" s="469" t="s">
        <v>1128</v>
      </c>
      <c r="J6" s="469" t="s">
        <v>1129</v>
      </c>
      <c r="K6" s="465" t="s">
        <v>1130</v>
      </c>
      <c r="L6" s="466"/>
    </row>
    <row r="7" spans="4:12" ht="18" customHeight="1">
      <c r="F7" s="227"/>
      <c r="G7" s="468"/>
      <c r="H7" s="470"/>
      <c r="I7" s="470"/>
      <c r="J7" s="470"/>
      <c r="K7" s="228" t="s">
        <v>1131</v>
      </c>
      <c r="L7" s="229" t="s">
        <v>1132</v>
      </c>
    </row>
    <row r="8" spans="4:12" ht="30" customHeight="1" thickBot="1">
      <c r="D8" s="456" t="s">
        <v>1133</v>
      </c>
      <c r="E8" s="456"/>
      <c r="F8" s="456"/>
      <c r="G8" s="230">
        <v>9.6</v>
      </c>
      <c r="H8" s="231">
        <v>10000</v>
      </c>
      <c r="I8" s="231">
        <v>500</v>
      </c>
      <c r="J8" s="231">
        <v>12</v>
      </c>
      <c r="K8" s="231">
        <f>H8+I8*J8</f>
        <v>16000</v>
      </c>
      <c r="L8" s="232">
        <f>I8*((1+G8/1200)^J8-1)/(G8/1200)+H8*(1+G8/1200)^J8-K8</f>
        <v>1274.5552944206574</v>
      </c>
    </row>
    <row r="9" spans="4:12">
      <c r="F9" s="227"/>
      <c r="H9" s="227"/>
      <c r="I9" s="227"/>
      <c r="J9" s="227"/>
      <c r="K9" s="227"/>
    </row>
    <row r="10" spans="4:12">
      <c r="F10" s="227"/>
      <c r="G10" s="227"/>
      <c r="H10" s="227"/>
      <c r="I10" s="227"/>
      <c r="J10" s="227"/>
      <c r="K10" s="227"/>
    </row>
    <row r="11" spans="4:12" ht="15.75" thickBot="1">
      <c r="F11" s="227"/>
      <c r="G11" s="227"/>
      <c r="H11" s="227"/>
      <c r="I11" s="227"/>
      <c r="J11" s="227"/>
    </row>
    <row r="12" spans="4:12" ht="18.75">
      <c r="F12" s="227"/>
      <c r="G12" s="450" t="s">
        <v>1134</v>
      </c>
      <c r="H12" s="452" t="s">
        <v>1135</v>
      </c>
      <c r="I12" s="454" t="s">
        <v>1136</v>
      </c>
      <c r="J12" s="455"/>
    </row>
    <row r="13" spans="4:12" ht="18.75">
      <c r="F13" s="227"/>
      <c r="G13" s="451"/>
      <c r="H13" s="453"/>
      <c r="I13" s="233" t="s">
        <v>1137</v>
      </c>
      <c r="J13" s="234" t="s">
        <v>1138</v>
      </c>
    </row>
    <row r="14" spans="4:12" ht="33" customHeight="1" thickBot="1">
      <c r="D14" s="456" t="s">
        <v>1139</v>
      </c>
      <c r="E14" s="456"/>
      <c r="F14" s="456"/>
      <c r="G14" s="235" t="s">
        <v>1140</v>
      </c>
      <c r="H14" s="231">
        <v>10000</v>
      </c>
      <c r="I14" s="231">
        <f>H14*(1+6/1200)^3</f>
        <v>10150.751249999996</v>
      </c>
      <c r="J14" s="232">
        <f>H14+H14*0.06/4</f>
        <v>10150</v>
      </c>
    </row>
    <row r="16" spans="4:12" ht="15.75" thickBot="1"/>
    <row r="17" spans="4:10" ht="18.75">
      <c r="G17" s="450" t="s">
        <v>1141</v>
      </c>
      <c r="H17" s="452" t="s">
        <v>1135</v>
      </c>
      <c r="I17" s="454" t="s">
        <v>1136</v>
      </c>
      <c r="J17" s="455"/>
    </row>
    <row r="18" spans="4:10" ht="18.75">
      <c r="G18" s="451"/>
      <c r="H18" s="453"/>
      <c r="I18" s="233" t="s">
        <v>1137</v>
      </c>
      <c r="J18" s="234" t="s">
        <v>1138</v>
      </c>
    </row>
    <row r="19" spans="4:10" ht="33" customHeight="1" thickBot="1">
      <c r="D19" s="456" t="s">
        <v>1139</v>
      </c>
      <c r="E19" s="456"/>
      <c r="F19" s="456"/>
      <c r="G19" s="235" t="s">
        <v>1142</v>
      </c>
      <c r="H19" s="231">
        <v>10000</v>
      </c>
      <c r="I19" s="231">
        <f>H19*(1+7.4/1200)^6</f>
        <v>10375.751285044988</v>
      </c>
      <c r="J19" s="232">
        <f>H19+H19*0.074/2</f>
        <v>10370</v>
      </c>
    </row>
    <row r="21" spans="4:10" ht="15.75" thickBot="1"/>
    <row r="22" spans="4:10" ht="18.75">
      <c r="G22" s="457" t="s">
        <v>1143</v>
      </c>
      <c r="H22" s="452" t="s">
        <v>1135</v>
      </c>
      <c r="I22" s="454" t="s">
        <v>1136</v>
      </c>
      <c r="J22" s="455"/>
    </row>
    <row r="23" spans="4:10" ht="18.75">
      <c r="G23" s="458"/>
      <c r="H23" s="453"/>
      <c r="I23" s="233" t="s">
        <v>1137</v>
      </c>
      <c r="J23" s="234" t="s">
        <v>1138</v>
      </c>
    </row>
    <row r="24" spans="4:10" ht="32.1" customHeight="1">
      <c r="D24" s="456" t="s">
        <v>1139</v>
      </c>
      <c r="E24" s="456"/>
      <c r="F24" s="456"/>
      <c r="G24" s="236" t="s">
        <v>1144</v>
      </c>
      <c r="H24" s="237">
        <v>10000</v>
      </c>
      <c r="I24" s="237">
        <f>H24*(1+9.1/1200)^12</f>
        <v>10948.930561137402</v>
      </c>
      <c r="J24" s="238">
        <f>H24+H24*0.091</f>
        <v>10910</v>
      </c>
    </row>
    <row r="25" spans="4:10" ht="30" customHeight="1">
      <c r="G25" s="236" t="s">
        <v>1145</v>
      </c>
      <c r="H25" s="237">
        <v>10000</v>
      </c>
      <c r="I25" s="237">
        <f>H25*(1+9.6/1200)^18</f>
        <v>11542.226114501465</v>
      </c>
      <c r="J25" s="238">
        <f>H25+H25*0.096*1.5</f>
        <v>11440</v>
      </c>
    </row>
    <row r="26" spans="4:10" ht="30" customHeight="1" thickBot="1">
      <c r="G26" s="235" t="s">
        <v>1146</v>
      </c>
      <c r="H26" s="231">
        <v>10000</v>
      </c>
      <c r="I26" s="231">
        <f>H26*(1+9.6/1200)^24</f>
        <v>12107.452408889565</v>
      </c>
      <c r="J26" s="232">
        <f>H26+H26*0.096*2</f>
        <v>11920</v>
      </c>
    </row>
    <row r="28" spans="4:10" ht="18.75">
      <c r="H28" s="239"/>
      <c r="I28" s="239"/>
      <c r="J28" s="239"/>
    </row>
    <row r="29" spans="4:10" ht="15.75" thickBot="1"/>
    <row r="30" spans="4:10" ht="18.75">
      <c r="G30" s="459" t="s">
        <v>1147</v>
      </c>
      <c r="H30" s="461" t="s">
        <v>1148</v>
      </c>
      <c r="I30" s="463" t="s">
        <v>1149</v>
      </c>
      <c r="J30" s="464"/>
    </row>
    <row r="31" spans="4:10" ht="18.75">
      <c r="G31" s="460"/>
      <c r="H31" s="462"/>
      <c r="I31" s="240" t="s">
        <v>1131</v>
      </c>
      <c r="J31" s="241" t="s">
        <v>1132</v>
      </c>
    </row>
    <row r="32" spans="4:10" ht="35.1" customHeight="1" thickBot="1">
      <c r="D32" s="456" t="s">
        <v>1150</v>
      </c>
      <c r="E32" s="456"/>
      <c r="F32" s="456"/>
      <c r="G32" s="242" t="s">
        <v>1144</v>
      </c>
      <c r="H32" s="231">
        <v>500</v>
      </c>
      <c r="I32" s="231">
        <f>H32*12</f>
        <v>6000</v>
      </c>
      <c r="J32" s="232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399" t="s">
        <v>90</v>
      </c>
      <c r="E8" s="400"/>
      <c r="F8" s="400"/>
      <c r="G8" s="400"/>
      <c r="H8" s="400"/>
      <c r="I8" s="401"/>
      <c r="J8" s="59" t="s">
        <v>78</v>
      </c>
      <c r="K8" s="60"/>
    </row>
    <row r="9" spans="1:11" s="47" customFormat="1">
      <c r="A9" s="65"/>
      <c r="B9" s="402"/>
      <c r="C9" s="403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117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117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274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workbookViewId="0">
      <pane ySplit="12" topLeftCell="A429" activePane="bottomLeft" state="frozen"/>
      <selection pane="bottomLeft" activeCell="A433" sqref="A433:XFD433"/>
    </sheetView>
  </sheetViews>
  <sheetFormatPr defaultColWidth="9" defaultRowHeight="15"/>
  <cols>
    <col min="1" max="1" width="10.42578125" style="287" bestFit="1" customWidth="1"/>
    <col min="2" max="2" width="12.7109375" style="287" bestFit="1" customWidth="1"/>
    <col min="3" max="3" width="11.28515625" style="287" bestFit="1" customWidth="1"/>
    <col min="4" max="4" width="11.140625" style="287" bestFit="1" customWidth="1"/>
    <col min="5" max="5" width="9.42578125" style="287" customWidth="1"/>
    <col min="6" max="6" width="11" style="287" customWidth="1"/>
    <col min="7" max="7" width="9.140625" style="287" customWidth="1"/>
    <col min="8" max="8" width="9.28515625" style="287" customWidth="1"/>
    <col min="9" max="9" width="5.5703125" style="287" customWidth="1"/>
    <col min="10" max="10" width="10.140625" style="287" bestFit="1" customWidth="1"/>
    <col min="11" max="11" width="9.140625" style="287" customWidth="1"/>
    <col min="12" max="12" width="7.5703125" style="287" customWidth="1"/>
    <col min="13" max="13" width="7.140625" style="287" customWidth="1"/>
    <col min="14" max="14" width="6.140625" style="287" customWidth="1"/>
    <col min="15" max="15" width="9.140625" style="287" hidden="1" customWidth="1"/>
    <col min="16" max="16" width="7" style="287" customWidth="1"/>
    <col min="17" max="17" width="9.140625" style="287" bestFit="1" customWidth="1"/>
    <col min="18" max="18" width="7.5703125" style="287" customWidth="1"/>
    <col min="19" max="19" width="7.140625" style="287" customWidth="1"/>
    <col min="20" max="20" width="4.42578125" style="287" customWidth="1"/>
    <col min="21" max="21" width="9.140625" style="287" hidden="1" customWidth="1"/>
    <col min="22" max="22" width="5" style="287" customWidth="1"/>
    <col min="23" max="23" width="6" style="287" customWidth="1"/>
    <col min="24" max="24" width="12" style="288" bestFit="1" customWidth="1"/>
    <col min="25" max="25" width="10.140625" style="287" bestFit="1" customWidth="1"/>
    <col min="26" max="26" width="8.5703125" style="288" bestFit="1" customWidth="1"/>
    <col min="27" max="27" width="9.140625" style="287" hidden="1" customWidth="1"/>
    <col min="28" max="28" width="9.7109375" style="287" bestFit="1" customWidth="1"/>
    <col min="29" max="29" width="8.5703125" style="287" customWidth="1"/>
    <col min="30" max="30" width="9.42578125" style="287" customWidth="1"/>
    <col min="31" max="31" width="9.140625" style="287" customWidth="1"/>
    <col min="32" max="32" width="9.28515625" style="287" customWidth="1"/>
    <col min="33" max="33" width="10" style="287" customWidth="1"/>
    <col min="34" max="34" width="10.85546875" style="287" customWidth="1"/>
    <col min="35" max="35" width="9.85546875" style="287" customWidth="1"/>
    <col min="36" max="36" width="8.42578125" style="287" customWidth="1"/>
    <col min="37" max="37" width="7.42578125" style="287" bestFit="1" customWidth="1"/>
    <col min="38" max="38" width="10.140625" style="287" bestFit="1" customWidth="1"/>
    <col min="39" max="39" width="10.140625" style="287" customWidth="1"/>
    <col min="40" max="40" width="9" style="287" customWidth="1"/>
    <col min="41" max="41" width="9.85546875" style="287" customWidth="1"/>
    <col min="42" max="16384" width="9" style="287"/>
  </cols>
  <sheetData>
    <row r="1" spans="1:40" ht="17.25" thickBot="1">
      <c r="A1" s="286"/>
      <c r="B1" s="404" t="s">
        <v>58</v>
      </c>
      <c r="C1" s="405"/>
      <c r="D1" s="405"/>
      <c r="E1" s="405"/>
      <c r="F1" s="406"/>
      <c r="G1" s="407" t="s">
        <v>68</v>
      </c>
      <c r="H1" s="408"/>
    </row>
    <row r="2" spans="1:40" ht="17.25" thickBot="1">
      <c r="A2" s="289" t="s">
        <v>33</v>
      </c>
      <c r="B2" s="290" t="s">
        <v>107</v>
      </c>
      <c r="C2" s="290" t="s">
        <v>108</v>
      </c>
      <c r="D2" s="290" t="s">
        <v>109</v>
      </c>
      <c r="E2" s="290" t="s">
        <v>110</v>
      </c>
      <c r="F2" s="291" t="s">
        <v>111</v>
      </c>
      <c r="G2" s="409">
        <f ca="1">TODAY()-A13</f>
        <v>1161</v>
      </c>
      <c r="H2" s="410"/>
    </row>
    <row r="3" spans="1:40" ht="15" customHeight="1">
      <c r="A3" s="292">
        <f>C6-F6</f>
        <v>1150216.9311800001</v>
      </c>
      <c r="B3" s="293">
        <f>C3+D3+E3+F3</f>
        <v>1383544.1999999993</v>
      </c>
      <c r="C3" s="294">
        <f>'whobor-touna'!J3+人人贷!E3+宜人贷!T2+'whobor-wzd'!L2</f>
        <v>600655.22000000009</v>
      </c>
      <c r="D3" s="295">
        <f>'thmei-touna'!J3</f>
        <v>737553.87999999907</v>
      </c>
      <c r="E3" s="295">
        <f>'thmei-touna'!L3</f>
        <v>24190</v>
      </c>
      <c r="F3" s="296">
        <f>'whobor-touna'!L3</f>
        <v>21145.100000000002</v>
      </c>
      <c r="G3" s="407" t="s">
        <v>69</v>
      </c>
      <c r="H3" s="408"/>
    </row>
    <row r="4" spans="1:40" ht="15.75" customHeight="1" thickBot="1">
      <c r="A4" s="297"/>
      <c r="B4" s="297"/>
      <c r="C4" s="298">
        <f>C3/$B$3</f>
        <v>0.43414241482129767</v>
      </c>
      <c r="D4" s="298">
        <f>D3/$B$3</f>
        <v>0.53309021858499317</v>
      </c>
      <c r="E4" s="298">
        <f>E3/$B$3</f>
        <v>1.7484081824057383E-2</v>
      </c>
      <c r="F4" s="299">
        <f>F3/$B$3</f>
        <v>1.528328476965175E-2</v>
      </c>
      <c r="G4" s="411">
        <f ca="1">A6/G2</f>
        <v>200.9709464427211</v>
      </c>
      <c r="H4" s="412"/>
    </row>
    <row r="5" spans="1:40" ht="17.25" thickBot="1">
      <c r="A5" s="300" t="s">
        <v>67</v>
      </c>
      <c r="B5" s="301" t="s">
        <v>12</v>
      </c>
      <c r="C5" s="302" t="s">
        <v>32</v>
      </c>
      <c r="D5" s="302" t="s">
        <v>8</v>
      </c>
      <c r="E5" s="303" t="s">
        <v>34</v>
      </c>
      <c r="F5" s="304" t="s">
        <v>35</v>
      </c>
      <c r="G5" s="418" t="s">
        <v>70</v>
      </c>
      <c r="H5" s="419"/>
    </row>
    <row r="6" spans="1:40" ht="15.75" customHeight="1" thickBot="1">
      <c r="A6" s="305">
        <f>B3-A3</f>
        <v>233327.26881999918</v>
      </c>
      <c r="B6" s="306">
        <f>F6-C6</f>
        <v>-1150216.9311800001</v>
      </c>
      <c r="C6" s="307">
        <f>B12+L12+G12+X12+R12</f>
        <v>2983961.89</v>
      </c>
      <c r="D6" s="308">
        <f>C12+H12+M12+Y12+S12</f>
        <v>1835324.82</v>
      </c>
      <c r="E6" s="309">
        <f>D12+N12+Z12+T12</f>
        <v>1579.8611800000008</v>
      </c>
      <c r="F6" s="310">
        <f>D6-E6</f>
        <v>1833744.9588200001</v>
      </c>
      <c r="G6" s="411">
        <f ca="1">G4*30</f>
        <v>6029.1283932816332</v>
      </c>
      <c r="H6" s="412"/>
    </row>
    <row r="7" spans="1:40" s="312" customFormat="1" ht="20.25">
      <c r="A7" s="311"/>
      <c r="B7" s="431" t="s">
        <v>28</v>
      </c>
      <c r="C7" s="429"/>
      <c r="D7" s="429"/>
      <c r="E7" s="430"/>
      <c r="F7" s="432"/>
      <c r="G7" s="428" t="s">
        <v>28</v>
      </c>
      <c r="H7" s="429"/>
      <c r="I7" s="429"/>
      <c r="J7" s="430"/>
      <c r="K7" s="430"/>
      <c r="L7" s="424" t="s">
        <v>1118</v>
      </c>
      <c r="M7" s="420"/>
      <c r="N7" s="420"/>
      <c r="O7" s="420"/>
      <c r="P7" s="420"/>
      <c r="Q7" s="425"/>
      <c r="R7" s="420" t="s">
        <v>29</v>
      </c>
      <c r="S7" s="420"/>
      <c r="T7" s="420"/>
      <c r="U7" s="420"/>
      <c r="V7" s="420"/>
      <c r="W7" s="420"/>
      <c r="X7" s="424" t="s">
        <v>48</v>
      </c>
      <c r="Y7" s="420"/>
      <c r="Z7" s="420"/>
      <c r="AA7" s="420"/>
      <c r="AB7" s="420"/>
      <c r="AC7" s="425"/>
    </row>
    <row r="8" spans="1:40" s="312" customFormat="1" ht="16.5">
      <c r="A8" s="313" t="s">
        <v>37</v>
      </c>
      <c r="B8" s="426" t="s">
        <v>38</v>
      </c>
      <c r="C8" s="421"/>
      <c r="D8" s="421"/>
      <c r="E8" s="421"/>
      <c r="F8" s="427"/>
      <c r="G8" s="421" t="s">
        <v>38</v>
      </c>
      <c r="H8" s="421"/>
      <c r="I8" s="421"/>
      <c r="J8" s="421"/>
      <c r="K8" s="421"/>
      <c r="L8" s="426" t="s">
        <v>1119</v>
      </c>
      <c r="M8" s="421"/>
      <c r="N8" s="421"/>
      <c r="O8" s="421"/>
      <c r="P8" s="421"/>
      <c r="Q8" s="427"/>
      <c r="R8" s="421" t="s">
        <v>39</v>
      </c>
      <c r="S8" s="421"/>
      <c r="T8" s="421"/>
      <c r="U8" s="421"/>
      <c r="V8" s="421"/>
      <c r="W8" s="421"/>
      <c r="X8" s="426" t="s">
        <v>183</v>
      </c>
      <c r="Y8" s="421"/>
      <c r="Z8" s="421"/>
      <c r="AA8" s="421"/>
      <c r="AB8" s="421"/>
      <c r="AC8" s="427"/>
      <c r="AK8" s="314"/>
    </row>
    <row r="9" spans="1:40" s="312" customFormat="1" ht="16.5">
      <c r="A9" s="313" t="s">
        <v>7</v>
      </c>
      <c r="B9" s="415" t="s">
        <v>19</v>
      </c>
      <c r="C9" s="414"/>
      <c r="D9" s="415" t="s">
        <v>20</v>
      </c>
      <c r="E9" s="416"/>
      <c r="F9" s="443"/>
      <c r="G9" s="413" t="s">
        <v>44</v>
      </c>
      <c r="H9" s="414"/>
      <c r="I9" s="415" t="s">
        <v>20</v>
      </c>
      <c r="J9" s="416"/>
      <c r="K9" s="417"/>
      <c r="L9" s="435" t="s">
        <v>30</v>
      </c>
      <c r="M9" s="423"/>
      <c r="N9" s="417" t="s">
        <v>20</v>
      </c>
      <c r="O9" s="416"/>
      <c r="P9" s="416"/>
      <c r="Q9" s="438"/>
      <c r="R9" s="422" t="s">
        <v>30</v>
      </c>
      <c r="S9" s="423"/>
      <c r="T9" s="417" t="s">
        <v>47</v>
      </c>
      <c r="U9" s="416"/>
      <c r="V9" s="416"/>
      <c r="W9" s="416"/>
      <c r="X9" s="435" t="s">
        <v>49</v>
      </c>
      <c r="Y9" s="423"/>
      <c r="Z9" s="417" t="s">
        <v>50</v>
      </c>
      <c r="AA9" s="416"/>
      <c r="AB9" s="416"/>
      <c r="AC9" s="438"/>
    </row>
    <row r="10" spans="1:40" ht="15.75" customHeight="1">
      <c r="A10" s="315" t="s">
        <v>21</v>
      </c>
      <c r="B10" s="433" t="s">
        <v>250</v>
      </c>
      <c r="C10" s="434"/>
      <c r="D10" s="440">
        <f>'whobor-touna'!G3/$B$3</f>
        <v>0.37751732832243473</v>
      </c>
      <c r="E10" s="436"/>
      <c r="F10" s="437"/>
      <c r="G10" s="439" t="s">
        <v>250</v>
      </c>
      <c r="H10" s="434"/>
      <c r="I10" s="440">
        <f>'thmei-touna'!G3/$B$3</f>
        <v>0.55057430040905053</v>
      </c>
      <c r="J10" s="436"/>
      <c r="K10" s="436"/>
      <c r="L10" s="441" t="s">
        <v>250</v>
      </c>
      <c r="M10" s="442"/>
      <c r="N10" s="436">
        <f>宜人贷!T2/$B$3</f>
        <v>0</v>
      </c>
      <c r="O10" s="436"/>
      <c r="P10" s="436"/>
      <c r="Q10" s="437"/>
      <c r="R10" s="442"/>
      <c r="S10" s="442"/>
      <c r="T10" s="436">
        <f>宜人贷!Z2/$B$3</f>
        <v>0</v>
      </c>
      <c r="U10" s="436"/>
      <c r="V10" s="436"/>
      <c r="W10" s="436"/>
      <c r="X10" s="441">
        <v>830106</v>
      </c>
      <c r="Y10" s="442"/>
      <c r="Z10" s="436">
        <f>'whobor-wzd'!L2/$B$3</f>
        <v>4.296034777927589E-2</v>
      </c>
      <c r="AA10" s="436"/>
      <c r="AB10" s="436"/>
      <c r="AC10" s="437"/>
    </row>
    <row r="11" spans="1:40" ht="28.5" customHeight="1">
      <c r="A11" s="316" t="s">
        <v>36</v>
      </c>
      <c r="B11" s="317" t="s">
        <v>31</v>
      </c>
      <c r="C11" s="318" t="s">
        <v>5</v>
      </c>
      <c r="D11" s="319" t="s">
        <v>6</v>
      </c>
      <c r="E11" s="319" t="s">
        <v>78</v>
      </c>
      <c r="F11" s="320" t="s">
        <v>58</v>
      </c>
      <c r="G11" s="321" t="s">
        <v>31</v>
      </c>
      <c r="H11" s="318" t="s">
        <v>5</v>
      </c>
      <c r="I11" s="318" t="s">
        <v>6</v>
      </c>
      <c r="J11" s="319" t="s">
        <v>78</v>
      </c>
      <c r="K11" s="322" t="s">
        <v>58</v>
      </c>
      <c r="L11" s="317" t="s">
        <v>31</v>
      </c>
      <c r="M11" s="318" t="s">
        <v>5</v>
      </c>
      <c r="N11" s="318" t="s">
        <v>6</v>
      </c>
      <c r="O11" s="318"/>
      <c r="P11" s="319" t="s">
        <v>78</v>
      </c>
      <c r="Q11" s="320" t="s">
        <v>58</v>
      </c>
      <c r="R11" s="321" t="s">
        <v>31</v>
      </c>
      <c r="S11" s="318" t="s">
        <v>5</v>
      </c>
      <c r="T11" s="318" t="s">
        <v>6</v>
      </c>
      <c r="U11" s="318"/>
      <c r="V11" s="319" t="s">
        <v>78</v>
      </c>
      <c r="W11" s="322" t="s">
        <v>58</v>
      </c>
      <c r="X11" s="323" t="s">
        <v>31</v>
      </c>
      <c r="Y11" s="318" t="s">
        <v>5</v>
      </c>
      <c r="Z11" s="324" t="s">
        <v>6</v>
      </c>
      <c r="AA11" s="318"/>
      <c r="AB11" s="319" t="s">
        <v>78</v>
      </c>
      <c r="AC11" s="320" t="s">
        <v>58</v>
      </c>
    </row>
    <row r="12" spans="1:40" ht="15.75" thickBot="1">
      <c r="A12" s="325"/>
      <c r="B12" s="326">
        <f>SUM(B13:B887)</f>
        <v>969210.08</v>
      </c>
      <c r="C12" s="327">
        <f>SUM(C13:C983)</f>
        <v>529951.10999999987</v>
      </c>
      <c r="D12" s="360">
        <f>SUM(D13:D983)</f>
        <v>269.89760000000001</v>
      </c>
      <c r="E12" s="361">
        <f>C12-B12+F12-D12</f>
        <v>82783.042399999948</v>
      </c>
      <c r="F12" s="329">
        <f>'whobor-touna'!G3</f>
        <v>522311.91000000003</v>
      </c>
      <c r="G12" s="330">
        <f>SUM(G13:G887)</f>
        <v>876765.75</v>
      </c>
      <c r="H12" s="327">
        <f>SUM(H13:H983)</f>
        <v>227923.73</v>
      </c>
      <c r="I12" s="327">
        <f>SUM(I13:I983)</f>
        <v>0</v>
      </c>
      <c r="J12" s="328">
        <f>H12-G12+K12-I12</f>
        <v>112901.85999999905</v>
      </c>
      <c r="K12" s="328">
        <f>'thmei-touna'!G3</f>
        <v>761743.87999999907</v>
      </c>
      <c r="L12" s="326">
        <f>SUM(L13:L983)</f>
        <v>39778.75</v>
      </c>
      <c r="M12" s="327">
        <f>SUM(M13:M983)</f>
        <v>1491.51</v>
      </c>
      <c r="N12" s="327">
        <f>SUM(N13:N983)</f>
        <v>95.610000000000326</v>
      </c>
      <c r="O12" s="327"/>
      <c r="P12" s="331">
        <f>M12+Q12-L12-N12</f>
        <v>1668.019999999997</v>
      </c>
      <c r="Q12" s="332">
        <f>人人贷!E3</f>
        <v>40050.869999999995</v>
      </c>
      <c r="R12" s="330">
        <f>SUM(R13:R983)</f>
        <v>12000</v>
      </c>
      <c r="S12" s="327">
        <f>SUM(S13:S983)</f>
        <v>13586.72</v>
      </c>
      <c r="T12" s="327">
        <f>SUM(T13:T983)</f>
        <v>0</v>
      </c>
      <c r="U12" s="327"/>
      <c r="V12" s="328">
        <f>S12-R12+W12-T12</f>
        <v>1586.7199999999993</v>
      </c>
      <c r="W12" s="328">
        <f>宜人贷!Z2</f>
        <v>0</v>
      </c>
      <c r="X12" s="333">
        <f>SUM(X13:X983)</f>
        <v>1086207.31</v>
      </c>
      <c r="Y12" s="327">
        <f>SUM(Y13:Y983)</f>
        <v>1062371.7500000002</v>
      </c>
      <c r="Z12" s="334">
        <f>SUM(Z13:Z983)</f>
        <v>1214.3535800000004</v>
      </c>
      <c r="AA12" s="327"/>
      <c r="AB12" s="331">
        <f>Y12-X12+AC12-Z12</f>
        <v>34387.626420000175</v>
      </c>
      <c r="AC12" s="329">
        <f>'whobor-wzd'!L2</f>
        <v>59437.54</v>
      </c>
    </row>
    <row r="13" spans="1:40">
      <c r="A13" s="335">
        <v>41688</v>
      </c>
      <c r="B13" s="336">
        <v>2000</v>
      </c>
      <c r="C13" s="337"/>
      <c r="D13" s="337"/>
      <c r="E13" s="337"/>
      <c r="F13" s="338"/>
      <c r="G13" s="336"/>
      <c r="H13" s="337"/>
      <c r="I13" s="337"/>
      <c r="J13" s="337"/>
      <c r="K13" s="338"/>
      <c r="L13" s="337"/>
      <c r="M13" s="337"/>
      <c r="N13" s="337"/>
      <c r="O13" s="337"/>
      <c r="P13" s="337"/>
      <c r="Q13" s="338"/>
      <c r="R13" s="337"/>
      <c r="S13" s="337"/>
      <c r="T13" s="337"/>
      <c r="U13" s="337"/>
      <c r="V13" s="337"/>
      <c r="W13" s="338"/>
      <c r="X13" s="339"/>
      <c r="Y13" s="337"/>
      <c r="Z13" s="339"/>
      <c r="AA13" s="337"/>
      <c r="AB13" s="337"/>
      <c r="AC13" s="338"/>
    </row>
    <row r="14" spans="1:40">
      <c r="A14" s="335">
        <v>41689</v>
      </c>
      <c r="B14" s="336">
        <v>8000</v>
      </c>
      <c r="C14" s="337"/>
      <c r="D14" s="337"/>
      <c r="E14" s="337"/>
      <c r="F14" s="338"/>
      <c r="G14" s="336"/>
      <c r="H14" s="337"/>
      <c r="I14" s="337"/>
      <c r="J14" s="337"/>
      <c r="K14" s="338"/>
      <c r="L14" s="337"/>
      <c r="M14" s="337"/>
      <c r="N14" s="337"/>
      <c r="O14" s="337"/>
      <c r="P14" s="337"/>
      <c r="Q14" s="338"/>
      <c r="R14" s="337"/>
      <c r="S14" s="337"/>
      <c r="T14" s="337"/>
      <c r="U14" s="337"/>
      <c r="V14" s="337"/>
      <c r="W14" s="338"/>
      <c r="X14" s="339"/>
      <c r="Y14" s="337"/>
      <c r="Z14" s="339"/>
      <c r="AA14" s="337"/>
      <c r="AB14" s="337"/>
      <c r="AC14" s="338"/>
    </row>
    <row r="15" spans="1:40">
      <c r="A15" s="335">
        <v>41690</v>
      </c>
      <c r="B15" s="336">
        <v>10000</v>
      </c>
      <c r="C15" s="337"/>
      <c r="D15" s="337"/>
      <c r="E15" s="337"/>
      <c r="F15" s="338"/>
      <c r="G15" s="336"/>
      <c r="H15" s="337"/>
      <c r="I15" s="337"/>
      <c r="J15" s="337"/>
      <c r="K15" s="338"/>
      <c r="L15" s="337"/>
      <c r="M15" s="337"/>
      <c r="N15" s="337"/>
      <c r="O15" s="337"/>
      <c r="P15" s="337"/>
      <c r="Q15" s="338"/>
      <c r="R15" s="337"/>
      <c r="S15" s="337"/>
      <c r="T15" s="337"/>
      <c r="U15" s="337"/>
      <c r="V15" s="337"/>
      <c r="W15" s="338"/>
      <c r="X15" s="339"/>
      <c r="Y15" s="337"/>
      <c r="Z15" s="339"/>
      <c r="AA15" s="337"/>
      <c r="AB15" s="337"/>
      <c r="AC15" s="338"/>
    </row>
    <row r="16" spans="1:40">
      <c r="A16" s="340">
        <v>41692</v>
      </c>
      <c r="B16" s="341">
        <v>10000</v>
      </c>
      <c r="C16" s="342"/>
      <c r="D16" s="342"/>
      <c r="E16" s="342"/>
      <c r="F16" s="343"/>
      <c r="G16" s="341"/>
      <c r="H16" s="342"/>
      <c r="I16" s="342"/>
      <c r="J16" s="342"/>
      <c r="K16" s="343"/>
      <c r="L16" s="342"/>
      <c r="M16" s="342"/>
      <c r="N16" s="342"/>
      <c r="O16" s="342"/>
      <c r="P16" s="342"/>
      <c r="Q16" s="343"/>
      <c r="R16" s="342"/>
      <c r="S16" s="342"/>
      <c r="T16" s="342"/>
      <c r="U16" s="342"/>
      <c r="V16" s="342"/>
      <c r="W16" s="343"/>
      <c r="X16" s="344"/>
      <c r="Y16" s="342"/>
      <c r="Z16" s="344"/>
      <c r="AA16" s="342"/>
      <c r="AB16" s="342"/>
      <c r="AC16" s="343"/>
      <c r="AL16" s="345"/>
      <c r="AM16" s="345"/>
      <c r="AN16" s="345"/>
    </row>
    <row r="17" spans="1:29">
      <c r="A17" s="335">
        <v>41698</v>
      </c>
      <c r="B17" s="336">
        <v>4000</v>
      </c>
      <c r="C17" s="337"/>
      <c r="D17" s="337"/>
      <c r="E17" s="337"/>
      <c r="F17" s="338"/>
      <c r="G17" s="336"/>
      <c r="H17" s="337"/>
      <c r="I17" s="337"/>
      <c r="J17" s="337"/>
      <c r="K17" s="338"/>
      <c r="L17" s="337"/>
      <c r="M17" s="337"/>
      <c r="N17" s="337"/>
      <c r="O17" s="337"/>
      <c r="P17" s="337"/>
      <c r="Q17" s="338"/>
      <c r="R17" s="337"/>
      <c r="S17" s="337"/>
      <c r="T17" s="337"/>
      <c r="U17" s="337"/>
      <c r="V17" s="337"/>
      <c r="W17" s="338"/>
      <c r="X17" s="339"/>
      <c r="Y17" s="337"/>
      <c r="Z17" s="339"/>
      <c r="AA17" s="337"/>
      <c r="AB17" s="337"/>
      <c r="AC17" s="338"/>
    </row>
    <row r="18" spans="1:29">
      <c r="A18" s="335">
        <v>41700</v>
      </c>
      <c r="B18" s="336">
        <v>29000</v>
      </c>
      <c r="C18" s="337"/>
      <c r="D18" s="337"/>
      <c r="E18" s="337"/>
      <c r="F18" s="338"/>
      <c r="G18" s="336"/>
      <c r="H18" s="337"/>
      <c r="I18" s="337"/>
      <c r="J18" s="337"/>
      <c r="K18" s="338"/>
      <c r="L18" s="337"/>
      <c r="M18" s="337"/>
      <c r="N18" s="337"/>
      <c r="O18" s="337"/>
      <c r="P18" s="337"/>
      <c r="Q18" s="338"/>
      <c r="R18" s="337"/>
      <c r="S18" s="337"/>
      <c r="T18" s="337"/>
      <c r="U18" s="337"/>
      <c r="V18" s="337"/>
      <c r="W18" s="338"/>
      <c r="X18" s="339"/>
      <c r="Y18" s="337"/>
      <c r="Z18" s="339"/>
      <c r="AA18" s="337"/>
      <c r="AB18" s="337"/>
      <c r="AC18" s="338"/>
    </row>
    <row r="19" spans="1:29">
      <c r="A19" s="335">
        <v>41705</v>
      </c>
      <c r="B19" s="336">
        <v>5500</v>
      </c>
      <c r="C19" s="337"/>
      <c r="D19" s="337"/>
      <c r="E19" s="337"/>
      <c r="F19" s="338"/>
      <c r="G19" s="336"/>
      <c r="H19" s="337"/>
      <c r="I19" s="337"/>
      <c r="J19" s="337"/>
      <c r="K19" s="338"/>
      <c r="L19" s="337"/>
      <c r="M19" s="337"/>
      <c r="N19" s="337"/>
      <c r="O19" s="337"/>
      <c r="P19" s="337"/>
      <c r="Q19" s="338"/>
      <c r="R19" s="337"/>
      <c r="S19" s="337"/>
      <c r="T19" s="337"/>
      <c r="U19" s="337"/>
      <c r="V19" s="337"/>
      <c r="W19" s="338"/>
      <c r="X19" s="339"/>
      <c r="Y19" s="337"/>
      <c r="Z19" s="339"/>
      <c r="AA19" s="337"/>
      <c r="AB19" s="337"/>
      <c r="AC19" s="338"/>
    </row>
    <row r="20" spans="1:29">
      <c r="A20" s="335">
        <v>41708</v>
      </c>
      <c r="B20" s="336">
        <v>15000</v>
      </c>
      <c r="C20" s="337"/>
      <c r="D20" s="337"/>
      <c r="E20" s="337"/>
      <c r="F20" s="338"/>
      <c r="G20" s="336"/>
      <c r="H20" s="337"/>
      <c r="I20" s="337"/>
      <c r="J20" s="337"/>
      <c r="K20" s="338"/>
      <c r="L20" s="337"/>
      <c r="M20" s="337"/>
      <c r="N20" s="337"/>
      <c r="O20" s="337"/>
      <c r="P20" s="337"/>
      <c r="Q20" s="338"/>
      <c r="R20" s="337"/>
      <c r="S20" s="337"/>
      <c r="T20" s="337"/>
      <c r="U20" s="337"/>
      <c r="V20" s="337"/>
      <c r="W20" s="338"/>
      <c r="X20" s="339"/>
      <c r="Y20" s="337"/>
      <c r="Z20" s="339"/>
      <c r="AA20" s="337"/>
      <c r="AB20" s="337"/>
      <c r="AC20" s="338"/>
    </row>
    <row r="21" spans="1:29">
      <c r="A21" s="335">
        <v>41710</v>
      </c>
      <c r="B21" s="336"/>
      <c r="C21" s="337">
        <v>400</v>
      </c>
      <c r="D21" s="337"/>
      <c r="E21" s="337"/>
      <c r="F21" s="338"/>
      <c r="G21" s="336"/>
      <c r="H21" s="337"/>
      <c r="I21" s="337"/>
      <c r="J21" s="337"/>
      <c r="K21" s="338"/>
      <c r="L21" s="337"/>
      <c r="M21" s="337"/>
      <c r="N21" s="337"/>
      <c r="O21" s="337"/>
      <c r="P21" s="337"/>
      <c r="Q21" s="338"/>
      <c r="R21" s="337"/>
      <c r="S21" s="337"/>
      <c r="T21" s="337"/>
      <c r="U21" s="337"/>
      <c r="V21" s="337"/>
      <c r="W21" s="338"/>
      <c r="X21" s="339"/>
      <c r="Y21" s="337"/>
      <c r="Z21" s="339"/>
      <c r="AA21" s="337"/>
      <c r="AB21" s="337"/>
      <c r="AC21" s="338"/>
    </row>
    <row r="22" spans="1:29">
      <c r="A22" s="335">
        <v>41713</v>
      </c>
      <c r="B22" s="336">
        <v>10000</v>
      </c>
      <c r="C22" s="337"/>
      <c r="D22" s="337"/>
      <c r="E22" s="337"/>
      <c r="F22" s="338"/>
      <c r="G22" s="336"/>
      <c r="H22" s="337"/>
      <c r="I22" s="337"/>
      <c r="J22" s="337"/>
      <c r="K22" s="338"/>
      <c r="L22" s="337"/>
      <c r="M22" s="337"/>
      <c r="N22" s="337"/>
      <c r="O22" s="337"/>
      <c r="P22" s="337"/>
      <c r="Q22" s="338"/>
      <c r="R22" s="337"/>
      <c r="S22" s="337"/>
      <c r="T22" s="337"/>
      <c r="U22" s="337"/>
      <c r="V22" s="337"/>
      <c r="W22" s="338"/>
      <c r="X22" s="339"/>
      <c r="Y22" s="337"/>
      <c r="Z22" s="339"/>
      <c r="AA22" s="337"/>
      <c r="AB22" s="337"/>
      <c r="AC22" s="338"/>
    </row>
    <row r="23" spans="1:29">
      <c r="A23" s="335">
        <v>41715</v>
      </c>
      <c r="B23" s="336">
        <v>2500</v>
      </c>
      <c r="C23" s="337"/>
      <c r="D23" s="337"/>
      <c r="E23" s="337"/>
      <c r="F23" s="338"/>
      <c r="G23" s="336"/>
      <c r="H23" s="337"/>
      <c r="I23" s="337"/>
      <c r="J23" s="337"/>
      <c r="K23" s="338"/>
      <c r="L23" s="337"/>
      <c r="M23" s="337"/>
      <c r="N23" s="337"/>
      <c r="O23" s="337"/>
      <c r="P23" s="337"/>
      <c r="Q23" s="338"/>
      <c r="R23" s="337"/>
      <c r="S23" s="337"/>
      <c r="T23" s="337"/>
      <c r="U23" s="337"/>
      <c r="V23" s="337"/>
      <c r="W23" s="338"/>
      <c r="X23" s="339"/>
      <c r="Y23" s="337"/>
      <c r="Z23" s="339"/>
      <c r="AA23" s="337"/>
      <c r="AB23" s="337"/>
      <c r="AC23" s="338"/>
    </row>
    <row r="24" spans="1:29">
      <c r="A24" s="335">
        <v>41718</v>
      </c>
      <c r="B24" s="336">
        <v>40000</v>
      </c>
      <c r="C24" s="337"/>
      <c r="D24" s="337"/>
      <c r="E24" s="337"/>
      <c r="F24" s="338"/>
      <c r="G24" s="336"/>
      <c r="H24" s="337"/>
      <c r="I24" s="337"/>
      <c r="J24" s="337"/>
      <c r="K24" s="338"/>
      <c r="L24" s="337"/>
      <c r="M24" s="337"/>
      <c r="N24" s="337"/>
      <c r="O24" s="337"/>
      <c r="P24" s="337"/>
      <c r="Q24" s="338"/>
      <c r="R24" s="337"/>
      <c r="S24" s="337"/>
      <c r="T24" s="337"/>
      <c r="U24" s="337"/>
      <c r="V24" s="337"/>
      <c r="W24" s="338"/>
      <c r="X24" s="339"/>
      <c r="Y24" s="337"/>
      <c r="Z24" s="339"/>
      <c r="AA24" s="337"/>
      <c r="AB24" s="337"/>
      <c r="AC24" s="338"/>
    </row>
    <row r="25" spans="1:29">
      <c r="A25" s="335">
        <v>41720</v>
      </c>
      <c r="B25" s="336"/>
      <c r="C25" s="337">
        <v>2500</v>
      </c>
      <c r="D25" s="337"/>
      <c r="E25" s="337"/>
      <c r="F25" s="338"/>
      <c r="G25" s="336"/>
      <c r="H25" s="337"/>
      <c r="I25" s="337"/>
      <c r="J25" s="337"/>
      <c r="K25" s="338"/>
      <c r="L25" s="337"/>
      <c r="M25" s="337"/>
      <c r="N25" s="337"/>
      <c r="O25" s="337"/>
      <c r="P25" s="337"/>
      <c r="Q25" s="338"/>
      <c r="R25" s="337"/>
      <c r="S25" s="337"/>
      <c r="T25" s="337"/>
      <c r="U25" s="337"/>
      <c r="V25" s="337"/>
      <c r="W25" s="338"/>
      <c r="X25" s="339"/>
      <c r="Y25" s="337"/>
      <c r="Z25" s="339"/>
      <c r="AA25" s="337"/>
      <c r="AB25" s="337"/>
      <c r="AC25" s="338"/>
    </row>
    <row r="26" spans="1:29">
      <c r="A26" s="335">
        <v>41722</v>
      </c>
      <c r="B26" s="336"/>
      <c r="C26" s="337">
        <v>500</v>
      </c>
      <c r="D26" s="337"/>
      <c r="E26" s="337"/>
      <c r="F26" s="338"/>
      <c r="G26" s="336"/>
      <c r="H26" s="337"/>
      <c r="I26" s="337"/>
      <c r="J26" s="337"/>
      <c r="K26" s="338"/>
      <c r="L26" s="337"/>
      <c r="M26" s="337"/>
      <c r="N26" s="337"/>
      <c r="O26" s="337"/>
      <c r="P26" s="337"/>
      <c r="Q26" s="338"/>
      <c r="R26" s="337"/>
      <c r="S26" s="337"/>
      <c r="T26" s="337"/>
      <c r="U26" s="337"/>
      <c r="V26" s="337"/>
      <c r="W26" s="338"/>
      <c r="X26" s="339"/>
      <c r="Y26" s="337"/>
      <c r="Z26" s="339"/>
      <c r="AA26" s="337"/>
      <c r="AB26" s="337"/>
      <c r="AC26" s="338"/>
    </row>
    <row r="27" spans="1:29">
      <c r="A27" s="335">
        <v>41730</v>
      </c>
      <c r="B27" s="336">
        <v>5000</v>
      </c>
      <c r="C27" s="337"/>
      <c r="D27" s="337"/>
      <c r="E27" s="337"/>
      <c r="F27" s="338"/>
      <c r="G27" s="336"/>
      <c r="H27" s="337"/>
      <c r="I27" s="337"/>
      <c r="J27" s="337"/>
      <c r="K27" s="338"/>
      <c r="L27" s="337"/>
      <c r="M27" s="337"/>
      <c r="N27" s="337"/>
      <c r="O27" s="337"/>
      <c r="P27" s="337"/>
      <c r="Q27" s="338"/>
      <c r="R27" s="337"/>
      <c r="S27" s="337"/>
      <c r="T27" s="337"/>
      <c r="U27" s="337"/>
      <c r="V27" s="337"/>
      <c r="W27" s="338"/>
      <c r="X27" s="339"/>
      <c r="Y27" s="337"/>
      <c r="Z27" s="339"/>
      <c r="AA27" s="337"/>
      <c r="AB27" s="337"/>
      <c r="AC27" s="338"/>
    </row>
    <row r="28" spans="1:29">
      <c r="A28" s="335">
        <v>41732</v>
      </c>
      <c r="B28" s="336"/>
      <c r="C28" s="337">
        <v>5000</v>
      </c>
      <c r="D28" s="337"/>
      <c r="E28" s="337"/>
      <c r="F28" s="338"/>
      <c r="G28" s="336"/>
      <c r="H28" s="337"/>
      <c r="I28" s="337"/>
      <c r="J28" s="337"/>
      <c r="K28" s="338"/>
      <c r="L28" s="337"/>
      <c r="M28" s="337"/>
      <c r="N28" s="337"/>
      <c r="O28" s="337"/>
      <c r="P28" s="337"/>
      <c r="Q28" s="338"/>
      <c r="R28" s="337"/>
      <c r="S28" s="337"/>
      <c r="T28" s="337"/>
      <c r="U28" s="337"/>
      <c r="V28" s="337"/>
      <c r="W28" s="338"/>
      <c r="X28" s="339"/>
      <c r="Y28" s="337"/>
      <c r="Z28" s="339"/>
      <c r="AA28" s="337"/>
      <c r="AB28" s="337"/>
      <c r="AC28" s="338"/>
    </row>
    <row r="29" spans="1:29">
      <c r="A29" s="335">
        <v>41733</v>
      </c>
      <c r="B29" s="336">
        <v>40000</v>
      </c>
      <c r="C29" s="337">
        <v>12100</v>
      </c>
      <c r="D29" s="337"/>
      <c r="E29" s="337"/>
      <c r="F29" s="338"/>
      <c r="G29" s="336"/>
      <c r="H29" s="337"/>
      <c r="I29" s="337"/>
      <c r="J29" s="337"/>
      <c r="K29" s="338"/>
      <c r="L29" s="337"/>
      <c r="M29" s="337"/>
      <c r="N29" s="337"/>
      <c r="O29" s="337"/>
      <c r="P29" s="337"/>
      <c r="Q29" s="338"/>
      <c r="R29" s="337"/>
      <c r="S29" s="337"/>
      <c r="T29" s="337"/>
      <c r="U29" s="337"/>
      <c r="V29" s="337"/>
      <c r="W29" s="338"/>
      <c r="X29" s="339"/>
      <c r="Y29" s="337"/>
      <c r="Z29" s="339"/>
      <c r="AA29" s="337"/>
      <c r="AB29" s="337"/>
      <c r="AC29" s="338"/>
    </row>
    <row r="30" spans="1:29">
      <c r="A30" s="335">
        <v>41735</v>
      </c>
      <c r="B30" s="336"/>
      <c r="C30" s="337"/>
      <c r="D30" s="337"/>
      <c r="E30" s="337"/>
      <c r="F30" s="338"/>
      <c r="G30" s="336"/>
      <c r="H30" s="337"/>
      <c r="I30" s="337"/>
      <c r="J30" s="337"/>
      <c r="K30" s="338"/>
      <c r="L30" s="337"/>
      <c r="M30" s="337"/>
      <c r="N30" s="337"/>
      <c r="O30" s="337"/>
      <c r="P30" s="337"/>
      <c r="Q30" s="338"/>
      <c r="R30" s="337">
        <v>5000</v>
      </c>
      <c r="S30" s="337"/>
      <c r="T30" s="337"/>
      <c r="U30" s="337"/>
      <c r="V30" s="337"/>
      <c r="W30" s="338"/>
      <c r="X30" s="339"/>
      <c r="Y30" s="337"/>
      <c r="Z30" s="339"/>
      <c r="AA30" s="337"/>
      <c r="AB30" s="337"/>
      <c r="AC30" s="338"/>
    </row>
    <row r="31" spans="1:29">
      <c r="A31" s="335">
        <v>41743</v>
      </c>
      <c r="B31" s="336"/>
      <c r="C31" s="346">
        <v>14600</v>
      </c>
      <c r="D31" s="337"/>
      <c r="E31" s="337"/>
      <c r="F31" s="338"/>
      <c r="G31" s="336"/>
      <c r="H31" s="346"/>
      <c r="I31" s="337"/>
      <c r="J31" s="337"/>
      <c r="K31" s="338"/>
      <c r="L31" s="337"/>
      <c r="M31" s="337"/>
      <c r="N31" s="337"/>
      <c r="O31" s="337"/>
      <c r="P31" s="337"/>
      <c r="Q31" s="338"/>
      <c r="R31" s="337"/>
      <c r="S31" s="337"/>
      <c r="T31" s="337"/>
      <c r="U31" s="337"/>
      <c r="V31" s="337"/>
      <c r="W31" s="338"/>
      <c r="X31" s="339"/>
      <c r="Y31" s="337"/>
      <c r="Z31" s="339"/>
      <c r="AA31" s="337"/>
      <c r="AB31" s="337"/>
      <c r="AC31" s="338"/>
    </row>
    <row r="32" spans="1:29">
      <c r="A32" s="335">
        <v>41745</v>
      </c>
      <c r="B32" s="336">
        <v>14000</v>
      </c>
      <c r="C32" s="337"/>
      <c r="D32" s="337"/>
      <c r="E32" s="337"/>
      <c r="F32" s="338"/>
      <c r="G32" s="336">
        <v>1000</v>
      </c>
      <c r="H32" s="337"/>
      <c r="I32" s="337"/>
      <c r="J32" s="337"/>
      <c r="K32" s="338"/>
      <c r="L32" s="337"/>
      <c r="M32" s="337"/>
      <c r="N32" s="337"/>
      <c r="O32" s="337"/>
      <c r="P32" s="337"/>
      <c r="Q32" s="338"/>
      <c r="R32" s="337"/>
      <c r="S32" s="337"/>
      <c r="T32" s="337"/>
      <c r="U32" s="337"/>
      <c r="V32" s="337"/>
      <c r="W32" s="338"/>
      <c r="X32" s="339"/>
      <c r="Y32" s="337"/>
      <c r="Z32" s="339"/>
      <c r="AA32" s="337"/>
      <c r="AB32" s="337"/>
      <c r="AC32" s="338"/>
    </row>
    <row r="33" spans="1:29">
      <c r="A33" s="335">
        <v>41750</v>
      </c>
      <c r="B33" s="336"/>
      <c r="C33" s="346">
        <v>5500</v>
      </c>
      <c r="D33" s="337"/>
      <c r="E33" s="337"/>
      <c r="F33" s="338"/>
      <c r="G33" s="336"/>
      <c r="H33" s="337"/>
      <c r="I33" s="337"/>
      <c r="J33" s="337"/>
      <c r="K33" s="338"/>
      <c r="L33" s="337"/>
      <c r="M33" s="337"/>
      <c r="N33" s="337"/>
      <c r="O33" s="337"/>
      <c r="P33" s="337"/>
      <c r="Q33" s="338"/>
      <c r="R33" s="337"/>
      <c r="S33" s="337"/>
      <c r="T33" s="337"/>
      <c r="U33" s="337"/>
      <c r="V33" s="337"/>
      <c r="W33" s="338"/>
      <c r="X33" s="339"/>
      <c r="Y33" s="337"/>
      <c r="Z33" s="339"/>
      <c r="AA33" s="337"/>
      <c r="AB33" s="337"/>
      <c r="AC33" s="338"/>
    </row>
    <row r="34" spans="1:29">
      <c r="A34" s="335">
        <v>41751</v>
      </c>
      <c r="B34" s="336"/>
      <c r="C34" s="346">
        <v>5700</v>
      </c>
      <c r="D34" s="337"/>
      <c r="E34" s="337"/>
      <c r="F34" s="338"/>
      <c r="G34" s="336">
        <v>10000</v>
      </c>
      <c r="H34" s="337"/>
      <c r="I34" s="337"/>
      <c r="J34" s="337"/>
      <c r="K34" s="338"/>
      <c r="L34" s="337"/>
      <c r="M34" s="337"/>
      <c r="N34" s="337"/>
      <c r="O34" s="337"/>
      <c r="P34" s="337"/>
      <c r="Q34" s="338"/>
      <c r="R34" s="337"/>
      <c r="S34" s="337"/>
      <c r="T34" s="337"/>
      <c r="U34" s="337"/>
      <c r="V34" s="337"/>
      <c r="W34" s="338"/>
      <c r="X34" s="339"/>
      <c r="Y34" s="337"/>
      <c r="Z34" s="339"/>
      <c r="AA34" s="337"/>
      <c r="AB34" s="337"/>
      <c r="AC34" s="338"/>
    </row>
    <row r="35" spans="1:29">
      <c r="A35" s="335">
        <v>41757</v>
      </c>
      <c r="B35" s="336">
        <v>23000</v>
      </c>
      <c r="C35" s="346">
        <f>30390+23000</f>
        <v>53390</v>
      </c>
      <c r="D35" s="337"/>
      <c r="E35" s="337"/>
      <c r="F35" s="338"/>
      <c r="G35" s="336"/>
      <c r="H35" s="337"/>
      <c r="I35" s="337"/>
      <c r="J35" s="337"/>
      <c r="K35" s="338"/>
      <c r="L35" s="337"/>
      <c r="M35" s="337"/>
      <c r="N35" s="337"/>
      <c r="O35" s="337"/>
      <c r="P35" s="337"/>
      <c r="Q35" s="338"/>
      <c r="R35" s="337"/>
      <c r="S35" s="337"/>
      <c r="T35" s="337"/>
      <c r="U35" s="337"/>
      <c r="V35" s="337"/>
      <c r="W35" s="338"/>
      <c r="X35" s="339"/>
      <c r="Y35" s="337"/>
      <c r="Z35" s="339"/>
      <c r="AA35" s="337"/>
      <c r="AB35" s="337"/>
      <c r="AC35" s="338"/>
    </row>
    <row r="36" spans="1:29">
      <c r="A36" s="335">
        <v>41760</v>
      </c>
      <c r="B36" s="336">
        <v>28000</v>
      </c>
      <c r="D36" s="337"/>
      <c r="E36" s="337"/>
      <c r="F36" s="338"/>
      <c r="G36" s="336"/>
      <c r="H36" s="337"/>
      <c r="I36" s="337"/>
      <c r="J36" s="337"/>
      <c r="K36" s="338"/>
      <c r="L36" s="337"/>
      <c r="M36" s="337"/>
      <c r="N36" s="337"/>
      <c r="O36" s="337"/>
      <c r="P36" s="337"/>
      <c r="Q36" s="338"/>
      <c r="R36" s="337"/>
      <c r="S36" s="337"/>
      <c r="T36" s="337"/>
      <c r="U36" s="337"/>
      <c r="V36" s="337"/>
      <c r="W36" s="338"/>
      <c r="X36" s="339"/>
      <c r="Y36" s="337"/>
      <c r="Z36" s="339"/>
      <c r="AA36" s="337"/>
      <c r="AB36" s="337"/>
      <c r="AC36" s="338"/>
    </row>
    <row r="37" spans="1:29">
      <c r="A37" s="335">
        <v>41764</v>
      </c>
      <c r="B37" s="336">
        <v>17000</v>
      </c>
      <c r="C37" s="337">
        <v>20000</v>
      </c>
      <c r="D37" s="337"/>
      <c r="E37" s="337"/>
      <c r="F37" s="338"/>
      <c r="G37" s="336"/>
      <c r="H37" s="337"/>
      <c r="I37" s="337"/>
      <c r="J37" s="337"/>
      <c r="K37" s="338"/>
      <c r="L37" s="337"/>
      <c r="M37" s="337"/>
      <c r="N37" s="337"/>
      <c r="O37" s="337"/>
      <c r="P37" s="337"/>
      <c r="Q37" s="338"/>
      <c r="R37" s="337"/>
      <c r="S37" s="337"/>
      <c r="T37" s="337"/>
      <c r="U37" s="337"/>
      <c r="V37" s="337"/>
      <c r="W37" s="338"/>
      <c r="X37" s="339"/>
      <c r="Y37" s="337"/>
      <c r="Z37" s="339"/>
      <c r="AA37" s="337"/>
      <c r="AB37" s="337"/>
      <c r="AC37" s="338"/>
    </row>
    <row r="38" spans="1:29">
      <c r="A38" s="335">
        <v>41765</v>
      </c>
      <c r="B38" s="336"/>
      <c r="C38" s="346">
        <v>1000</v>
      </c>
      <c r="D38" s="337"/>
      <c r="E38" s="337"/>
      <c r="F38" s="338"/>
      <c r="G38" s="336"/>
      <c r="H38" s="337"/>
      <c r="I38" s="337"/>
      <c r="J38" s="337"/>
      <c r="K38" s="338"/>
      <c r="L38" s="337"/>
      <c r="M38" s="337"/>
      <c r="N38" s="337"/>
      <c r="O38" s="337"/>
      <c r="P38" s="337"/>
      <c r="Q38" s="338"/>
      <c r="R38" s="337"/>
      <c r="S38" s="337"/>
      <c r="T38" s="337"/>
      <c r="U38" s="337"/>
      <c r="V38" s="337"/>
      <c r="W38" s="338"/>
      <c r="X38" s="339"/>
      <c r="Y38" s="337"/>
      <c r="Z38" s="339"/>
      <c r="AA38" s="337"/>
      <c r="AB38" s="337"/>
      <c r="AC38" s="338"/>
    </row>
    <row r="39" spans="1:29">
      <c r="A39" s="335">
        <v>41769</v>
      </c>
      <c r="B39" s="336"/>
      <c r="C39" s="346"/>
      <c r="D39" s="337"/>
      <c r="E39" s="337"/>
      <c r="F39" s="338"/>
      <c r="G39" s="336"/>
      <c r="H39" s="337"/>
      <c r="I39" s="337"/>
      <c r="J39" s="337"/>
      <c r="K39" s="338"/>
      <c r="L39" s="337"/>
      <c r="M39" s="337"/>
      <c r="N39" s="337"/>
      <c r="O39" s="337"/>
      <c r="P39" s="337"/>
      <c r="Q39" s="338"/>
      <c r="R39" s="337"/>
      <c r="S39" s="337"/>
      <c r="T39" s="337"/>
      <c r="U39" s="337"/>
      <c r="V39" s="337"/>
      <c r="W39" s="338"/>
      <c r="X39" s="339"/>
      <c r="Y39" s="337"/>
      <c r="Z39" s="339"/>
      <c r="AA39" s="337"/>
      <c r="AB39" s="337"/>
      <c r="AC39" s="338"/>
    </row>
    <row r="40" spans="1:29">
      <c r="A40" s="335">
        <v>41771</v>
      </c>
      <c r="B40" s="336"/>
      <c r="C40" s="337"/>
      <c r="D40" s="337"/>
      <c r="E40" s="337"/>
      <c r="F40" s="338"/>
      <c r="G40" s="336"/>
      <c r="H40" s="337"/>
      <c r="I40" s="337"/>
      <c r="J40" s="337"/>
      <c r="K40" s="338"/>
      <c r="L40" s="337"/>
      <c r="M40" s="337"/>
      <c r="N40" s="337"/>
      <c r="O40" s="337"/>
      <c r="P40" s="337"/>
      <c r="Q40" s="338"/>
      <c r="R40" s="337"/>
      <c r="S40" s="337">
        <v>161.06</v>
      </c>
      <c r="T40" s="337"/>
      <c r="U40" s="337"/>
      <c r="V40" s="337"/>
      <c r="W40" s="338"/>
      <c r="X40" s="339"/>
      <c r="Y40" s="337"/>
      <c r="Z40" s="339"/>
      <c r="AA40" s="337"/>
      <c r="AB40" s="337"/>
      <c r="AC40" s="338"/>
    </row>
    <row r="41" spans="1:29">
      <c r="A41" s="335">
        <v>41774</v>
      </c>
      <c r="B41" s="336"/>
      <c r="C41" s="337">
        <v>3680</v>
      </c>
      <c r="D41" s="337"/>
      <c r="E41" s="337"/>
      <c r="F41" s="338"/>
      <c r="G41" s="336"/>
      <c r="H41" s="337"/>
      <c r="I41" s="337"/>
      <c r="J41" s="337"/>
      <c r="K41" s="338"/>
      <c r="L41" s="337"/>
      <c r="M41" s="337"/>
      <c r="N41" s="337"/>
      <c r="O41" s="337"/>
      <c r="P41" s="337"/>
      <c r="Q41" s="338"/>
      <c r="R41" s="337"/>
      <c r="S41" s="337"/>
      <c r="T41" s="337"/>
      <c r="U41" s="337"/>
      <c r="V41" s="337"/>
      <c r="W41" s="338"/>
      <c r="X41" s="339"/>
      <c r="Y41" s="337"/>
      <c r="Z41" s="339"/>
      <c r="AA41" s="337"/>
      <c r="AB41" s="337"/>
      <c r="AC41" s="338"/>
    </row>
    <row r="42" spans="1:29">
      <c r="A42" s="335">
        <v>41776</v>
      </c>
      <c r="B42" s="336"/>
      <c r="C42" s="337"/>
      <c r="D42" s="337"/>
      <c r="E42" s="337"/>
      <c r="F42" s="338"/>
      <c r="G42" s="336"/>
      <c r="H42" s="337">
        <v>1025</v>
      </c>
      <c r="I42" s="337"/>
      <c r="J42" s="337"/>
      <c r="K42" s="338"/>
      <c r="L42" s="337"/>
      <c r="M42" s="337"/>
      <c r="N42" s="337"/>
      <c r="O42" s="337"/>
      <c r="P42" s="337"/>
      <c r="Q42" s="338"/>
      <c r="R42" s="337"/>
      <c r="S42" s="337"/>
      <c r="T42" s="337"/>
      <c r="U42" s="337"/>
      <c r="V42" s="337"/>
      <c r="W42" s="338"/>
      <c r="X42" s="339"/>
      <c r="Y42" s="337"/>
      <c r="Z42" s="339"/>
      <c r="AA42" s="337"/>
      <c r="AB42" s="337"/>
      <c r="AC42" s="338"/>
    </row>
    <row r="43" spans="1:29">
      <c r="A43" s="335">
        <v>41779</v>
      </c>
      <c r="B43" s="336"/>
      <c r="C43" s="337"/>
      <c r="D43" s="337"/>
      <c r="E43" s="337"/>
      <c r="F43" s="338"/>
      <c r="G43" s="336">
        <v>35000</v>
      </c>
      <c r="H43" s="337"/>
      <c r="I43" s="337"/>
      <c r="J43" s="337"/>
      <c r="K43" s="338"/>
      <c r="L43" s="337"/>
      <c r="M43" s="337"/>
      <c r="N43" s="337"/>
      <c r="O43" s="337"/>
      <c r="P43" s="337"/>
      <c r="Q43" s="338"/>
      <c r="R43" s="337"/>
      <c r="S43" s="337"/>
      <c r="T43" s="337"/>
      <c r="U43" s="337"/>
      <c r="V43" s="337"/>
      <c r="W43" s="338"/>
      <c r="X43" s="339"/>
      <c r="Y43" s="337"/>
      <c r="Z43" s="339"/>
      <c r="AA43" s="337"/>
      <c r="AB43" s="337"/>
      <c r="AC43" s="338"/>
    </row>
    <row r="44" spans="1:29">
      <c r="A44" s="335">
        <v>41780</v>
      </c>
      <c r="B44" s="336"/>
      <c r="C44" s="337">
        <v>4122.6499999999996</v>
      </c>
      <c r="D44" s="337"/>
      <c r="E44" s="337"/>
      <c r="F44" s="338"/>
      <c r="G44" s="336"/>
      <c r="H44" s="337"/>
      <c r="I44" s="337"/>
      <c r="J44" s="337"/>
      <c r="K44" s="338"/>
      <c r="L44" s="337"/>
      <c r="M44" s="337"/>
      <c r="N44" s="337"/>
      <c r="O44" s="337"/>
      <c r="P44" s="337"/>
      <c r="Q44" s="338"/>
      <c r="R44" s="337"/>
      <c r="S44" s="337"/>
      <c r="T44" s="337"/>
      <c r="U44" s="337"/>
      <c r="V44" s="337"/>
      <c r="W44" s="338"/>
      <c r="X44" s="339"/>
      <c r="Y44" s="337"/>
      <c r="Z44" s="339"/>
      <c r="AA44" s="337"/>
      <c r="AB44" s="337"/>
      <c r="AC44" s="338"/>
    </row>
    <row r="45" spans="1:29">
      <c r="A45" s="335">
        <v>41782</v>
      </c>
      <c r="B45" s="336"/>
      <c r="C45" s="337">
        <v>295.89</v>
      </c>
      <c r="D45" s="337"/>
      <c r="E45" s="337"/>
      <c r="F45" s="338"/>
      <c r="G45" s="336"/>
      <c r="H45" s="337"/>
      <c r="I45" s="337"/>
      <c r="J45" s="337"/>
      <c r="K45" s="338"/>
      <c r="L45" s="337"/>
      <c r="M45" s="337"/>
      <c r="N45" s="337"/>
      <c r="O45" s="337"/>
      <c r="P45" s="337"/>
      <c r="Q45" s="338"/>
      <c r="R45" s="337"/>
      <c r="S45" s="337"/>
      <c r="T45" s="337"/>
      <c r="U45" s="337"/>
      <c r="V45" s="337"/>
      <c r="W45" s="338"/>
      <c r="X45" s="339"/>
      <c r="Y45" s="337"/>
      <c r="Z45" s="339"/>
      <c r="AA45" s="337"/>
      <c r="AB45" s="337"/>
      <c r="AC45" s="338"/>
    </row>
    <row r="46" spans="1:29">
      <c r="A46" s="335">
        <v>41783</v>
      </c>
      <c r="B46" s="336"/>
      <c r="C46" s="337"/>
      <c r="D46" s="337"/>
      <c r="E46" s="337"/>
      <c r="F46" s="338"/>
      <c r="G46" s="336"/>
      <c r="H46" s="337">
        <v>6000</v>
      </c>
      <c r="I46" s="337"/>
      <c r="J46" s="337"/>
      <c r="K46" s="338"/>
      <c r="L46" s="337"/>
      <c r="M46" s="337"/>
      <c r="N46" s="337"/>
      <c r="O46" s="337"/>
      <c r="P46" s="337"/>
      <c r="Q46" s="338"/>
      <c r="R46" s="337"/>
      <c r="S46" s="337"/>
      <c r="T46" s="337"/>
      <c r="U46" s="337"/>
      <c r="V46" s="337"/>
      <c r="W46" s="338"/>
      <c r="X46" s="339"/>
      <c r="Y46" s="337"/>
      <c r="Z46" s="339"/>
      <c r="AA46" s="337"/>
      <c r="AB46" s="337"/>
      <c r="AC46" s="338"/>
    </row>
    <row r="47" spans="1:29">
      <c r="A47" s="335">
        <v>41787</v>
      </c>
      <c r="B47" s="336"/>
      <c r="C47" s="337"/>
      <c r="D47" s="337"/>
      <c r="E47" s="337"/>
      <c r="F47" s="338"/>
      <c r="G47" s="336">
        <v>5000</v>
      </c>
      <c r="H47" s="337"/>
      <c r="I47" s="337"/>
      <c r="J47" s="337"/>
      <c r="K47" s="338"/>
      <c r="L47" s="337"/>
      <c r="M47" s="337"/>
      <c r="N47" s="337"/>
      <c r="O47" s="337"/>
      <c r="P47" s="337"/>
      <c r="Q47" s="338"/>
      <c r="R47" s="337"/>
      <c r="S47" s="337"/>
      <c r="T47" s="337"/>
      <c r="U47" s="337"/>
      <c r="V47" s="337"/>
      <c r="W47" s="338"/>
      <c r="X47" s="339"/>
      <c r="Y47" s="337"/>
      <c r="Z47" s="339"/>
      <c r="AA47" s="337"/>
      <c r="AB47" s="337"/>
      <c r="AC47" s="338"/>
    </row>
    <row r="48" spans="1:29">
      <c r="A48" s="335">
        <v>41788</v>
      </c>
      <c r="B48" s="336"/>
      <c r="C48" s="337"/>
      <c r="D48" s="337"/>
      <c r="E48" s="337"/>
      <c r="F48" s="338"/>
      <c r="G48" s="336"/>
      <c r="H48" s="337"/>
      <c r="I48" s="337"/>
      <c r="J48" s="337"/>
      <c r="K48" s="338"/>
      <c r="L48" s="337"/>
      <c r="M48" s="337"/>
      <c r="N48" s="337"/>
      <c r="O48" s="337"/>
      <c r="P48" s="337"/>
      <c r="Q48" s="338"/>
      <c r="R48" s="337">
        <v>7000</v>
      </c>
      <c r="S48" s="337"/>
      <c r="T48" s="337"/>
      <c r="U48" s="337"/>
      <c r="V48" s="337"/>
      <c r="W48" s="338"/>
      <c r="X48" s="339"/>
      <c r="Y48" s="337"/>
      <c r="Z48" s="339"/>
      <c r="AA48" s="337"/>
      <c r="AB48" s="337"/>
      <c r="AC48" s="338"/>
    </row>
    <row r="49" spans="1:29">
      <c r="A49" s="335">
        <v>41789</v>
      </c>
      <c r="B49" s="336"/>
      <c r="C49" s="337"/>
      <c r="D49" s="337"/>
      <c r="E49" s="337"/>
      <c r="F49" s="338"/>
      <c r="G49" s="336">
        <v>12000</v>
      </c>
      <c r="H49" s="337"/>
      <c r="I49" s="337"/>
      <c r="J49" s="337"/>
      <c r="K49" s="338"/>
      <c r="L49" s="337"/>
      <c r="M49" s="337"/>
      <c r="N49" s="337"/>
      <c r="O49" s="337"/>
      <c r="P49" s="337"/>
      <c r="Q49" s="338"/>
      <c r="R49" s="337"/>
      <c r="S49" s="337"/>
      <c r="T49" s="337"/>
      <c r="U49" s="337"/>
      <c r="V49" s="337"/>
      <c r="W49" s="338"/>
      <c r="X49" s="339"/>
      <c r="Y49" s="337"/>
      <c r="Z49" s="339"/>
      <c r="AA49" s="337"/>
      <c r="AB49" s="337"/>
      <c r="AC49" s="338"/>
    </row>
    <row r="50" spans="1:29">
      <c r="A50" s="335">
        <v>41794</v>
      </c>
      <c r="B50" s="336"/>
      <c r="C50" s="337"/>
      <c r="D50" s="337"/>
      <c r="E50" s="337"/>
      <c r="F50" s="338"/>
      <c r="G50" s="336"/>
      <c r="H50" s="337"/>
      <c r="I50" s="337"/>
      <c r="J50" s="337"/>
      <c r="K50" s="338"/>
      <c r="L50" s="337"/>
      <c r="M50" s="337"/>
      <c r="N50" s="337"/>
      <c r="O50" s="337"/>
      <c r="P50" s="337"/>
      <c r="Q50" s="338"/>
      <c r="R50" s="337"/>
      <c r="S50" s="337">
        <v>70</v>
      </c>
      <c r="T50" s="337"/>
      <c r="U50" s="337"/>
      <c r="V50" s="337"/>
      <c r="W50" s="338"/>
      <c r="X50" s="339"/>
      <c r="Y50" s="337"/>
      <c r="Z50" s="339"/>
      <c r="AA50" s="337"/>
      <c r="AB50" s="337"/>
      <c r="AC50" s="338"/>
    </row>
    <row r="51" spans="1:29">
      <c r="A51" s="335">
        <v>41795</v>
      </c>
      <c r="B51" s="336"/>
      <c r="C51" s="337">
        <v>1030.6300000000001</v>
      </c>
      <c r="D51" s="337"/>
      <c r="E51" s="337"/>
      <c r="F51" s="338"/>
      <c r="G51" s="336"/>
      <c r="H51" s="337"/>
      <c r="I51" s="337"/>
      <c r="J51" s="337"/>
      <c r="K51" s="338"/>
      <c r="L51" s="337"/>
      <c r="M51" s="337"/>
      <c r="N51" s="337"/>
      <c r="O51" s="337"/>
      <c r="P51" s="337"/>
      <c r="Q51" s="338"/>
      <c r="R51" s="337"/>
      <c r="S51" s="337"/>
      <c r="T51" s="337"/>
      <c r="U51" s="337"/>
      <c r="V51" s="337"/>
      <c r="W51" s="338"/>
      <c r="X51" s="339"/>
      <c r="Y51" s="337"/>
      <c r="Z51" s="339"/>
      <c r="AA51" s="337"/>
      <c r="AB51" s="337"/>
      <c r="AC51" s="338"/>
    </row>
    <row r="52" spans="1:29">
      <c r="A52" s="335">
        <v>41797</v>
      </c>
      <c r="B52" s="336"/>
      <c r="C52" s="337">
        <v>567.53</v>
      </c>
      <c r="D52" s="337"/>
      <c r="E52" s="337"/>
      <c r="F52" s="338"/>
      <c r="G52" s="336"/>
      <c r="H52" s="337"/>
      <c r="I52" s="337"/>
      <c r="J52" s="337"/>
      <c r="K52" s="338"/>
      <c r="L52" s="337"/>
      <c r="M52" s="337"/>
      <c r="N52" s="337"/>
      <c r="O52" s="337"/>
      <c r="P52" s="337"/>
      <c r="Q52" s="338"/>
      <c r="R52" s="337"/>
      <c r="S52" s="337"/>
      <c r="T52" s="337"/>
      <c r="U52" s="337"/>
      <c r="V52" s="337"/>
      <c r="W52" s="338"/>
      <c r="X52" s="339"/>
      <c r="Y52" s="337"/>
      <c r="Z52" s="339"/>
      <c r="AA52" s="337"/>
      <c r="AB52" s="337"/>
      <c r="AC52" s="338"/>
    </row>
    <row r="53" spans="1:29">
      <c r="A53" s="335">
        <v>41799</v>
      </c>
      <c r="B53" s="336"/>
      <c r="C53" s="337"/>
      <c r="D53" s="337"/>
      <c r="E53" s="337"/>
      <c r="F53" s="338"/>
      <c r="G53" s="336"/>
      <c r="H53" s="337"/>
      <c r="I53" s="337"/>
      <c r="J53" s="337"/>
      <c r="K53" s="338"/>
      <c r="L53" s="337"/>
      <c r="M53" s="337"/>
      <c r="N53" s="337"/>
      <c r="O53" s="337"/>
      <c r="P53" s="337"/>
      <c r="Q53" s="338"/>
      <c r="R53" s="337"/>
      <c r="S53" s="337">
        <v>161.19</v>
      </c>
      <c r="T53" s="337"/>
      <c r="U53" s="337"/>
      <c r="V53" s="337"/>
      <c r="W53" s="338"/>
      <c r="X53" s="339"/>
      <c r="Y53" s="337"/>
      <c r="Z53" s="339"/>
      <c r="AA53" s="337"/>
      <c r="AB53" s="337"/>
      <c r="AC53" s="338"/>
    </row>
    <row r="54" spans="1:29">
      <c r="A54" s="335">
        <v>41800</v>
      </c>
      <c r="B54" s="336"/>
      <c r="C54" s="337">
        <v>245.78</v>
      </c>
      <c r="D54" s="337"/>
      <c r="E54" s="337"/>
      <c r="F54" s="338"/>
      <c r="G54" s="336"/>
      <c r="H54" s="337"/>
      <c r="I54" s="337"/>
      <c r="J54" s="337"/>
      <c r="K54" s="338"/>
      <c r="L54" s="337"/>
      <c r="M54" s="337"/>
      <c r="N54" s="337"/>
      <c r="O54" s="337"/>
      <c r="P54" s="337"/>
      <c r="Q54" s="338"/>
      <c r="R54" s="337"/>
      <c r="S54" s="337"/>
      <c r="T54" s="337"/>
      <c r="U54" s="337"/>
      <c r="V54" s="337"/>
      <c r="W54" s="338"/>
      <c r="X54" s="339"/>
      <c r="Y54" s="337"/>
      <c r="Z54" s="339"/>
      <c r="AA54" s="337"/>
      <c r="AB54" s="337"/>
      <c r="AC54" s="338"/>
    </row>
    <row r="55" spans="1:29">
      <c r="A55" s="335">
        <v>41803</v>
      </c>
      <c r="B55" s="336"/>
      <c r="C55" s="346">
        <v>12287</v>
      </c>
      <c r="D55" s="337"/>
      <c r="E55" s="337"/>
      <c r="F55" s="338"/>
      <c r="G55" s="336"/>
      <c r="H55" s="337"/>
      <c r="I55" s="337"/>
      <c r="J55" s="337"/>
      <c r="K55" s="338"/>
      <c r="L55" s="337"/>
      <c r="M55" s="337"/>
      <c r="N55" s="337"/>
      <c r="O55" s="337"/>
      <c r="P55" s="337"/>
      <c r="Q55" s="338"/>
      <c r="R55" s="337"/>
      <c r="S55" s="337"/>
      <c r="T55" s="337"/>
      <c r="U55" s="337"/>
      <c r="V55" s="337"/>
      <c r="W55" s="338"/>
      <c r="X55" s="339"/>
      <c r="Y55" s="337"/>
      <c r="Z55" s="339"/>
      <c r="AA55" s="337"/>
      <c r="AB55" s="337"/>
      <c r="AC55" s="338"/>
    </row>
    <row r="56" spans="1:29">
      <c r="A56" s="335">
        <v>41804</v>
      </c>
      <c r="B56" s="336"/>
      <c r="C56" s="346">
        <v>10112.24</v>
      </c>
      <c r="D56" s="337"/>
      <c r="E56" s="337"/>
      <c r="F56" s="338"/>
      <c r="G56" s="336"/>
      <c r="H56" s="337">
        <v>10290</v>
      </c>
      <c r="I56" s="337"/>
      <c r="J56" s="337"/>
      <c r="K56" s="338"/>
      <c r="L56" s="337"/>
      <c r="M56" s="337"/>
      <c r="N56" s="337"/>
      <c r="O56" s="337"/>
      <c r="P56" s="337"/>
      <c r="Q56" s="338"/>
      <c r="R56" s="337"/>
      <c r="S56" s="337"/>
      <c r="T56" s="337"/>
      <c r="U56" s="337"/>
      <c r="V56" s="337"/>
      <c r="W56" s="338"/>
      <c r="X56" s="339"/>
      <c r="Y56" s="337"/>
      <c r="Z56" s="339"/>
      <c r="AA56" s="337"/>
      <c r="AB56" s="337"/>
      <c r="AC56" s="338"/>
    </row>
    <row r="57" spans="1:29">
      <c r="A57" s="335">
        <v>41805</v>
      </c>
      <c r="B57" s="336">
        <v>31400</v>
      </c>
      <c r="C57" s="337"/>
      <c r="D57" s="337"/>
      <c r="E57" s="337"/>
      <c r="F57" s="338"/>
      <c r="G57" s="336"/>
      <c r="H57" s="337"/>
      <c r="I57" s="337"/>
      <c r="J57" s="337"/>
      <c r="K57" s="338"/>
      <c r="L57" s="337"/>
      <c r="M57" s="337"/>
      <c r="N57" s="337"/>
      <c r="O57" s="337"/>
      <c r="P57" s="337"/>
      <c r="Q57" s="338"/>
      <c r="R57" s="337"/>
      <c r="S57" s="337"/>
      <c r="T57" s="337"/>
      <c r="U57" s="337"/>
      <c r="V57" s="337"/>
      <c r="W57" s="338"/>
      <c r="X57" s="339"/>
      <c r="Y57" s="337"/>
      <c r="Z57" s="339"/>
      <c r="AA57" s="337"/>
      <c r="AB57" s="337"/>
      <c r="AC57" s="338"/>
    </row>
    <row r="58" spans="1:29">
      <c r="A58" s="335">
        <v>41806</v>
      </c>
      <c r="B58" s="336"/>
      <c r="C58" s="346">
        <v>10187.66</v>
      </c>
      <c r="D58" s="337"/>
      <c r="E58" s="337"/>
      <c r="F58" s="338"/>
      <c r="G58" s="336">
        <v>9900</v>
      </c>
      <c r="H58" s="337"/>
      <c r="I58" s="337"/>
      <c r="J58" s="337"/>
      <c r="K58" s="338"/>
      <c r="L58" s="337"/>
      <c r="M58" s="337"/>
      <c r="N58" s="337"/>
      <c r="O58" s="337"/>
      <c r="P58" s="337"/>
      <c r="Q58" s="338"/>
      <c r="R58" s="337"/>
      <c r="S58" s="337"/>
      <c r="T58" s="337"/>
      <c r="U58" s="337"/>
      <c r="V58" s="337"/>
      <c r="W58" s="338"/>
      <c r="X58" s="339"/>
      <c r="Y58" s="337"/>
      <c r="Z58" s="339"/>
      <c r="AA58" s="337"/>
      <c r="AB58" s="337"/>
      <c r="AC58" s="338"/>
    </row>
    <row r="59" spans="1:29">
      <c r="A59" s="335">
        <v>41807</v>
      </c>
      <c r="B59" s="336">
        <v>3000</v>
      </c>
      <c r="C59" s="346">
        <v>7800</v>
      </c>
      <c r="D59" s="337"/>
      <c r="E59" s="337"/>
      <c r="F59" s="338"/>
      <c r="G59" s="336">
        <v>4900</v>
      </c>
      <c r="H59" s="337"/>
      <c r="I59" s="337"/>
      <c r="J59" s="337"/>
      <c r="K59" s="338"/>
      <c r="L59" s="337"/>
      <c r="M59" s="337"/>
      <c r="N59" s="337"/>
      <c r="O59" s="337"/>
      <c r="P59" s="337"/>
      <c r="Q59" s="338"/>
      <c r="R59" s="337"/>
      <c r="S59" s="337"/>
      <c r="T59" s="337"/>
      <c r="U59" s="337"/>
      <c r="V59" s="337"/>
      <c r="W59" s="338"/>
      <c r="X59" s="339"/>
      <c r="Y59" s="337"/>
      <c r="Z59" s="339"/>
      <c r="AA59" s="337"/>
      <c r="AB59" s="337"/>
      <c r="AC59" s="338"/>
    </row>
    <row r="60" spans="1:29">
      <c r="A60" s="335">
        <v>41813</v>
      </c>
      <c r="B60" s="336">
        <f>15800+14200</f>
        <v>30000</v>
      </c>
      <c r="C60" s="346">
        <f>30856.87+14200</f>
        <v>45056.869999999995</v>
      </c>
      <c r="D60" s="337"/>
      <c r="E60" s="337"/>
      <c r="F60" s="338"/>
      <c r="G60" s="336"/>
      <c r="H60" s="337"/>
      <c r="I60" s="337"/>
      <c r="J60" s="337"/>
      <c r="K60" s="338"/>
      <c r="L60" s="337"/>
      <c r="M60" s="337"/>
      <c r="N60" s="337"/>
      <c r="O60" s="337"/>
      <c r="P60" s="337"/>
      <c r="Q60" s="338"/>
      <c r="R60" s="337"/>
      <c r="S60" s="337"/>
      <c r="T60" s="337"/>
      <c r="U60" s="337"/>
      <c r="V60" s="337"/>
      <c r="W60" s="338"/>
      <c r="X60" s="339"/>
      <c r="Y60" s="337"/>
      <c r="Z60" s="339"/>
      <c r="AA60" s="337"/>
      <c r="AB60" s="337"/>
      <c r="AC60" s="338"/>
    </row>
    <row r="61" spans="1:29">
      <c r="A61" s="335">
        <v>41815</v>
      </c>
      <c r="B61" s="336"/>
      <c r="C61" s="346">
        <v>2200</v>
      </c>
      <c r="D61" s="337"/>
      <c r="E61" s="337"/>
      <c r="F61" s="338"/>
      <c r="G61" s="336"/>
      <c r="H61" s="337"/>
      <c r="I61" s="337"/>
      <c r="J61" s="337"/>
      <c r="K61" s="338"/>
      <c r="L61" s="337"/>
      <c r="M61" s="337"/>
      <c r="N61" s="337"/>
      <c r="O61" s="337"/>
      <c r="P61" s="337"/>
      <c r="Q61" s="338"/>
      <c r="R61" s="337"/>
      <c r="S61" s="337"/>
      <c r="T61" s="337"/>
      <c r="U61" s="337"/>
      <c r="V61" s="337"/>
      <c r="W61" s="338"/>
      <c r="X61" s="339"/>
      <c r="Y61" s="337"/>
      <c r="Z61" s="339"/>
      <c r="AA61" s="337"/>
      <c r="AB61" s="337"/>
      <c r="AC61" s="338"/>
    </row>
    <row r="62" spans="1:29">
      <c r="A62" s="335">
        <v>41818</v>
      </c>
      <c r="B62" s="336">
        <v>200</v>
      </c>
      <c r="C62" s="337"/>
      <c r="D62" s="337"/>
      <c r="E62" s="337"/>
      <c r="F62" s="338"/>
      <c r="G62" s="347">
        <v>30000</v>
      </c>
      <c r="H62" s="337"/>
      <c r="I62" s="337"/>
      <c r="J62" s="337"/>
      <c r="K62" s="338"/>
      <c r="L62" s="337"/>
      <c r="M62" s="337"/>
      <c r="N62" s="337"/>
      <c r="O62" s="337"/>
      <c r="P62" s="337"/>
      <c r="Q62" s="338"/>
      <c r="R62" s="337"/>
      <c r="S62" s="337"/>
      <c r="T62" s="337"/>
      <c r="U62" s="337"/>
      <c r="V62" s="337"/>
      <c r="W62" s="338"/>
      <c r="X62" s="339"/>
      <c r="Y62" s="337"/>
      <c r="Z62" s="339"/>
      <c r="AA62" s="337"/>
      <c r="AB62" s="337"/>
      <c r="AC62" s="338"/>
    </row>
    <row r="63" spans="1:29">
      <c r="A63" s="335">
        <v>41820</v>
      </c>
      <c r="B63" s="336"/>
      <c r="C63" s="337"/>
      <c r="D63" s="337"/>
      <c r="E63" s="337"/>
      <c r="F63" s="338"/>
      <c r="G63" s="336"/>
      <c r="H63" s="337"/>
      <c r="I63" s="337"/>
      <c r="J63" s="337"/>
      <c r="K63" s="338"/>
      <c r="L63" s="337"/>
      <c r="M63" s="337"/>
      <c r="N63" s="337"/>
      <c r="O63" s="337"/>
      <c r="P63" s="337"/>
      <c r="Q63" s="338"/>
      <c r="R63" s="337"/>
      <c r="S63" s="337">
        <v>225.5</v>
      </c>
      <c r="T63" s="337"/>
      <c r="U63" s="337"/>
      <c r="V63" s="337"/>
      <c r="W63" s="338"/>
      <c r="X63" s="339"/>
      <c r="Y63" s="337"/>
      <c r="Z63" s="339"/>
      <c r="AA63" s="337"/>
      <c r="AB63" s="337"/>
      <c r="AC63" s="338"/>
    </row>
    <row r="64" spans="1:29">
      <c r="A64" s="335">
        <v>41821</v>
      </c>
      <c r="B64" s="336">
        <f>8600+17000+4400</f>
        <v>30000</v>
      </c>
      <c r="C64" s="337">
        <f>17009.71+4800</f>
        <v>21809.71</v>
      </c>
      <c r="D64" s="337"/>
      <c r="E64" s="337"/>
      <c r="F64" s="338"/>
      <c r="G64" s="336"/>
      <c r="H64" s="337"/>
      <c r="I64" s="337"/>
      <c r="J64" s="337"/>
      <c r="K64" s="338"/>
      <c r="L64" s="337"/>
      <c r="M64" s="337"/>
      <c r="N64" s="337"/>
      <c r="O64" s="337"/>
      <c r="P64" s="337"/>
      <c r="Q64" s="338"/>
      <c r="R64" s="337"/>
      <c r="S64" s="337"/>
      <c r="T64" s="337"/>
      <c r="U64" s="337"/>
      <c r="V64" s="337"/>
      <c r="W64" s="338"/>
      <c r="X64" s="339"/>
      <c r="Y64" s="337"/>
      <c r="Z64" s="339"/>
      <c r="AA64" s="337"/>
      <c r="AB64" s="337"/>
      <c r="AC64" s="338"/>
    </row>
    <row r="65" spans="1:29">
      <c r="A65" s="335">
        <v>41829</v>
      </c>
      <c r="B65" s="336"/>
      <c r="C65" s="337"/>
      <c r="D65" s="337"/>
      <c r="E65" s="337"/>
      <c r="F65" s="338"/>
      <c r="G65" s="336"/>
      <c r="H65" s="337"/>
      <c r="I65" s="337"/>
      <c r="J65" s="337"/>
      <c r="K65" s="338"/>
      <c r="L65" s="337"/>
      <c r="M65" s="337"/>
      <c r="N65" s="337"/>
      <c r="O65" s="337"/>
      <c r="P65" s="337"/>
      <c r="Q65" s="338"/>
      <c r="R65" s="337"/>
      <c r="S65" s="337">
        <v>161.30000000000001</v>
      </c>
      <c r="T65" s="337"/>
      <c r="U65" s="337"/>
      <c r="V65" s="337"/>
      <c r="W65" s="338"/>
      <c r="X65" s="339"/>
      <c r="Y65" s="337"/>
      <c r="Z65" s="339"/>
      <c r="AA65" s="337"/>
      <c r="AB65" s="337"/>
      <c r="AC65" s="338"/>
    </row>
    <row r="66" spans="1:29">
      <c r="A66" s="335">
        <v>41836</v>
      </c>
      <c r="B66" s="336">
        <f>4700+9500</f>
        <v>14200</v>
      </c>
      <c r="C66" s="337"/>
      <c r="D66" s="337"/>
      <c r="E66" s="337"/>
      <c r="F66" s="338"/>
      <c r="G66" s="336"/>
      <c r="H66" s="337"/>
      <c r="I66" s="337"/>
      <c r="J66" s="337"/>
      <c r="K66" s="338"/>
      <c r="L66" s="337"/>
      <c r="M66" s="337"/>
      <c r="N66" s="337"/>
      <c r="O66" s="337"/>
      <c r="P66" s="337"/>
      <c r="Q66" s="338"/>
      <c r="R66" s="337"/>
      <c r="S66" s="337"/>
      <c r="T66" s="337"/>
      <c r="U66" s="337"/>
      <c r="V66" s="337"/>
      <c r="W66" s="338"/>
      <c r="X66" s="339"/>
      <c r="Y66" s="337"/>
      <c r="Z66" s="339"/>
      <c r="AA66" s="337"/>
      <c r="AB66" s="337"/>
      <c r="AC66" s="338"/>
    </row>
    <row r="67" spans="1:29">
      <c r="A67" s="335">
        <v>41842</v>
      </c>
      <c r="B67" s="336">
        <f>1260</f>
        <v>1260</v>
      </c>
      <c r="C67" s="337"/>
      <c r="D67" s="337"/>
      <c r="E67" s="337"/>
      <c r="F67" s="338"/>
      <c r="G67" s="336">
        <f>3740+9500</f>
        <v>13240</v>
      </c>
      <c r="H67" s="337"/>
      <c r="I67" s="337"/>
      <c r="J67" s="337"/>
      <c r="K67" s="338"/>
      <c r="L67" s="337"/>
      <c r="M67" s="337"/>
      <c r="N67" s="337"/>
      <c r="O67" s="337"/>
      <c r="P67" s="337"/>
      <c r="Q67" s="338"/>
      <c r="R67" s="337"/>
      <c r="S67" s="337"/>
      <c r="T67" s="337"/>
      <c r="U67" s="337"/>
      <c r="V67" s="337"/>
      <c r="W67" s="338"/>
      <c r="X67" s="339"/>
      <c r="Y67" s="337"/>
      <c r="Z67" s="339"/>
      <c r="AA67" s="337"/>
      <c r="AB67" s="337"/>
      <c r="AC67" s="338"/>
    </row>
    <row r="68" spans="1:29">
      <c r="A68" s="335">
        <v>41849</v>
      </c>
      <c r="B68" s="336"/>
      <c r="C68" s="337"/>
      <c r="D68" s="337"/>
      <c r="E68" s="337"/>
      <c r="F68" s="338"/>
      <c r="G68" s="336"/>
      <c r="H68" s="337"/>
      <c r="I68" s="337"/>
      <c r="J68" s="337"/>
      <c r="K68" s="338"/>
      <c r="L68" s="337"/>
      <c r="M68" s="337"/>
      <c r="N68" s="337"/>
      <c r="O68" s="337"/>
      <c r="P68" s="337"/>
      <c r="Q68" s="338"/>
      <c r="R68" s="337"/>
      <c r="S68" s="337">
        <v>225.66</v>
      </c>
      <c r="T68" s="337"/>
      <c r="U68" s="337"/>
      <c r="V68" s="337"/>
      <c r="W68" s="338"/>
      <c r="X68" s="339"/>
      <c r="Y68" s="337"/>
      <c r="Z68" s="339"/>
      <c r="AA68" s="337"/>
      <c r="AB68" s="337"/>
      <c r="AC68" s="338"/>
    </row>
    <row r="69" spans="1:29">
      <c r="A69" s="335">
        <v>41852</v>
      </c>
      <c r="B69" s="336"/>
      <c r="C69" s="337">
        <v>3463.61</v>
      </c>
      <c r="D69" s="337"/>
      <c r="E69" s="337"/>
      <c r="F69" s="338"/>
      <c r="G69" s="336"/>
      <c r="H69" s="337"/>
      <c r="I69" s="337"/>
      <c r="J69" s="337"/>
      <c r="K69" s="338"/>
      <c r="L69" s="337"/>
      <c r="M69" s="337"/>
      <c r="N69" s="337"/>
      <c r="O69" s="337"/>
      <c r="P69" s="337"/>
      <c r="Q69" s="338"/>
      <c r="R69" s="337"/>
      <c r="S69" s="337"/>
      <c r="T69" s="337"/>
      <c r="U69" s="337"/>
      <c r="V69" s="337"/>
      <c r="W69" s="338"/>
      <c r="X69" s="339"/>
      <c r="Y69" s="337"/>
      <c r="Z69" s="339"/>
      <c r="AA69" s="337"/>
      <c r="AB69" s="337"/>
      <c r="AC69" s="338"/>
    </row>
    <row r="70" spans="1:29">
      <c r="A70" s="335">
        <v>41853</v>
      </c>
      <c r="B70" s="336"/>
      <c r="C70" s="337">
        <v>27001.11</v>
      </c>
      <c r="D70" s="337"/>
      <c r="E70" s="337"/>
      <c r="F70" s="338"/>
      <c r="G70" s="336"/>
      <c r="H70" s="337">
        <v>10130</v>
      </c>
      <c r="I70" s="337"/>
      <c r="J70" s="337"/>
      <c r="K70" s="338"/>
      <c r="L70" s="337"/>
      <c r="M70" s="337"/>
      <c r="N70" s="337"/>
      <c r="O70" s="337"/>
      <c r="P70" s="337"/>
      <c r="Q70" s="338"/>
      <c r="R70" s="337"/>
      <c r="S70" s="337"/>
      <c r="T70" s="337"/>
      <c r="U70" s="337"/>
      <c r="V70" s="337"/>
      <c r="W70" s="338"/>
      <c r="X70" s="339">
        <v>13159</v>
      </c>
      <c r="Y70" s="337"/>
      <c r="Z70" s="339"/>
      <c r="AA70" s="337"/>
      <c r="AB70" s="337"/>
      <c r="AC70" s="338"/>
    </row>
    <row r="71" spans="1:29" ht="16.5">
      <c r="A71" s="335">
        <v>41862</v>
      </c>
      <c r="B71" s="336"/>
      <c r="C71" s="337"/>
      <c r="D71" s="337"/>
      <c r="E71" s="337"/>
      <c r="F71" s="338"/>
      <c r="G71" s="336"/>
      <c r="H71" s="337"/>
      <c r="I71" s="337"/>
      <c r="J71" s="337"/>
      <c r="K71" s="338"/>
      <c r="L71" s="337"/>
      <c r="M71" s="337"/>
      <c r="N71" s="337"/>
      <c r="O71" s="337"/>
      <c r="P71" s="337"/>
      <c r="Q71" s="338"/>
      <c r="R71" s="337"/>
      <c r="S71" s="337">
        <v>161.41999999999999</v>
      </c>
      <c r="T71" s="337"/>
      <c r="U71" s="337"/>
      <c r="V71" s="337"/>
      <c r="W71" s="338"/>
      <c r="X71" s="348"/>
      <c r="Y71" s="337"/>
      <c r="Z71" s="339"/>
      <c r="AA71" s="337"/>
      <c r="AB71" s="337"/>
      <c r="AC71" s="338"/>
    </row>
    <row r="72" spans="1:29">
      <c r="A72" s="335">
        <v>41865</v>
      </c>
      <c r="B72" s="336"/>
      <c r="C72" s="337"/>
      <c r="D72" s="337"/>
      <c r="E72" s="337"/>
      <c r="F72" s="338"/>
      <c r="G72" s="336"/>
      <c r="H72" s="337"/>
      <c r="I72" s="337"/>
      <c r="J72" s="337"/>
      <c r="K72" s="338"/>
      <c r="L72" s="337"/>
      <c r="M72" s="337"/>
      <c r="N72" s="337"/>
      <c r="O72" s="337"/>
      <c r="P72" s="337"/>
      <c r="Q72" s="338"/>
      <c r="R72" s="337"/>
      <c r="S72" s="337"/>
      <c r="T72" s="337"/>
      <c r="U72" s="337"/>
      <c r="V72" s="337"/>
      <c r="W72" s="338"/>
      <c r="X72" s="339">
        <v>11973</v>
      </c>
      <c r="Y72" s="337"/>
      <c r="Z72" s="339"/>
      <c r="AA72" s="337"/>
      <c r="AB72" s="337"/>
      <c r="AC72" s="338"/>
    </row>
    <row r="73" spans="1:29">
      <c r="A73" s="335">
        <v>41866</v>
      </c>
      <c r="B73" s="336">
        <v>2000</v>
      </c>
      <c r="C73" s="337"/>
      <c r="D73" s="337"/>
      <c r="E73" s="337"/>
      <c r="F73" s="338"/>
      <c r="G73" s="336"/>
      <c r="H73" s="337"/>
      <c r="I73" s="337"/>
      <c r="J73" s="337"/>
      <c r="K73" s="338"/>
      <c r="L73" s="337"/>
      <c r="M73" s="337"/>
      <c r="N73" s="337"/>
      <c r="O73" s="337"/>
      <c r="P73" s="337"/>
      <c r="Q73" s="338"/>
      <c r="R73" s="337"/>
      <c r="S73" s="337"/>
      <c r="T73" s="337"/>
      <c r="U73" s="337"/>
      <c r="V73" s="337"/>
      <c r="W73" s="338"/>
      <c r="X73" s="339"/>
      <c r="Y73" s="337"/>
      <c r="Z73" s="339"/>
      <c r="AA73" s="337"/>
      <c r="AB73" s="337"/>
      <c r="AC73" s="338"/>
    </row>
    <row r="74" spans="1:29">
      <c r="A74" s="335">
        <v>41870</v>
      </c>
      <c r="B74" s="336"/>
      <c r="C74" s="337"/>
      <c r="D74" s="337"/>
      <c r="E74" s="337"/>
      <c r="F74" s="338"/>
      <c r="G74" s="336">
        <v>10</v>
      </c>
      <c r="H74" s="337"/>
      <c r="I74" s="337"/>
      <c r="J74" s="337"/>
      <c r="K74" s="338"/>
      <c r="L74" s="337"/>
      <c r="M74" s="337"/>
      <c r="N74" s="337"/>
      <c r="O74" s="337"/>
      <c r="P74" s="337"/>
      <c r="Q74" s="338"/>
      <c r="R74" s="337"/>
      <c r="S74" s="337"/>
      <c r="T74" s="337"/>
      <c r="U74" s="337"/>
      <c r="V74" s="337"/>
      <c r="W74" s="338"/>
      <c r="X74" s="339"/>
      <c r="Y74" s="337"/>
      <c r="Z74" s="339"/>
      <c r="AA74" s="337"/>
      <c r="AB74" s="337"/>
      <c r="AC74" s="338"/>
    </row>
    <row r="75" spans="1:29">
      <c r="A75" s="335">
        <v>41874</v>
      </c>
      <c r="B75" s="336"/>
      <c r="C75" s="337"/>
      <c r="D75" s="337"/>
      <c r="E75" s="337"/>
      <c r="F75" s="338"/>
      <c r="G75" s="336"/>
      <c r="H75" s="337">
        <v>22612</v>
      </c>
      <c r="I75" s="337"/>
      <c r="J75" s="337"/>
      <c r="K75" s="338"/>
      <c r="L75" s="337"/>
      <c r="M75" s="337"/>
      <c r="N75" s="337"/>
      <c r="O75" s="337"/>
      <c r="P75" s="337"/>
      <c r="Q75" s="338"/>
      <c r="R75" s="337"/>
      <c r="S75" s="337"/>
      <c r="T75" s="337"/>
      <c r="U75" s="337"/>
      <c r="V75" s="337"/>
      <c r="W75" s="338"/>
      <c r="X75" s="339"/>
      <c r="Y75" s="337"/>
      <c r="Z75" s="339"/>
      <c r="AA75" s="337"/>
      <c r="AB75" s="337"/>
      <c r="AC75" s="338"/>
    </row>
    <row r="76" spans="1:29">
      <c r="A76" s="335">
        <v>41876</v>
      </c>
      <c r="B76" s="336"/>
      <c r="C76" s="337">
        <v>7396.86</v>
      </c>
      <c r="D76" s="337"/>
      <c r="E76" s="337"/>
      <c r="F76" s="338"/>
      <c r="G76" s="336"/>
      <c r="H76" s="337"/>
      <c r="I76" s="337"/>
      <c r="J76" s="337"/>
      <c r="K76" s="338"/>
      <c r="L76" s="337"/>
      <c r="M76" s="337"/>
      <c r="N76" s="337"/>
      <c r="O76" s="337"/>
      <c r="P76" s="337"/>
      <c r="Q76" s="338"/>
      <c r="R76" s="337"/>
      <c r="S76" s="337"/>
      <c r="T76" s="337"/>
      <c r="U76" s="337"/>
      <c r="V76" s="337"/>
      <c r="W76" s="338"/>
      <c r="X76" s="339"/>
      <c r="Y76" s="337"/>
      <c r="Z76" s="339"/>
      <c r="AA76" s="337"/>
      <c r="AB76" s="337"/>
      <c r="AC76" s="338"/>
    </row>
    <row r="77" spans="1:29">
      <c r="A77" s="335">
        <v>41878</v>
      </c>
      <c r="B77" s="336">
        <v>5000</v>
      </c>
      <c r="C77" s="337"/>
      <c r="D77" s="337"/>
      <c r="E77" s="337"/>
      <c r="F77" s="338"/>
      <c r="G77" s="336"/>
      <c r="H77" s="337"/>
      <c r="I77" s="337"/>
      <c r="J77" s="337"/>
      <c r="K77" s="338"/>
      <c r="L77" s="337"/>
      <c r="M77" s="337"/>
      <c r="N77" s="337"/>
      <c r="O77" s="337"/>
      <c r="P77" s="337"/>
      <c r="Q77" s="338"/>
      <c r="R77" s="337"/>
      <c r="S77" s="337"/>
      <c r="T77" s="337"/>
      <c r="U77" s="337"/>
      <c r="V77" s="337"/>
      <c r="W77" s="338"/>
      <c r="X77" s="339"/>
      <c r="Y77" s="337"/>
      <c r="Z77" s="339"/>
      <c r="AA77" s="337"/>
      <c r="AB77" s="337"/>
      <c r="AC77" s="338"/>
    </row>
    <row r="78" spans="1:29">
      <c r="A78" s="335">
        <v>41880</v>
      </c>
      <c r="B78" s="336"/>
      <c r="C78" s="337"/>
      <c r="D78" s="337"/>
      <c r="E78" s="337"/>
      <c r="F78" s="338"/>
      <c r="G78" s="336"/>
      <c r="H78" s="337"/>
      <c r="I78" s="337"/>
      <c r="J78" s="337"/>
      <c r="K78" s="338"/>
      <c r="L78" s="337"/>
      <c r="M78" s="337"/>
      <c r="N78" s="337"/>
      <c r="O78" s="337"/>
      <c r="P78" s="337"/>
      <c r="Q78" s="338"/>
      <c r="R78" s="337"/>
      <c r="S78" s="337">
        <v>225.82</v>
      </c>
      <c r="T78" s="337"/>
      <c r="U78" s="337"/>
      <c r="V78" s="337"/>
      <c r="W78" s="338"/>
      <c r="X78" s="339"/>
      <c r="Y78" s="337"/>
      <c r="Z78" s="339"/>
      <c r="AA78" s="337"/>
      <c r="AB78" s="337"/>
      <c r="AC78" s="338"/>
    </row>
    <row r="79" spans="1:29">
      <c r="A79" s="335">
        <v>41883</v>
      </c>
      <c r="B79" s="336"/>
      <c r="C79" s="337"/>
      <c r="D79" s="337"/>
      <c r="E79" s="337"/>
      <c r="F79" s="338"/>
      <c r="G79" s="336"/>
      <c r="H79" s="337"/>
      <c r="I79" s="337"/>
      <c r="J79" s="337"/>
      <c r="K79" s="338"/>
      <c r="L79" s="337"/>
      <c r="M79" s="337"/>
      <c r="N79" s="337"/>
      <c r="O79" s="337"/>
      <c r="P79" s="337"/>
      <c r="Q79" s="338"/>
      <c r="R79" s="337"/>
      <c r="S79" s="337"/>
      <c r="T79" s="337"/>
      <c r="U79" s="337"/>
      <c r="V79" s="337"/>
      <c r="W79" s="338"/>
      <c r="X79" s="339">
        <v>25486</v>
      </c>
      <c r="Y79" s="337">
        <v>13533</v>
      </c>
      <c r="Z79" s="339">
        <f>3+150-62.5</f>
        <v>90.5</v>
      </c>
      <c r="AA79" s="337"/>
      <c r="AB79" s="337"/>
      <c r="AC79" s="338"/>
    </row>
    <row r="80" spans="1:29">
      <c r="A80" s="335">
        <v>41884</v>
      </c>
      <c r="B80" s="336"/>
      <c r="C80" s="337"/>
      <c r="D80" s="337"/>
      <c r="E80" s="337"/>
      <c r="F80" s="338"/>
      <c r="G80" s="336"/>
      <c r="H80" s="337"/>
      <c r="I80" s="337"/>
      <c r="J80" s="337"/>
      <c r="K80" s="338"/>
      <c r="L80" s="337"/>
      <c r="M80" s="337"/>
      <c r="N80" s="337"/>
      <c r="O80" s="337"/>
      <c r="P80" s="337"/>
      <c r="Q80" s="338"/>
      <c r="R80" s="337"/>
      <c r="S80" s="337"/>
      <c r="T80" s="337"/>
      <c r="U80" s="337"/>
      <c r="V80" s="337"/>
      <c r="W80" s="338"/>
      <c r="X80" s="339">
        <v>3000</v>
      </c>
      <c r="Y80" s="337"/>
      <c r="Z80" s="339"/>
      <c r="AA80" s="337"/>
      <c r="AB80" s="337"/>
      <c r="AC80" s="338"/>
    </row>
    <row r="81" spans="1:29">
      <c r="A81" s="335">
        <v>41891</v>
      </c>
      <c r="B81" s="336"/>
      <c r="C81" s="337"/>
      <c r="D81" s="337"/>
      <c r="E81" s="337"/>
      <c r="F81" s="338"/>
      <c r="G81" s="336"/>
      <c r="H81" s="337"/>
      <c r="I81" s="337"/>
      <c r="J81" s="337"/>
      <c r="K81" s="338"/>
      <c r="L81" s="337"/>
      <c r="M81" s="337"/>
      <c r="N81" s="337"/>
      <c r="O81" s="337"/>
      <c r="P81" s="337"/>
      <c r="Q81" s="338"/>
      <c r="R81" s="337"/>
      <c r="S81" s="337">
        <v>161.54</v>
      </c>
      <c r="T81" s="337"/>
      <c r="U81" s="337"/>
      <c r="V81" s="337"/>
      <c r="W81" s="338"/>
      <c r="X81" s="339"/>
      <c r="Y81" s="337"/>
      <c r="Z81" s="339"/>
      <c r="AA81" s="337"/>
      <c r="AB81" s="337"/>
      <c r="AC81" s="338"/>
    </row>
    <row r="82" spans="1:29">
      <c r="A82" s="335">
        <v>41897</v>
      </c>
      <c r="B82" s="336"/>
      <c r="C82" s="337"/>
      <c r="D82" s="337"/>
      <c r="E82" s="337"/>
      <c r="F82" s="338"/>
      <c r="G82" s="336"/>
      <c r="H82" s="337"/>
      <c r="I82" s="337"/>
      <c r="J82" s="337"/>
      <c r="K82" s="338"/>
      <c r="L82" s="337"/>
      <c r="M82" s="337"/>
      <c r="N82" s="337"/>
      <c r="O82" s="337"/>
      <c r="P82" s="337"/>
      <c r="Q82" s="338"/>
      <c r="R82" s="337"/>
      <c r="S82" s="337"/>
      <c r="T82" s="337"/>
      <c r="U82" s="337"/>
      <c r="V82" s="337"/>
      <c r="W82" s="338"/>
      <c r="X82" s="339">
        <v>23000</v>
      </c>
      <c r="Y82" s="337"/>
      <c r="Z82" s="339"/>
      <c r="AA82" s="337"/>
      <c r="AB82" s="337"/>
      <c r="AC82" s="338"/>
    </row>
    <row r="83" spans="1:29">
      <c r="A83" s="335">
        <v>41898</v>
      </c>
      <c r="B83" s="336"/>
      <c r="C83" s="337"/>
      <c r="D83" s="337"/>
      <c r="E83" s="337"/>
      <c r="F83" s="338"/>
      <c r="G83" s="336"/>
      <c r="H83" s="337"/>
      <c r="I83" s="337"/>
      <c r="J83" s="337"/>
      <c r="K83" s="338"/>
      <c r="L83" s="337"/>
      <c r="M83" s="337"/>
      <c r="N83" s="337"/>
      <c r="O83" s="337"/>
      <c r="P83" s="337"/>
      <c r="Q83" s="338"/>
      <c r="R83" s="337"/>
      <c r="S83" s="337"/>
      <c r="T83" s="337"/>
      <c r="U83" s="337"/>
      <c r="V83" s="337"/>
      <c r="W83" s="338"/>
      <c r="X83" s="339"/>
      <c r="Y83" s="337">
        <v>12134.81</v>
      </c>
      <c r="Z83" s="339">
        <v>3</v>
      </c>
      <c r="AA83" s="337"/>
      <c r="AB83" s="337"/>
      <c r="AC83" s="338"/>
    </row>
    <row r="84" spans="1:29">
      <c r="A84" s="335">
        <v>41902</v>
      </c>
      <c r="B84" s="336"/>
      <c r="C84" s="337"/>
      <c r="D84" s="337"/>
      <c r="E84" s="337"/>
      <c r="F84" s="338"/>
      <c r="G84" s="336">
        <v>4</v>
      </c>
      <c r="H84" s="337"/>
      <c r="I84" s="337"/>
      <c r="J84" s="337"/>
      <c r="K84" s="338"/>
      <c r="L84" s="337"/>
      <c r="M84" s="337"/>
      <c r="N84" s="337"/>
      <c r="O84" s="337"/>
      <c r="P84" s="337"/>
      <c r="Q84" s="338"/>
      <c r="R84" s="337"/>
      <c r="S84" s="337"/>
      <c r="T84" s="337"/>
      <c r="U84" s="337"/>
      <c r="V84" s="337"/>
      <c r="W84" s="338"/>
      <c r="X84" s="339"/>
      <c r="Y84" s="337"/>
      <c r="Z84" s="339"/>
      <c r="AA84" s="337"/>
      <c r="AB84" s="337"/>
      <c r="AC84" s="338"/>
    </row>
    <row r="85" spans="1:29">
      <c r="A85" s="335">
        <v>41911</v>
      </c>
      <c r="B85" s="336">
        <v>2395</v>
      </c>
      <c r="C85" s="337"/>
      <c r="D85" s="337"/>
      <c r="E85" s="337"/>
      <c r="F85" s="338"/>
      <c r="G85" s="336"/>
      <c r="H85" s="337"/>
      <c r="I85" s="337"/>
      <c r="J85" s="337"/>
      <c r="K85" s="338"/>
      <c r="L85" s="337"/>
      <c r="M85" s="337"/>
      <c r="N85" s="337"/>
      <c r="O85" s="337"/>
      <c r="P85" s="337"/>
      <c r="Q85" s="338"/>
      <c r="R85" s="337"/>
      <c r="S85" s="337">
        <v>225.99</v>
      </c>
      <c r="T85" s="337"/>
      <c r="U85" s="337"/>
      <c r="V85" s="337"/>
      <c r="W85" s="338"/>
      <c r="X85" s="339"/>
      <c r="Y85" s="337"/>
      <c r="Z85" s="339"/>
      <c r="AA85" s="337"/>
      <c r="AB85" s="337"/>
      <c r="AC85" s="338"/>
    </row>
    <row r="86" spans="1:29">
      <c r="A86" s="335">
        <v>41912</v>
      </c>
      <c r="B86" s="336">
        <v>3149</v>
      </c>
      <c r="C86" s="337"/>
      <c r="D86" s="337"/>
      <c r="E86" s="337"/>
      <c r="F86" s="338"/>
      <c r="G86" s="336"/>
      <c r="H86" s="337"/>
      <c r="I86" s="337"/>
      <c r="J86" s="337"/>
      <c r="K86" s="338"/>
      <c r="L86" s="337"/>
      <c r="M86" s="337"/>
      <c r="N86" s="337"/>
      <c r="O86" s="337"/>
      <c r="P86" s="337"/>
      <c r="Q86" s="338"/>
      <c r="R86" s="337"/>
      <c r="S86" s="337"/>
      <c r="T86" s="337"/>
      <c r="U86" s="337"/>
      <c r="V86" s="337"/>
      <c r="W86" s="338"/>
      <c r="X86" s="339"/>
      <c r="Y86" s="337"/>
      <c r="Z86" s="339"/>
      <c r="AA86" s="337"/>
      <c r="AB86" s="337"/>
      <c r="AC86" s="338"/>
    </row>
    <row r="87" spans="1:29">
      <c r="A87" s="335">
        <v>41921</v>
      </c>
      <c r="B87" s="336"/>
      <c r="C87" s="337"/>
      <c r="D87" s="337"/>
      <c r="E87" s="337"/>
      <c r="F87" s="338"/>
      <c r="G87" s="336"/>
      <c r="H87" s="337"/>
      <c r="I87" s="337"/>
      <c r="J87" s="337"/>
      <c r="K87" s="338"/>
      <c r="L87" s="337"/>
      <c r="M87" s="337"/>
      <c r="N87" s="337"/>
      <c r="O87" s="337"/>
      <c r="P87" s="337"/>
      <c r="Q87" s="338"/>
      <c r="R87" s="337"/>
      <c r="S87" s="337"/>
      <c r="T87" s="337"/>
      <c r="U87" s="337"/>
      <c r="V87" s="337"/>
      <c r="W87" s="338"/>
      <c r="X87" s="339">
        <v>1205</v>
      </c>
      <c r="Y87" s="337"/>
      <c r="Z87" s="339"/>
      <c r="AA87" s="337"/>
      <c r="AB87" s="337"/>
      <c r="AC87" s="338"/>
    </row>
    <row r="88" spans="1:29">
      <c r="A88" s="335">
        <v>41923</v>
      </c>
      <c r="B88" s="336"/>
      <c r="C88" s="337"/>
      <c r="D88" s="337"/>
      <c r="E88" s="337"/>
      <c r="F88" s="338"/>
      <c r="G88" s="336"/>
      <c r="H88" s="337"/>
      <c r="I88" s="337"/>
      <c r="J88" s="337"/>
      <c r="K88" s="338"/>
      <c r="L88" s="337"/>
      <c r="M88" s="337"/>
      <c r="N88" s="337"/>
      <c r="O88" s="337"/>
      <c r="P88" s="337"/>
      <c r="Q88" s="338"/>
      <c r="R88" s="337"/>
      <c r="S88" s="337">
        <v>161.66999999999999</v>
      </c>
      <c r="T88" s="337"/>
      <c r="U88" s="337"/>
      <c r="V88" s="337"/>
      <c r="W88" s="338"/>
      <c r="X88" s="339"/>
      <c r="Y88" s="337"/>
      <c r="Z88" s="339"/>
      <c r="AA88" s="337"/>
      <c r="AB88" s="337"/>
      <c r="AC88" s="338"/>
    </row>
    <row r="89" spans="1:29">
      <c r="A89" s="335">
        <v>41924</v>
      </c>
      <c r="B89" s="336"/>
      <c r="C89" s="337"/>
      <c r="D89" s="337"/>
      <c r="E89" s="337"/>
      <c r="F89" s="338"/>
      <c r="G89" s="336"/>
      <c r="H89" s="337"/>
      <c r="I89" s="337"/>
      <c r="J89" s="337"/>
      <c r="K89" s="338"/>
      <c r="L89" s="337"/>
      <c r="M89" s="337"/>
      <c r="N89" s="337"/>
      <c r="O89" s="337"/>
      <c r="P89" s="337"/>
      <c r="Q89" s="338"/>
      <c r="R89" s="337"/>
      <c r="S89" s="337"/>
      <c r="T89" s="337"/>
      <c r="U89" s="337"/>
      <c r="V89" s="337"/>
      <c r="W89" s="338"/>
      <c r="X89" s="339">
        <f>15023+12085</f>
        <v>27108</v>
      </c>
      <c r="Y89" s="337"/>
      <c r="Z89" s="339"/>
      <c r="AA89" s="337"/>
      <c r="AB89" s="337"/>
      <c r="AC89" s="338"/>
    </row>
    <row r="90" spans="1:29">
      <c r="A90" s="335">
        <v>41927</v>
      </c>
      <c r="B90" s="336"/>
      <c r="C90" s="337"/>
      <c r="D90" s="337"/>
      <c r="E90" s="337"/>
      <c r="F90" s="338"/>
      <c r="G90" s="336"/>
      <c r="H90" s="337"/>
      <c r="I90" s="337"/>
      <c r="J90" s="337"/>
      <c r="K90" s="338"/>
      <c r="L90" s="337"/>
      <c r="M90" s="337"/>
      <c r="N90" s="337"/>
      <c r="O90" s="337"/>
      <c r="P90" s="337"/>
      <c r="Q90" s="338"/>
      <c r="R90" s="337"/>
      <c r="S90" s="337"/>
      <c r="T90" s="337"/>
      <c r="U90" s="337"/>
      <c r="V90" s="337"/>
      <c r="W90" s="338"/>
      <c r="X90" s="339">
        <f>9377+7862+6773</f>
        <v>24012</v>
      </c>
      <c r="Y90" s="337"/>
      <c r="Z90" s="339"/>
      <c r="AA90" s="337"/>
      <c r="AB90" s="337"/>
      <c r="AC90" s="338"/>
    </row>
    <row r="91" spans="1:29">
      <c r="A91" s="335">
        <v>41928</v>
      </c>
      <c r="B91" s="336"/>
      <c r="C91" s="337"/>
      <c r="D91" s="337"/>
      <c r="E91" s="337"/>
      <c r="F91" s="338"/>
      <c r="G91" s="336"/>
      <c r="H91" s="337"/>
      <c r="I91" s="337"/>
      <c r="J91" s="337"/>
      <c r="K91" s="338"/>
      <c r="L91" s="337"/>
      <c r="M91" s="337"/>
      <c r="N91" s="337"/>
      <c r="O91" s="337"/>
      <c r="P91" s="337"/>
      <c r="Q91" s="338"/>
      <c r="R91" s="337"/>
      <c r="S91" s="337"/>
      <c r="T91" s="337"/>
      <c r="U91" s="337"/>
      <c r="V91" s="337"/>
      <c r="W91" s="338"/>
      <c r="X91" s="339">
        <v>5183</v>
      </c>
      <c r="Y91" s="337"/>
      <c r="Z91" s="339"/>
      <c r="AA91" s="337"/>
      <c r="AB91" s="337"/>
      <c r="AC91" s="338"/>
    </row>
    <row r="92" spans="1:29">
      <c r="A92" s="335">
        <v>41935</v>
      </c>
      <c r="B92" s="336"/>
      <c r="C92" s="337">
        <v>4012</v>
      </c>
      <c r="D92" s="337"/>
      <c r="E92" s="337"/>
      <c r="F92" s="338"/>
      <c r="G92" s="336"/>
      <c r="H92" s="337"/>
      <c r="I92" s="337"/>
      <c r="J92" s="337"/>
      <c r="K92" s="338"/>
      <c r="L92" s="337"/>
      <c r="M92" s="337"/>
      <c r="N92" s="337"/>
      <c r="O92" s="337"/>
      <c r="P92" s="337"/>
      <c r="Q92" s="338"/>
      <c r="R92" s="337"/>
      <c r="S92" s="337"/>
      <c r="T92" s="337"/>
      <c r="U92" s="337"/>
      <c r="V92" s="337"/>
      <c r="W92" s="338"/>
      <c r="X92" s="339"/>
      <c r="Y92" s="337"/>
      <c r="Z92" s="339"/>
      <c r="AA92" s="337"/>
      <c r="AB92" s="337"/>
      <c r="AC92" s="338"/>
    </row>
    <row r="93" spans="1:29">
      <c r="A93" s="335">
        <v>41946</v>
      </c>
      <c r="B93" s="336"/>
      <c r="C93" s="337"/>
      <c r="D93" s="337"/>
      <c r="E93" s="337"/>
      <c r="F93" s="338"/>
      <c r="G93" s="336"/>
      <c r="H93" s="337"/>
      <c r="I93" s="337"/>
      <c r="J93" s="337"/>
      <c r="K93" s="338"/>
      <c r="L93" s="337"/>
      <c r="M93" s="337"/>
      <c r="N93" s="337"/>
      <c r="O93" s="337"/>
      <c r="P93" s="337"/>
      <c r="Q93" s="338"/>
      <c r="R93" s="337"/>
      <c r="S93" s="337">
        <v>226.15</v>
      </c>
      <c r="T93" s="337"/>
      <c r="U93" s="337"/>
      <c r="V93" s="337"/>
      <c r="W93" s="338"/>
      <c r="X93" s="339"/>
      <c r="Y93" s="337"/>
      <c r="Z93" s="339"/>
      <c r="AA93" s="337"/>
      <c r="AB93" s="337"/>
      <c r="AC93" s="338"/>
    </row>
    <row r="94" spans="1:29">
      <c r="A94" s="335">
        <v>41947</v>
      </c>
      <c r="B94" s="336"/>
      <c r="C94" s="337"/>
      <c r="D94" s="337"/>
      <c r="E94" s="337"/>
      <c r="F94" s="338"/>
      <c r="G94" s="336"/>
      <c r="H94" s="337"/>
      <c r="I94" s="337"/>
      <c r="J94" s="337"/>
      <c r="K94" s="338"/>
      <c r="L94" s="337"/>
      <c r="M94" s="337"/>
      <c r="N94" s="337"/>
      <c r="O94" s="337"/>
      <c r="P94" s="337"/>
      <c r="Q94" s="338"/>
      <c r="R94" s="337"/>
      <c r="S94" s="337"/>
      <c r="T94" s="337"/>
      <c r="U94" s="337"/>
      <c r="V94" s="337"/>
      <c r="W94" s="338"/>
      <c r="X94" s="339">
        <v>1035</v>
      </c>
      <c r="Y94" s="337"/>
      <c r="Z94" s="339"/>
      <c r="AA94" s="337"/>
      <c r="AB94" s="337"/>
      <c r="AC94" s="338"/>
    </row>
    <row r="95" spans="1:29">
      <c r="A95" s="335">
        <v>41948</v>
      </c>
      <c r="B95" s="336">
        <v>12</v>
      </c>
      <c r="C95" s="337"/>
      <c r="D95" s="337"/>
      <c r="E95" s="337"/>
      <c r="F95" s="338"/>
      <c r="G95" s="336"/>
      <c r="H95" s="337"/>
      <c r="I95" s="337"/>
      <c r="J95" s="337"/>
      <c r="K95" s="338"/>
      <c r="L95" s="337"/>
      <c r="M95" s="337"/>
      <c r="N95" s="337"/>
      <c r="O95" s="337"/>
      <c r="P95" s="337"/>
      <c r="Q95" s="338"/>
      <c r="R95" s="337"/>
      <c r="S95" s="337"/>
      <c r="T95" s="337"/>
      <c r="U95" s="337"/>
      <c r="V95" s="337"/>
      <c r="W95" s="338"/>
      <c r="X95" s="339"/>
      <c r="Y95" s="337"/>
      <c r="Z95" s="339"/>
      <c r="AA95" s="337"/>
      <c r="AB95" s="337"/>
      <c r="AC95" s="338"/>
    </row>
    <row r="96" spans="1:29">
      <c r="A96" s="335">
        <v>41953</v>
      </c>
      <c r="B96" s="336"/>
      <c r="C96" s="337"/>
      <c r="D96" s="337"/>
      <c r="E96" s="337"/>
      <c r="F96" s="338"/>
      <c r="G96" s="336"/>
      <c r="H96" s="337"/>
      <c r="I96" s="337"/>
      <c r="J96" s="337"/>
      <c r="K96" s="338"/>
      <c r="L96" s="337"/>
      <c r="M96" s="337"/>
      <c r="N96" s="337"/>
      <c r="O96" s="337"/>
      <c r="P96" s="337"/>
      <c r="Q96" s="338"/>
      <c r="R96" s="337"/>
      <c r="S96" s="337">
        <v>161.79</v>
      </c>
      <c r="T96" s="337"/>
      <c r="U96" s="337"/>
      <c r="V96" s="337"/>
      <c r="W96" s="338"/>
      <c r="X96" s="339"/>
      <c r="Y96" s="337"/>
      <c r="Z96" s="339"/>
      <c r="AA96" s="337"/>
      <c r="AB96" s="337"/>
      <c r="AC96" s="338"/>
    </row>
    <row r="97" spans="1:29">
      <c r="A97" s="335">
        <v>41958</v>
      </c>
      <c r="B97" s="336"/>
      <c r="C97" s="337"/>
      <c r="D97" s="337"/>
      <c r="E97" s="337"/>
      <c r="F97" s="338"/>
      <c r="G97" s="336"/>
      <c r="H97" s="337"/>
      <c r="I97" s="337"/>
      <c r="J97" s="337"/>
      <c r="K97" s="338"/>
      <c r="L97" s="337"/>
      <c r="M97" s="337"/>
      <c r="N97" s="337"/>
      <c r="O97" s="337"/>
      <c r="P97" s="337"/>
      <c r="Q97" s="338"/>
      <c r="R97" s="337"/>
      <c r="S97" s="337"/>
      <c r="T97" s="337"/>
      <c r="U97" s="337"/>
      <c r="V97" s="337"/>
      <c r="W97" s="338"/>
      <c r="X97" s="339">
        <v>7331</v>
      </c>
      <c r="Y97" s="337"/>
      <c r="Z97" s="339"/>
      <c r="AA97" s="337"/>
      <c r="AB97" s="337"/>
      <c r="AC97" s="338"/>
    </row>
    <row r="98" spans="1:29">
      <c r="A98" s="335">
        <v>41959</v>
      </c>
      <c r="B98" s="336"/>
      <c r="C98" s="337"/>
      <c r="D98" s="337"/>
      <c r="E98" s="337"/>
      <c r="F98" s="338"/>
      <c r="G98" s="336">
        <v>4</v>
      </c>
      <c r="H98" s="337"/>
      <c r="I98" s="337"/>
      <c r="J98" s="337"/>
      <c r="K98" s="338"/>
      <c r="L98" s="337"/>
      <c r="M98" s="337"/>
      <c r="N98" s="337"/>
      <c r="O98" s="337"/>
      <c r="P98" s="337"/>
      <c r="Q98" s="338"/>
      <c r="R98" s="337"/>
      <c r="S98" s="337"/>
      <c r="T98" s="337"/>
      <c r="U98" s="337"/>
      <c r="V98" s="337"/>
      <c r="W98" s="338"/>
      <c r="AA98" s="337"/>
      <c r="AB98" s="337"/>
      <c r="AC98" s="338"/>
    </row>
    <row r="99" spans="1:29">
      <c r="A99" s="335">
        <v>41960</v>
      </c>
      <c r="B99" s="336"/>
      <c r="C99" s="337"/>
      <c r="D99" s="337"/>
      <c r="E99" s="337"/>
      <c r="F99" s="338"/>
      <c r="G99" s="336"/>
      <c r="H99" s="337"/>
      <c r="I99" s="337"/>
      <c r="J99" s="337"/>
      <c r="K99" s="338"/>
      <c r="L99" s="337"/>
      <c r="M99" s="337"/>
      <c r="N99" s="337"/>
      <c r="O99" s="337"/>
      <c r="P99" s="337"/>
      <c r="Q99" s="338"/>
      <c r="R99" s="337"/>
      <c r="S99" s="337"/>
      <c r="T99" s="337"/>
      <c r="U99" s="337"/>
      <c r="V99" s="337"/>
      <c r="W99" s="338"/>
      <c r="X99" s="339">
        <f>5875+1877+9017+8975+17752+9012</f>
        <v>52508</v>
      </c>
      <c r="Y99" s="337">
        <v>60000</v>
      </c>
      <c r="Z99" s="339">
        <v>6</v>
      </c>
      <c r="AA99" s="337"/>
      <c r="AB99" s="337"/>
      <c r="AC99" s="338"/>
    </row>
    <row r="100" spans="1:29">
      <c r="A100" s="335">
        <v>41969</v>
      </c>
      <c r="B100" s="336"/>
      <c r="C100" s="337"/>
      <c r="D100" s="337"/>
      <c r="E100" s="337"/>
      <c r="F100" s="338"/>
      <c r="G100" s="336">
        <v>5000</v>
      </c>
      <c r="H100" s="337"/>
      <c r="I100" s="337"/>
      <c r="J100" s="337"/>
      <c r="K100" s="338"/>
      <c r="L100" s="337"/>
      <c r="M100" s="337"/>
      <c r="N100" s="337"/>
      <c r="O100" s="337"/>
      <c r="P100" s="337"/>
      <c r="Q100" s="338"/>
      <c r="R100" s="337"/>
      <c r="S100" s="337"/>
      <c r="T100" s="337"/>
      <c r="U100" s="337"/>
      <c r="V100" s="337"/>
      <c r="W100" s="338"/>
      <c r="X100" s="339"/>
      <c r="Y100" s="337"/>
      <c r="Z100" s="339"/>
      <c r="AA100" s="337"/>
      <c r="AB100" s="337"/>
      <c r="AC100" s="338"/>
    </row>
    <row r="101" spans="1:29">
      <c r="A101" s="335">
        <v>41971</v>
      </c>
      <c r="B101" s="336"/>
      <c r="C101" s="337"/>
      <c r="D101" s="337"/>
      <c r="E101" s="337"/>
      <c r="F101" s="338"/>
      <c r="G101" s="336">
        <v>4200</v>
      </c>
      <c r="H101" s="337"/>
      <c r="I101" s="337"/>
      <c r="J101" s="337"/>
      <c r="K101" s="338"/>
      <c r="L101" s="337"/>
      <c r="M101" s="337"/>
      <c r="N101" s="337"/>
      <c r="O101" s="337"/>
      <c r="P101" s="337"/>
      <c r="Q101" s="338"/>
      <c r="R101" s="337"/>
      <c r="S101" s="337"/>
      <c r="T101" s="337"/>
      <c r="U101" s="337"/>
      <c r="V101" s="337"/>
      <c r="W101" s="338"/>
      <c r="X101" s="339"/>
      <c r="Y101" s="337"/>
      <c r="Z101" s="339"/>
      <c r="AA101" s="337"/>
      <c r="AB101" s="337"/>
      <c r="AC101" s="338"/>
    </row>
    <row r="102" spans="1:29">
      <c r="A102" s="335">
        <v>41973</v>
      </c>
      <c r="B102" s="336"/>
      <c r="C102" s="337"/>
      <c r="D102" s="337"/>
      <c r="E102" s="337"/>
      <c r="F102" s="338"/>
      <c r="G102" s="336"/>
      <c r="H102" s="337"/>
      <c r="I102" s="337"/>
      <c r="J102" s="337"/>
      <c r="K102" s="338"/>
      <c r="L102" s="337"/>
      <c r="M102" s="337"/>
      <c r="N102" s="337"/>
      <c r="O102" s="337"/>
      <c r="P102" s="337"/>
      <c r="Q102" s="338"/>
      <c r="R102" s="337"/>
      <c r="S102" s="337">
        <v>226.32</v>
      </c>
      <c r="T102" s="337"/>
      <c r="U102" s="337"/>
      <c r="V102" s="337"/>
      <c r="W102" s="338"/>
      <c r="X102" s="339"/>
      <c r="Y102" s="337"/>
      <c r="Z102" s="339"/>
      <c r="AA102" s="337"/>
      <c r="AB102" s="337"/>
      <c r="AC102" s="338"/>
    </row>
    <row r="103" spans="1:29">
      <c r="A103" s="335">
        <v>41983</v>
      </c>
      <c r="B103" s="336"/>
      <c r="C103" s="337"/>
      <c r="D103" s="337"/>
      <c r="E103" s="337"/>
      <c r="F103" s="338"/>
      <c r="G103" s="336"/>
      <c r="H103" s="337"/>
      <c r="I103" s="337"/>
      <c r="J103" s="337"/>
      <c r="K103" s="338"/>
      <c r="L103" s="337"/>
      <c r="M103" s="337"/>
      <c r="N103" s="337"/>
      <c r="O103" s="337"/>
      <c r="P103" s="337"/>
      <c r="Q103" s="338"/>
      <c r="R103" s="337"/>
      <c r="S103" s="337">
        <v>161.91</v>
      </c>
      <c r="T103" s="337"/>
      <c r="U103" s="337"/>
      <c r="V103" s="337"/>
      <c r="W103" s="338"/>
      <c r="X103" s="339"/>
      <c r="Y103" s="337"/>
      <c r="Z103" s="339"/>
      <c r="AA103" s="337"/>
      <c r="AB103" s="337"/>
      <c r="AC103" s="338"/>
    </row>
    <row r="104" spans="1:29">
      <c r="A104" s="335">
        <v>41990</v>
      </c>
      <c r="B104" s="336"/>
      <c r="C104" s="337">
        <v>216.74</v>
      </c>
      <c r="D104" s="337"/>
      <c r="E104" s="337"/>
      <c r="F104" s="338"/>
      <c r="G104" s="336"/>
      <c r="H104" s="337"/>
      <c r="I104" s="337"/>
      <c r="J104" s="337"/>
      <c r="K104" s="338"/>
      <c r="L104" s="337"/>
      <c r="M104" s="337"/>
      <c r="N104" s="337"/>
      <c r="O104" s="337"/>
      <c r="P104" s="337"/>
      <c r="Q104" s="338"/>
      <c r="R104" s="337"/>
      <c r="S104" s="337"/>
      <c r="T104" s="337"/>
      <c r="U104" s="337"/>
      <c r="V104" s="337"/>
      <c r="W104" s="338"/>
      <c r="X104" s="339"/>
      <c r="Y104" s="337"/>
      <c r="Z104" s="339"/>
      <c r="AA104" s="337"/>
      <c r="AB104" s="337"/>
      <c r="AC104" s="338"/>
    </row>
    <row r="105" spans="1:29">
      <c r="A105" s="335">
        <v>41995</v>
      </c>
      <c r="B105" s="336"/>
      <c r="C105" s="337"/>
      <c r="D105" s="337"/>
      <c r="E105" s="337"/>
      <c r="F105" s="338"/>
      <c r="G105" s="336"/>
      <c r="H105" s="337">
        <v>3980</v>
      </c>
      <c r="I105" s="337"/>
      <c r="J105" s="337"/>
      <c r="K105" s="338"/>
      <c r="L105" s="337"/>
      <c r="M105" s="337"/>
      <c r="N105" s="337"/>
      <c r="O105" s="337"/>
      <c r="P105" s="337"/>
      <c r="Q105" s="338"/>
      <c r="R105" s="337"/>
      <c r="S105" s="337"/>
      <c r="T105" s="337"/>
      <c r="U105" s="337"/>
      <c r="V105" s="337"/>
      <c r="W105" s="338"/>
      <c r="X105" s="339"/>
      <c r="Y105" s="337"/>
      <c r="Z105" s="339"/>
      <c r="AA105" s="337"/>
      <c r="AB105" s="337"/>
      <c r="AC105" s="338"/>
    </row>
    <row r="106" spans="1:29">
      <c r="A106" s="335">
        <v>41998</v>
      </c>
      <c r="B106" s="336"/>
      <c r="C106" s="337"/>
      <c r="D106" s="337"/>
      <c r="E106" s="337"/>
      <c r="F106" s="338"/>
      <c r="G106" s="336"/>
      <c r="H106" s="337"/>
      <c r="I106" s="337"/>
      <c r="J106" s="337"/>
      <c r="K106" s="338"/>
      <c r="L106" s="337"/>
      <c r="M106" s="337"/>
      <c r="N106" s="337"/>
      <c r="O106" s="337"/>
      <c r="P106" s="337"/>
      <c r="Q106" s="338"/>
      <c r="R106" s="337"/>
      <c r="S106" s="337"/>
      <c r="T106" s="337"/>
      <c r="U106" s="337"/>
      <c r="V106" s="337"/>
      <c r="W106" s="338"/>
      <c r="X106" s="339"/>
      <c r="Y106" s="337">
        <v>25957.03</v>
      </c>
      <c r="Z106" s="339"/>
      <c r="AA106" s="337"/>
      <c r="AB106" s="337"/>
      <c r="AC106" s="338"/>
    </row>
    <row r="107" spans="1:29">
      <c r="A107" s="335">
        <v>42000</v>
      </c>
      <c r="B107" s="336"/>
      <c r="C107" s="337">
        <v>4214</v>
      </c>
      <c r="D107" s="337"/>
      <c r="E107" s="337"/>
      <c r="F107" s="338"/>
      <c r="G107" s="336"/>
      <c r="H107" s="337">
        <v>1950</v>
      </c>
      <c r="I107" s="337"/>
      <c r="J107" s="337"/>
      <c r="K107" s="338"/>
      <c r="L107" s="337"/>
      <c r="M107" s="337"/>
      <c r="N107" s="337"/>
      <c r="O107" s="337"/>
      <c r="P107" s="337"/>
      <c r="Q107" s="338"/>
      <c r="R107" s="337"/>
      <c r="S107" s="337"/>
      <c r="T107" s="337"/>
      <c r="U107" s="337"/>
      <c r="V107" s="337"/>
      <c r="W107" s="338"/>
      <c r="X107" s="339">
        <v>5010</v>
      </c>
      <c r="Y107" s="337"/>
      <c r="Z107" s="339"/>
      <c r="AA107" s="337"/>
      <c r="AB107" s="337"/>
      <c r="AC107" s="338"/>
    </row>
    <row r="108" spans="1:29">
      <c r="A108" s="335">
        <v>42002</v>
      </c>
      <c r="B108" s="337">
        <v>5000</v>
      </c>
      <c r="D108" s="337"/>
      <c r="E108" s="337"/>
      <c r="F108" s="338"/>
      <c r="G108" s="336"/>
      <c r="H108" s="337"/>
      <c r="I108" s="337"/>
      <c r="J108" s="337"/>
      <c r="K108" s="338"/>
      <c r="L108" s="337"/>
      <c r="M108" s="337"/>
      <c r="N108" s="337"/>
      <c r="O108" s="337"/>
      <c r="P108" s="337"/>
      <c r="Q108" s="338"/>
      <c r="R108" s="337"/>
      <c r="S108" s="337">
        <v>226.49</v>
      </c>
      <c r="T108" s="337"/>
      <c r="U108" s="337"/>
      <c r="V108" s="337"/>
      <c r="W108" s="338"/>
      <c r="X108" s="339"/>
      <c r="Y108" s="337"/>
      <c r="Z108" s="339"/>
      <c r="AA108" s="337"/>
      <c r="AB108" s="337"/>
      <c r="AC108" s="338"/>
    </row>
    <row r="109" spans="1:29">
      <c r="A109" s="335">
        <v>42004</v>
      </c>
      <c r="B109" s="336">
        <v>5000</v>
      </c>
      <c r="C109" s="337"/>
      <c r="D109" s="337"/>
      <c r="E109" s="337"/>
      <c r="F109" s="338"/>
      <c r="G109" s="336"/>
      <c r="H109" s="337"/>
      <c r="I109" s="337"/>
      <c r="J109" s="337"/>
      <c r="K109" s="338"/>
      <c r="L109" s="337"/>
      <c r="M109" s="337"/>
      <c r="N109" s="337"/>
      <c r="O109" s="337"/>
      <c r="P109" s="337"/>
      <c r="Q109" s="338"/>
      <c r="R109" s="337"/>
      <c r="S109" s="337"/>
      <c r="T109" s="337"/>
      <c r="U109" s="337"/>
      <c r="V109" s="337"/>
      <c r="W109" s="338"/>
      <c r="X109" s="339"/>
      <c r="Y109" s="337"/>
      <c r="Z109" s="339"/>
      <c r="AA109" s="337"/>
      <c r="AB109" s="337"/>
      <c r="AC109" s="338"/>
    </row>
    <row r="110" spans="1:29">
      <c r="A110" s="335">
        <v>42005</v>
      </c>
      <c r="B110" s="336"/>
      <c r="C110" s="337"/>
      <c r="D110" s="337"/>
      <c r="E110" s="337"/>
      <c r="F110" s="338"/>
      <c r="G110" s="336"/>
      <c r="H110" s="337"/>
      <c r="I110" s="337"/>
      <c r="J110" s="337"/>
      <c r="K110" s="338"/>
      <c r="L110" s="337"/>
      <c r="M110" s="337"/>
      <c r="N110" s="337"/>
      <c r="O110" s="337"/>
      <c r="P110" s="337"/>
      <c r="Q110" s="338"/>
      <c r="R110" s="337"/>
      <c r="S110" s="337"/>
      <c r="T110" s="337"/>
      <c r="U110" s="337"/>
      <c r="V110" s="337"/>
      <c r="W110" s="338"/>
      <c r="X110" s="339">
        <v>22017</v>
      </c>
      <c r="Y110" s="337"/>
      <c r="Z110" s="339"/>
      <c r="AA110" s="337"/>
      <c r="AB110" s="337"/>
      <c r="AC110" s="338"/>
    </row>
    <row r="111" spans="1:29">
      <c r="A111" s="335">
        <v>42014</v>
      </c>
      <c r="B111" s="336"/>
      <c r="C111" s="337"/>
      <c r="D111" s="337"/>
      <c r="E111" s="337"/>
      <c r="F111" s="338"/>
      <c r="G111" s="336"/>
      <c r="H111" s="337">
        <v>2640</v>
      </c>
      <c r="I111" s="337"/>
      <c r="J111" s="337"/>
      <c r="K111" s="338"/>
      <c r="L111" s="337"/>
      <c r="M111" s="337"/>
      <c r="N111" s="337"/>
      <c r="O111" s="337"/>
      <c r="P111" s="337"/>
      <c r="Q111" s="338"/>
      <c r="R111" s="337"/>
      <c r="S111" s="337">
        <v>162.04</v>
      </c>
      <c r="T111" s="337"/>
      <c r="U111" s="337"/>
      <c r="V111" s="337"/>
      <c r="W111" s="338"/>
      <c r="X111" s="339"/>
      <c r="Y111" s="337"/>
      <c r="Z111" s="339"/>
      <c r="AA111" s="337"/>
      <c r="AB111" s="337"/>
      <c r="AC111" s="338"/>
    </row>
    <row r="112" spans="1:29">
      <c r="A112" s="335">
        <v>42019</v>
      </c>
      <c r="B112" s="336"/>
      <c r="C112" s="337"/>
      <c r="D112" s="337"/>
      <c r="E112" s="337"/>
      <c r="F112" s="338"/>
      <c r="G112" s="336"/>
      <c r="H112" s="337"/>
      <c r="I112" s="337"/>
      <c r="J112" s="337"/>
      <c r="K112" s="338"/>
      <c r="L112" s="337"/>
      <c r="M112" s="337"/>
      <c r="N112" s="337"/>
      <c r="O112" s="337"/>
      <c r="P112" s="337"/>
      <c r="Q112" s="338"/>
      <c r="R112" s="337"/>
      <c r="S112" s="337"/>
      <c r="T112" s="337"/>
      <c r="U112" s="337"/>
      <c r="V112" s="337"/>
      <c r="W112" s="338"/>
      <c r="X112" s="339">
        <f>9737+9146</f>
        <v>18883</v>
      </c>
      <c r="Y112" s="337">
        <v>30000</v>
      </c>
      <c r="Z112" s="339"/>
      <c r="AA112" s="337"/>
      <c r="AB112" s="337"/>
      <c r="AC112" s="338"/>
    </row>
    <row r="113" spans="1:40">
      <c r="A113" s="335">
        <v>42021</v>
      </c>
      <c r="B113" s="336"/>
      <c r="C113" s="337">
        <v>289.79000000000002</v>
      </c>
      <c r="D113" s="337"/>
      <c r="E113" s="337"/>
      <c r="F113" s="338"/>
      <c r="G113" s="336"/>
      <c r="H113" s="337"/>
      <c r="I113" s="337"/>
      <c r="J113" s="337"/>
      <c r="K113" s="338"/>
      <c r="L113" s="337"/>
      <c r="M113" s="337"/>
      <c r="N113" s="337"/>
      <c r="O113" s="337"/>
      <c r="P113" s="337"/>
      <c r="Q113" s="338"/>
      <c r="R113" s="337"/>
      <c r="S113" s="337"/>
      <c r="T113" s="337"/>
      <c r="U113" s="337"/>
      <c r="V113" s="337"/>
      <c r="W113" s="338"/>
      <c r="X113" s="339"/>
      <c r="Y113" s="337"/>
      <c r="Z113" s="339"/>
      <c r="AA113" s="337"/>
      <c r="AB113" s="337"/>
      <c r="AC113" s="338"/>
    </row>
    <row r="114" spans="1:40">
      <c r="A114" s="335">
        <v>42025</v>
      </c>
      <c r="B114" s="336"/>
      <c r="C114" s="337">
        <v>1265.43</v>
      </c>
      <c r="D114" s="337"/>
      <c r="E114" s="337"/>
      <c r="F114" s="338"/>
      <c r="G114" s="336"/>
      <c r="H114" s="337">
        <v>4009</v>
      </c>
      <c r="I114" s="337"/>
      <c r="J114" s="337"/>
      <c r="K114" s="338"/>
      <c r="L114" s="337"/>
      <c r="M114" s="337"/>
      <c r="N114" s="337"/>
      <c r="O114" s="337"/>
      <c r="P114" s="337"/>
      <c r="Q114" s="338"/>
      <c r="R114" s="337"/>
      <c r="S114" s="337"/>
      <c r="T114" s="337"/>
      <c r="U114" s="337"/>
      <c r="V114" s="337"/>
      <c r="W114" s="338"/>
      <c r="X114" s="339"/>
      <c r="Y114" s="337"/>
      <c r="Z114" s="339"/>
      <c r="AA114" s="337"/>
      <c r="AB114" s="337"/>
      <c r="AC114" s="338"/>
    </row>
    <row r="115" spans="1:40">
      <c r="A115" s="335">
        <v>42032</v>
      </c>
      <c r="B115" s="336"/>
      <c r="C115" s="337"/>
      <c r="D115" s="337"/>
      <c r="E115" s="337"/>
      <c r="F115" s="338"/>
      <c r="G115" s="336">
        <v>500</v>
      </c>
      <c r="H115" s="337"/>
      <c r="I115" s="337"/>
      <c r="J115" s="337"/>
      <c r="K115" s="338"/>
      <c r="L115" s="337"/>
      <c r="M115" s="337"/>
      <c r="N115" s="337"/>
      <c r="O115" s="337"/>
      <c r="P115" s="337"/>
      <c r="Q115" s="338"/>
      <c r="R115" s="337"/>
      <c r="S115" s="337"/>
      <c r="T115" s="337"/>
      <c r="U115" s="337"/>
      <c r="V115" s="337"/>
      <c r="W115" s="338"/>
      <c r="X115" s="339">
        <v>2000</v>
      </c>
      <c r="Y115" s="337"/>
      <c r="Z115" s="339"/>
      <c r="AA115" s="337"/>
      <c r="AB115" s="337"/>
      <c r="AC115" s="338"/>
    </row>
    <row r="116" spans="1:40">
      <c r="A116" s="335">
        <v>42033</v>
      </c>
      <c r="B116" s="336">
        <v>3600</v>
      </c>
      <c r="C116" s="337"/>
      <c r="D116" s="337"/>
      <c r="E116" s="337"/>
      <c r="F116" s="338"/>
      <c r="G116" s="336"/>
      <c r="H116" s="337"/>
      <c r="I116" s="337"/>
      <c r="J116" s="337"/>
      <c r="K116" s="338"/>
      <c r="L116" s="337"/>
      <c r="M116" s="337"/>
      <c r="N116" s="337"/>
      <c r="O116" s="337"/>
      <c r="P116" s="337"/>
      <c r="Q116" s="338"/>
      <c r="R116" s="337"/>
      <c r="S116" s="337">
        <v>226.66</v>
      </c>
      <c r="T116" s="337"/>
      <c r="U116" s="337"/>
      <c r="V116" s="337"/>
      <c r="W116" s="338"/>
      <c r="X116" s="339"/>
      <c r="Y116" s="337"/>
      <c r="Z116" s="339"/>
      <c r="AA116" s="337"/>
      <c r="AB116" s="337"/>
      <c r="AC116" s="338"/>
    </row>
    <row r="117" spans="1:40">
      <c r="A117" s="335">
        <v>42035</v>
      </c>
      <c r="B117" s="336"/>
      <c r="C117" s="337"/>
      <c r="D117" s="337"/>
      <c r="E117" s="337"/>
      <c r="F117" s="338"/>
      <c r="G117" s="336"/>
      <c r="H117" s="337"/>
      <c r="I117" s="337"/>
      <c r="J117" s="337"/>
      <c r="K117" s="338"/>
      <c r="L117" s="337"/>
      <c r="M117" s="337"/>
      <c r="N117" s="337"/>
      <c r="O117" s="337"/>
      <c r="P117" s="337"/>
      <c r="Q117" s="338"/>
      <c r="R117" s="337"/>
      <c r="S117" s="337"/>
      <c r="T117" s="337"/>
      <c r="U117" s="337"/>
      <c r="V117" s="337"/>
      <c r="W117" s="338"/>
      <c r="X117" s="339">
        <v>6018</v>
      </c>
      <c r="Y117" s="337"/>
      <c r="Z117" s="339"/>
      <c r="AA117" s="337"/>
      <c r="AB117" s="337"/>
      <c r="AC117" s="338"/>
    </row>
    <row r="118" spans="1:40">
      <c r="A118" s="335">
        <v>42037</v>
      </c>
      <c r="B118" s="336"/>
      <c r="C118" s="337"/>
      <c r="D118" s="337"/>
      <c r="E118" s="337"/>
      <c r="F118" s="338"/>
      <c r="G118" s="336"/>
      <c r="H118" s="337">
        <v>1465</v>
      </c>
      <c r="I118" s="337"/>
      <c r="J118" s="337"/>
      <c r="K118" s="338"/>
      <c r="L118" s="337"/>
      <c r="M118" s="337"/>
      <c r="N118" s="337"/>
      <c r="O118" s="337"/>
      <c r="P118" s="337"/>
      <c r="Q118" s="338"/>
      <c r="R118" s="337"/>
      <c r="S118" s="337"/>
      <c r="T118" s="337"/>
      <c r="U118" s="337"/>
      <c r="V118" s="337"/>
      <c r="W118" s="338"/>
      <c r="X118" s="339"/>
      <c r="Y118" s="337"/>
      <c r="Z118" s="339"/>
      <c r="AA118" s="337"/>
      <c r="AB118" s="337"/>
      <c r="AC118" s="338"/>
    </row>
    <row r="119" spans="1:40">
      <c r="A119" s="335">
        <v>42039</v>
      </c>
      <c r="B119" s="336">
        <v>5000</v>
      </c>
      <c r="C119" s="337"/>
      <c r="D119" s="337"/>
      <c r="E119" s="337"/>
      <c r="F119" s="338"/>
      <c r="G119" s="336"/>
      <c r="H119" s="337"/>
      <c r="I119" s="337"/>
      <c r="J119" s="337"/>
      <c r="K119" s="338"/>
      <c r="L119" s="337"/>
      <c r="M119" s="337"/>
      <c r="N119" s="337"/>
      <c r="O119" s="337"/>
      <c r="P119" s="337"/>
      <c r="Q119" s="338"/>
      <c r="R119" s="337"/>
      <c r="S119" s="337"/>
      <c r="T119" s="337"/>
      <c r="U119" s="337"/>
      <c r="V119" s="337"/>
      <c r="W119" s="338"/>
      <c r="X119" s="339"/>
      <c r="Y119" s="337"/>
      <c r="Z119" s="339"/>
      <c r="AA119" s="337"/>
      <c r="AB119" s="337"/>
      <c r="AC119" s="338"/>
    </row>
    <row r="120" spans="1:40">
      <c r="A120" s="335">
        <v>42040</v>
      </c>
      <c r="B120" s="336"/>
      <c r="C120" s="337">
        <v>4937.6000000000004</v>
      </c>
      <c r="D120" s="337"/>
      <c r="E120" s="337"/>
      <c r="F120" s="338"/>
      <c r="G120" s="336"/>
      <c r="H120" s="337"/>
      <c r="I120" s="337"/>
      <c r="J120" s="337"/>
      <c r="K120" s="338"/>
      <c r="L120" s="337"/>
      <c r="M120" s="337"/>
      <c r="N120" s="337"/>
      <c r="O120" s="337"/>
      <c r="P120" s="337"/>
      <c r="Q120" s="338"/>
      <c r="R120" s="337"/>
      <c r="S120" s="337"/>
      <c r="T120" s="337"/>
      <c r="U120" s="337"/>
      <c r="V120" s="337"/>
      <c r="W120" s="338"/>
      <c r="X120" s="339"/>
      <c r="Y120" s="337"/>
      <c r="Z120" s="339"/>
      <c r="AA120" s="337"/>
      <c r="AB120" s="337"/>
      <c r="AC120" s="338"/>
    </row>
    <row r="121" spans="1:40">
      <c r="A121" s="335">
        <v>42041</v>
      </c>
      <c r="B121" s="336"/>
      <c r="C121" s="337">
        <v>1238</v>
      </c>
      <c r="D121" s="337"/>
      <c r="E121" s="337"/>
      <c r="F121" s="338"/>
      <c r="G121" s="336"/>
      <c r="H121" s="337"/>
      <c r="I121" s="337"/>
      <c r="J121" s="337"/>
      <c r="K121" s="338"/>
      <c r="L121" s="337"/>
      <c r="M121" s="337"/>
      <c r="N121" s="337"/>
      <c r="O121" s="337"/>
      <c r="P121" s="337"/>
      <c r="Q121" s="338"/>
      <c r="R121" s="337"/>
      <c r="S121" s="337"/>
      <c r="T121" s="337"/>
      <c r="U121" s="337"/>
      <c r="V121" s="337"/>
      <c r="W121" s="338"/>
      <c r="X121" s="339">
        <v>3000</v>
      </c>
      <c r="Y121" s="337"/>
      <c r="Z121" s="339"/>
      <c r="AA121" s="337"/>
      <c r="AB121" s="337"/>
      <c r="AC121" s="338"/>
    </row>
    <row r="122" spans="1:40">
      <c r="A122" s="335">
        <v>42044</v>
      </c>
      <c r="B122" s="336"/>
      <c r="C122" s="337"/>
      <c r="D122" s="337"/>
      <c r="E122" s="337"/>
      <c r="F122" s="338"/>
      <c r="G122" s="336"/>
      <c r="H122" s="337"/>
      <c r="I122" s="337"/>
      <c r="J122" s="337"/>
      <c r="K122" s="338"/>
      <c r="L122" s="337"/>
      <c r="M122" s="337"/>
      <c r="N122" s="337"/>
      <c r="O122" s="337"/>
      <c r="P122" s="337"/>
      <c r="Q122" s="338"/>
      <c r="R122" s="337"/>
      <c r="S122" s="337">
        <v>162.16</v>
      </c>
      <c r="T122" s="337"/>
      <c r="U122" s="337"/>
      <c r="V122" s="337"/>
      <c r="W122" s="338"/>
      <c r="X122" s="339"/>
      <c r="Y122" s="337"/>
      <c r="Z122" s="339"/>
      <c r="AA122" s="337"/>
      <c r="AB122" s="337"/>
      <c r="AC122" s="338"/>
    </row>
    <row r="123" spans="1:40">
      <c r="A123" s="335">
        <v>42045</v>
      </c>
      <c r="B123" s="336"/>
      <c r="C123" s="337"/>
      <c r="D123" s="337"/>
      <c r="E123" s="337"/>
      <c r="F123" s="338"/>
      <c r="G123" s="336"/>
      <c r="H123" s="337">
        <v>2660</v>
      </c>
      <c r="I123" s="337"/>
      <c r="J123" s="337"/>
      <c r="K123" s="338"/>
      <c r="L123" s="337"/>
      <c r="M123" s="337"/>
      <c r="N123" s="337"/>
      <c r="O123" s="337"/>
      <c r="P123" s="337"/>
      <c r="Q123" s="338"/>
      <c r="R123" s="337"/>
      <c r="S123" s="337"/>
      <c r="T123" s="337"/>
      <c r="U123" s="337"/>
      <c r="V123" s="337"/>
      <c r="W123" s="338"/>
      <c r="X123" s="339"/>
      <c r="Y123" s="337"/>
      <c r="Z123" s="339"/>
      <c r="AA123" s="337"/>
      <c r="AB123" s="337"/>
      <c r="AC123" s="338"/>
    </row>
    <row r="124" spans="1:40">
      <c r="A124" s="335">
        <v>42050</v>
      </c>
      <c r="B124" s="336"/>
      <c r="C124" s="337"/>
      <c r="D124" s="337"/>
      <c r="E124" s="337"/>
      <c r="F124" s="338"/>
      <c r="G124" s="336"/>
      <c r="H124" s="337"/>
      <c r="I124" s="337"/>
      <c r="J124" s="337"/>
      <c r="K124" s="338"/>
      <c r="L124" s="337"/>
      <c r="M124" s="337"/>
      <c r="N124" s="337"/>
      <c r="O124" s="337"/>
      <c r="P124" s="337"/>
      <c r="Q124" s="338"/>
      <c r="R124" s="337"/>
      <c r="S124" s="337"/>
      <c r="T124" s="337"/>
      <c r="U124" s="337"/>
      <c r="V124" s="337"/>
      <c r="W124" s="338"/>
      <c r="X124" s="339"/>
      <c r="Y124" s="339">
        <v>19926.98</v>
      </c>
      <c r="Z124" s="339"/>
      <c r="AA124" s="337"/>
      <c r="AB124" s="337"/>
      <c r="AC124" s="338"/>
    </row>
    <row r="125" spans="1:40">
      <c r="A125" s="335">
        <v>42051</v>
      </c>
      <c r="B125" s="336">
        <v>213</v>
      </c>
      <c r="C125" s="337"/>
      <c r="D125" s="337"/>
      <c r="E125" s="337"/>
      <c r="F125" s="338"/>
      <c r="G125" s="336"/>
      <c r="H125" s="337"/>
      <c r="I125" s="337"/>
      <c r="J125" s="337"/>
      <c r="K125" s="338"/>
      <c r="L125" s="337"/>
      <c r="M125" s="337"/>
      <c r="N125" s="337"/>
      <c r="O125" s="337"/>
      <c r="P125" s="337"/>
      <c r="Q125" s="338"/>
      <c r="R125" s="337"/>
      <c r="S125" s="337"/>
      <c r="T125" s="337"/>
      <c r="U125" s="337"/>
      <c r="V125" s="337"/>
      <c r="W125" s="338"/>
      <c r="X125" s="339">
        <v>9384</v>
      </c>
      <c r="Y125" s="337"/>
      <c r="Z125" s="339"/>
      <c r="AA125" s="337"/>
      <c r="AB125" s="337"/>
      <c r="AC125" s="338"/>
    </row>
    <row r="126" spans="1:40">
      <c r="A126" s="335">
        <v>42060</v>
      </c>
      <c r="B126" s="336"/>
      <c r="C126" s="337"/>
      <c r="D126" s="337"/>
      <c r="E126" s="337"/>
      <c r="F126" s="338"/>
      <c r="G126" s="336"/>
      <c r="H126" s="337">
        <v>3990</v>
      </c>
      <c r="I126" s="337"/>
      <c r="J126" s="337"/>
      <c r="K126" s="338"/>
      <c r="L126" s="337"/>
      <c r="M126" s="337"/>
      <c r="N126" s="337"/>
      <c r="O126" s="337"/>
      <c r="P126" s="337"/>
      <c r="Q126" s="338"/>
      <c r="R126" s="337"/>
      <c r="S126" s="337"/>
      <c r="T126" s="337"/>
      <c r="U126" s="337"/>
      <c r="V126" s="337"/>
      <c r="W126" s="338"/>
      <c r="X126" s="339">
        <f>6175+9937</f>
        <v>16112</v>
      </c>
      <c r="Y126" s="339">
        <v>29852.16</v>
      </c>
      <c r="Z126" s="339"/>
      <c r="AA126" s="337"/>
      <c r="AB126" s="337"/>
      <c r="AC126" s="338"/>
      <c r="AM126" s="349"/>
      <c r="AN126" s="288"/>
    </row>
    <row r="127" spans="1:40">
      <c r="A127" s="335">
        <v>42061</v>
      </c>
      <c r="B127" s="336">
        <v>149</v>
      </c>
      <c r="C127" s="337">
        <v>4600</v>
      </c>
      <c r="D127" s="337"/>
      <c r="E127" s="337"/>
      <c r="F127" s="338"/>
      <c r="G127" s="336">
        <v>100</v>
      </c>
      <c r="H127" s="337"/>
      <c r="I127" s="337"/>
      <c r="J127" s="337"/>
      <c r="K127" s="338"/>
      <c r="L127" s="337"/>
      <c r="M127" s="337"/>
      <c r="N127" s="337"/>
      <c r="O127" s="337"/>
      <c r="P127" s="337"/>
      <c r="Q127" s="338"/>
      <c r="R127" s="337"/>
      <c r="S127" s="337"/>
      <c r="T127" s="337"/>
      <c r="U127" s="337"/>
      <c r="V127" s="337"/>
      <c r="W127" s="338"/>
      <c r="X127" s="339">
        <v>9579</v>
      </c>
      <c r="Y127" s="337"/>
      <c r="Z127" s="339"/>
      <c r="AA127" s="337"/>
      <c r="AB127" s="337"/>
      <c r="AC127" s="338"/>
    </row>
    <row r="128" spans="1:40">
      <c r="A128" s="335">
        <v>42062</v>
      </c>
      <c r="B128" s="336"/>
      <c r="C128" s="337"/>
      <c r="D128" s="337"/>
      <c r="E128" s="337"/>
      <c r="F128" s="338"/>
      <c r="G128" s="336"/>
      <c r="H128" s="337">
        <v>1924</v>
      </c>
      <c r="I128" s="337"/>
      <c r="J128" s="337"/>
      <c r="K128" s="338"/>
      <c r="L128" s="337"/>
      <c r="M128" s="337"/>
      <c r="N128" s="337"/>
      <c r="O128" s="337"/>
      <c r="P128" s="337"/>
      <c r="Q128" s="338"/>
      <c r="R128" s="337"/>
      <c r="S128" s="337"/>
      <c r="T128" s="337"/>
      <c r="U128" s="337"/>
      <c r="V128" s="337"/>
      <c r="W128" s="338"/>
      <c r="X128" s="339"/>
      <c r="Y128" s="337"/>
      <c r="Z128" s="339"/>
      <c r="AA128" s="337"/>
      <c r="AB128" s="337"/>
      <c r="AC128" s="338"/>
      <c r="AM128" s="288"/>
    </row>
    <row r="129" spans="1:29">
      <c r="A129" s="335">
        <v>42063</v>
      </c>
      <c r="B129" s="336"/>
      <c r="C129" s="337">
        <v>4900</v>
      </c>
      <c r="D129" s="337"/>
      <c r="E129" s="337"/>
      <c r="F129" s="338"/>
      <c r="G129" s="336"/>
      <c r="H129" s="337"/>
      <c r="I129" s="337"/>
      <c r="J129" s="337"/>
      <c r="K129" s="338"/>
      <c r="L129" s="337"/>
      <c r="M129" s="337"/>
      <c r="N129" s="337"/>
      <c r="O129" s="337"/>
      <c r="P129" s="337"/>
      <c r="Q129" s="338"/>
      <c r="R129" s="337"/>
      <c r="S129" s="337">
        <v>226.85</v>
      </c>
      <c r="T129" s="337"/>
      <c r="U129" s="337"/>
      <c r="V129" s="337"/>
      <c r="W129" s="338"/>
      <c r="X129" s="339"/>
      <c r="Y129" s="337"/>
      <c r="Z129" s="339"/>
      <c r="AA129" s="337"/>
      <c r="AB129" s="337"/>
      <c r="AC129" s="338"/>
    </row>
    <row r="130" spans="1:29">
      <c r="A130" s="335">
        <v>42064</v>
      </c>
      <c r="B130" s="336"/>
      <c r="C130" s="337"/>
      <c r="D130" s="337"/>
      <c r="E130" s="337"/>
      <c r="F130" s="338"/>
      <c r="G130" s="336"/>
      <c r="H130" s="337"/>
      <c r="I130" s="337"/>
      <c r="J130" s="337"/>
      <c r="K130" s="338"/>
      <c r="L130" s="337"/>
      <c r="M130" s="337"/>
      <c r="N130" s="337"/>
      <c r="O130" s="337"/>
      <c r="P130" s="337"/>
      <c r="Q130" s="338"/>
      <c r="R130" s="337"/>
      <c r="S130" s="337"/>
      <c r="T130" s="337"/>
      <c r="U130" s="337"/>
      <c r="V130" s="337"/>
      <c r="W130" s="338"/>
      <c r="X130" s="339">
        <v>25804</v>
      </c>
      <c r="Y130" s="337"/>
      <c r="Z130" s="339"/>
      <c r="AA130" s="337"/>
      <c r="AB130" s="337"/>
      <c r="AC130" s="338"/>
    </row>
    <row r="131" spans="1:29">
      <c r="A131" s="335">
        <v>42065</v>
      </c>
      <c r="B131" s="336"/>
      <c r="C131" s="337"/>
      <c r="D131" s="337"/>
      <c r="E131" s="337"/>
      <c r="F131" s="338"/>
      <c r="G131" s="336"/>
      <c r="H131" s="337">
        <v>2244</v>
      </c>
      <c r="I131" s="337"/>
      <c r="J131" s="337"/>
      <c r="K131" s="338"/>
      <c r="L131" s="337"/>
      <c r="M131" s="337"/>
      <c r="N131" s="337"/>
      <c r="O131" s="337"/>
      <c r="P131" s="337"/>
      <c r="Q131" s="338"/>
      <c r="R131" s="337"/>
      <c r="S131" s="337"/>
      <c r="T131" s="337"/>
      <c r="U131" s="337"/>
      <c r="V131" s="337"/>
      <c r="W131" s="338"/>
      <c r="X131" s="339"/>
      <c r="Y131" s="337"/>
      <c r="Z131" s="339"/>
      <c r="AA131" s="337"/>
      <c r="AB131" s="337"/>
      <c r="AC131" s="338"/>
    </row>
    <row r="132" spans="1:29">
      <c r="A132" s="335">
        <v>42066</v>
      </c>
      <c r="B132" s="336"/>
      <c r="C132" s="337">
        <v>4295</v>
      </c>
      <c r="D132" s="337"/>
      <c r="E132" s="337"/>
      <c r="F132" s="338"/>
      <c r="G132" s="336"/>
      <c r="H132" s="337"/>
      <c r="I132" s="337"/>
      <c r="J132" s="337"/>
      <c r="K132" s="338"/>
      <c r="L132" s="337"/>
      <c r="M132" s="337"/>
      <c r="N132" s="337"/>
      <c r="O132" s="337"/>
      <c r="P132" s="337"/>
      <c r="Q132" s="338"/>
      <c r="R132" s="337"/>
      <c r="S132" s="337"/>
      <c r="T132" s="337"/>
      <c r="U132" s="337"/>
      <c r="V132" s="337"/>
      <c r="W132" s="338"/>
      <c r="X132" s="339"/>
      <c r="Y132" s="337"/>
      <c r="Z132" s="339"/>
      <c r="AA132" s="337"/>
      <c r="AB132" s="337"/>
      <c r="AC132" s="338"/>
    </row>
    <row r="133" spans="1:29">
      <c r="A133" s="335">
        <v>42068</v>
      </c>
      <c r="B133" s="336"/>
      <c r="C133" s="337"/>
      <c r="D133" s="337"/>
      <c r="E133" s="337"/>
      <c r="F133" s="338"/>
      <c r="G133" s="336"/>
      <c r="H133" s="337"/>
      <c r="I133" s="337"/>
      <c r="J133" s="337"/>
      <c r="K133" s="338"/>
      <c r="L133" s="337"/>
      <c r="M133" s="337"/>
      <c r="N133" s="337"/>
      <c r="O133" s="337"/>
      <c r="P133" s="337"/>
      <c r="Q133" s="338"/>
      <c r="R133" s="337"/>
      <c r="S133" s="337"/>
      <c r="T133" s="337"/>
      <c r="U133" s="337"/>
      <c r="V133" s="337"/>
      <c r="W133" s="338"/>
      <c r="X133" s="339">
        <v>3000</v>
      </c>
      <c r="Y133" s="337"/>
      <c r="Z133" s="339"/>
      <c r="AA133" s="337"/>
      <c r="AB133" s="337"/>
      <c r="AC133" s="338"/>
    </row>
    <row r="134" spans="1:29">
      <c r="A134" s="335">
        <v>42072</v>
      </c>
      <c r="B134" s="336"/>
      <c r="C134" s="337"/>
      <c r="D134" s="337"/>
      <c r="E134" s="337"/>
      <c r="F134" s="338"/>
      <c r="G134" s="336"/>
      <c r="H134" s="337"/>
      <c r="I134" s="337"/>
      <c r="J134" s="337"/>
      <c r="K134" s="338"/>
      <c r="L134" s="337"/>
      <c r="M134" s="337"/>
      <c r="N134" s="337"/>
      <c r="O134" s="337"/>
      <c r="P134" s="337"/>
      <c r="Q134" s="338"/>
      <c r="R134" s="337"/>
      <c r="S134" s="337">
        <v>162.28</v>
      </c>
      <c r="T134" s="337"/>
      <c r="U134" s="337"/>
      <c r="V134" s="337"/>
      <c r="W134" s="338"/>
      <c r="X134" s="339"/>
      <c r="Y134" s="337"/>
      <c r="Z134" s="339"/>
      <c r="AA134" s="337"/>
      <c r="AB134" s="337"/>
      <c r="AC134" s="338"/>
    </row>
    <row r="135" spans="1:29">
      <c r="A135" s="335">
        <v>42073</v>
      </c>
      <c r="B135" s="336"/>
      <c r="C135" s="337"/>
      <c r="D135" s="337"/>
      <c r="E135" s="337"/>
      <c r="F135" s="338"/>
      <c r="G135" s="336"/>
      <c r="H135" s="337">
        <v>2688</v>
      </c>
      <c r="I135" s="337"/>
      <c r="J135" s="337"/>
      <c r="K135" s="338"/>
      <c r="L135" s="337"/>
      <c r="M135" s="337"/>
      <c r="N135" s="337"/>
      <c r="O135" s="337"/>
      <c r="P135" s="337"/>
      <c r="Q135" s="338"/>
      <c r="R135" s="337"/>
      <c r="S135" s="337"/>
      <c r="T135" s="337"/>
      <c r="U135" s="337"/>
      <c r="V135" s="337"/>
      <c r="W135" s="338"/>
      <c r="X135" s="339">
        <v>3000</v>
      </c>
      <c r="Y135" s="337"/>
      <c r="Z135" s="339"/>
      <c r="AA135" s="337"/>
      <c r="AB135" s="337"/>
      <c r="AC135" s="338"/>
    </row>
    <row r="136" spans="1:29">
      <c r="A136" s="335">
        <v>42078</v>
      </c>
      <c r="B136" s="336"/>
      <c r="C136" s="337"/>
      <c r="D136" s="337"/>
      <c r="E136" s="337"/>
      <c r="F136" s="338"/>
      <c r="G136" s="336"/>
      <c r="H136" s="337"/>
      <c r="I136" s="337"/>
      <c r="J136" s="337"/>
      <c r="K136" s="338"/>
      <c r="L136" s="337"/>
      <c r="M136" s="337"/>
      <c r="N136" s="337"/>
      <c r="O136" s="337"/>
      <c r="P136" s="337"/>
      <c r="Q136" s="338"/>
      <c r="R136" s="337"/>
      <c r="S136" s="337"/>
      <c r="T136" s="337"/>
      <c r="U136" s="337"/>
      <c r="V136" s="337"/>
      <c r="W136" s="338"/>
      <c r="X136" s="339">
        <f>9011+3980</f>
        <v>12991</v>
      </c>
      <c r="Y136" s="337"/>
      <c r="Z136" s="339"/>
      <c r="AA136" s="337"/>
      <c r="AB136" s="337"/>
      <c r="AC136" s="338"/>
    </row>
    <row r="137" spans="1:29">
      <c r="A137" s="335">
        <v>42080</v>
      </c>
      <c r="B137" s="336"/>
      <c r="C137" s="337">
        <v>252.4</v>
      </c>
      <c r="D137" s="337"/>
      <c r="E137" s="337"/>
      <c r="F137" s="338"/>
      <c r="G137" s="336"/>
      <c r="H137" s="337"/>
      <c r="I137" s="337"/>
      <c r="J137" s="337"/>
      <c r="K137" s="338"/>
      <c r="L137" s="337"/>
      <c r="M137" s="337"/>
      <c r="N137" s="337"/>
      <c r="O137" s="337"/>
      <c r="P137" s="337"/>
      <c r="Q137" s="338"/>
      <c r="R137" s="337"/>
      <c r="S137" s="337"/>
      <c r="T137" s="337"/>
      <c r="U137" s="337"/>
      <c r="V137" s="337"/>
      <c r="W137" s="338"/>
      <c r="X137" s="339">
        <v>19006</v>
      </c>
      <c r="Y137" s="337">
        <v>29846</v>
      </c>
      <c r="Z137" s="339"/>
      <c r="AA137" s="337"/>
      <c r="AB137" s="337"/>
      <c r="AC137" s="338"/>
    </row>
    <row r="138" spans="1:29">
      <c r="A138" s="335">
        <v>42081</v>
      </c>
      <c r="B138" s="336">
        <v>5000</v>
      </c>
      <c r="C138" s="337"/>
      <c r="D138" s="337"/>
      <c r="E138" s="337"/>
      <c r="F138" s="338"/>
      <c r="G138" s="336"/>
      <c r="H138" s="337"/>
      <c r="I138" s="337"/>
      <c r="J138" s="337"/>
      <c r="K138" s="338"/>
      <c r="L138" s="337"/>
      <c r="M138" s="337"/>
      <c r="N138" s="337"/>
      <c r="O138" s="337"/>
      <c r="P138" s="337"/>
      <c r="Q138" s="338"/>
      <c r="R138" s="337"/>
      <c r="S138" s="337"/>
      <c r="T138" s="337"/>
      <c r="U138" s="337"/>
      <c r="V138" s="337"/>
      <c r="W138" s="338"/>
      <c r="X138" s="339"/>
      <c r="Y138" s="337"/>
      <c r="Z138" s="339"/>
      <c r="AA138" s="337"/>
      <c r="AB138" s="337"/>
      <c r="AC138" s="338"/>
    </row>
    <row r="139" spans="1:29">
      <c r="A139" s="335">
        <v>42083</v>
      </c>
      <c r="B139" s="336">
        <v>557</v>
      </c>
      <c r="C139" s="337"/>
      <c r="D139" s="337"/>
      <c r="E139" s="337"/>
      <c r="F139" s="338"/>
      <c r="G139" s="336"/>
      <c r="H139" s="337"/>
      <c r="I139" s="337"/>
      <c r="J139" s="337"/>
      <c r="K139" s="338"/>
      <c r="L139" s="337"/>
      <c r="M139" s="337"/>
      <c r="N139" s="337"/>
      <c r="O139" s="337"/>
      <c r="P139" s="337"/>
      <c r="Q139" s="338"/>
      <c r="R139" s="337"/>
      <c r="S139" s="337"/>
      <c r="T139" s="337"/>
      <c r="U139" s="337"/>
      <c r="V139" s="337"/>
      <c r="W139" s="338"/>
      <c r="X139" s="339"/>
      <c r="Y139" s="337"/>
      <c r="Z139" s="339"/>
      <c r="AA139" s="337"/>
      <c r="AB139" s="337"/>
      <c r="AC139" s="338"/>
    </row>
    <row r="140" spans="1:29">
      <c r="A140" s="335">
        <v>42090</v>
      </c>
      <c r="B140" s="336"/>
      <c r="C140" s="337"/>
      <c r="D140" s="337"/>
      <c r="E140" s="337"/>
      <c r="F140" s="338"/>
      <c r="G140" s="336"/>
      <c r="H140" s="337">
        <v>1956</v>
      </c>
      <c r="I140" s="337"/>
      <c r="J140" s="337"/>
      <c r="K140" s="338"/>
      <c r="L140" s="337"/>
      <c r="M140" s="337"/>
      <c r="N140" s="337"/>
      <c r="O140" s="337"/>
      <c r="P140" s="337"/>
      <c r="Q140" s="338"/>
      <c r="R140" s="337"/>
      <c r="S140" s="337"/>
      <c r="T140" s="337"/>
      <c r="U140" s="337"/>
      <c r="V140" s="337"/>
      <c r="W140" s="338"/>
      <c r="X140" s="339"/>
      <c r="Y140" s="337"/>
      <c r="Z140" s="339"/>
      <c r="AA140" s="337"/>
      <c r="AB140" s="337"/>
      <c r="AC140" s="338"/>
    </row>
    <row r="141" spans="1:29">
      <c r="A141" s="335">
        <v>42091</v>
      </c>
      <c r="B141" s="336"/>
      <c r="C141" s="337"/>
      <c r="D141" s="337"/>
      <c r="E141" s="337"/>
      <c r="F141" s="338"/>
      <c r="G141" s="336"/>
      <c r="H141" s="337"/>
      <c r="I141" s="337"/>
      <c r="J141" s="337"/>
      <c r="K141" s="338"/>
      <c r="L141" s="337"/>
      <c r="M141" s="337"/>
      <c r="N141" s="337"/>
      <c r="O141" s="337"/>
      <c r="P141" s="337"/>
      <c r="Q141" s="338"/>
      <c r="R141" s="337"/>
      <c r="S141" s="337"/>
      <c r="T141" s="337"/>
      <c r="U141" s="337"/>
      <c r="V141" s="337"/>
      <c r="W141" s="338"/>
      <c r="X141" s="339">
        <v>2970</v>
      </c>
      <c r="Y141" s="337"/>
      <c r="Z141" s="339"/>
      <c r="AA141" s="337"/>
      <c r="AB141" s="337"/>
      <c r="AC141" s="338"/>
    </row>
    <row r="142" spans="1:29">
      <c r="A142" s="335">
        <v>42093</v>
      </c>
      <c r="B142" s="336">
        <v>4000</v>
      </c>
      <c r="C142" s="337"/>
      <c r="D142" s="337"/>
      <c r="E142" s="337"/>
      <c r="F142" s="338"/>
      <c r="G142" s="336"/>
      <c r="H142" s="337"/>
      <c r="I142" s="337"/>
      <c r="J142" s="337"/>
      <c r="K142" s="338"/>
      <c r="L142" s="337"/>
      <c r="M142" s="337"/>
      <c r="N142" s="337"/>
      <c r="O142" s="337"/>
      <c r="P142" s="337"/>
      <c r="Q142" s="338"/>
      <c r="R142" s="337"/>
      <c r="S142" s="337">
        <v>227.02</v>
      </c>
      <c r="T142" s="337"/>
      <c r="U142" s="337"/>
      <c r="V142" s="337"/>
      <c r="W142" s="338"/>
      <c r="X142" s="339">
        <v>4975</v>
      </c>
      <c r="Y142" s="337"/>
      <c r="Z142" s="339"/>
      <c r="AA142" s="337"/>
      <c r="AB142" s="337"/>
      <c r="AC142" s="338"/>
    </row>
    <row r="143" spans="1:29">
      <c r="A143" s="335">
        <v>42096</v>
      </c>
      <c r="B143" s="336">
        <v>8000</v>
      </c>
      <c r="C143" s="337"/>
      <c r="D143" s="337"/>
      <c r="E143" s="337"/>
      <c r="F143" s="338"/>
      <c r="G143" s="336"/>
      <c r="H143" s="337"/>
      <c r="I143" s="337"/>
      <c r="J143" s="337"/>
      <c r="K143" s="338"/>
      <c r="L143" s="337"/>
      <c r="M143" s="337"/>
      <c r="N143" s="337"/>
      <c r="O143" s="337"/>
      <c r="P143" s="337"/>
      <c r="Q143" s="338"/>
      <c r="R143" s="337"/>
      <c r="S143" s="337"/>
      <c r="T143" s="337"/>
      <c r="U143" s="337"/>
      <c r="V143" s="337"/>
      <c r="W143" s="338"/>
      <c r="X143" s="339"/>
      <c r="Y143" s="337"/>
      <c r="Z143" s="339"/>
      <c r="AA143" s="337"/>
      <c r="AB143" s="337"/>
      <c r="AC143" s="338"/>
    </row>
    <row r="144" spans="1:29">
      <c r="A144" s="335">
        <v>42097</v>
      </c>
      <c r="B144" s="336">
        <v>10000</v>
      </c>
      <c r="C144" s="337"/>
      <c r="D144" s="337"/>
      <c r="E144" s="337"/>
      <c r="F144" s="338"/>
      <c r="G144" s="336">
        <v>50</v>
      </c>
      <c r="H144" s="337">
        <v>1460</v>
      </c>
      <c r="I144" s="337"/>
      <c r="J144" s="337"/>
      <c r="K144" s="338"/>
      <c r="L144" s="337"/>
      <c r="M144" s="337"/>
      <c r="N144" s="337"/>
      <c r="O144" s="337"/>
      <c r="P144" s="337"/>
      <c r="Q144" s="338"/>
      <c r="R144" s="337"/>
      <c r="S144" s="337"/>
      <c r="T144" s="337"/>
      <c r="U144" s="337"/>
      <c r="V144" s="337"/>
      <c r="W144" s="338"/>
      <c r="X144" s="339"/>
      <c r="Y144" s="337"/>
      <c r="Z144" s="339"/>
      <c r="AA144" s="337"/>
      <c r="AB144" s="337"/>
      <c r="AC144" s="338"/>
    </row>
    <row r="145" spans="1:29">
      <c r="A145" s="335">
        <v>42103</v>
      </c>
      <c r="B145" s="336"/>
      <c r="C145" s="337"/>
      <c r="D145" s="337"/>
      <c r="E145" s="337"/>
      <c r="F145" s="338"/>
      <c r="G145" s="336"/>
      <c r="H145" s="337"/>
      <c r="I145" s="337"/>
      <c r="J145" s="337"/>
      <c r="K145" s="338"/>
      <c r="L145" s="337"/>
      <c r="M145" s="337"/>
      <c r="N145" s="337"/>
      <c r="O145" s="337"/>
      <c r="P145" s="337"/>
      <c r="Q145" s="338"/>
      <c r="R145" s="337"/>
      <c r="S145" s="337">
        <v>162.41</v>
      </c>
      <c r="T145" s="337"/>
      <c r="U145" s="337"/>
      <c r="V145" s="337"/>
      <c r="W145" s="338"/>
      <c r="X145" s="339"/>
      <c r="Y145" s="337"/>
      <c r="Z145" s="339"/>
      <c r="AA145" s="337"/>
      <c r="AB145" s="337"/>
      <c r="AC145" s="338"/>
    </row>
    <row r="146" spans="1:29">
      <c r="A146" s="335">
        <v>42104</v>
      </c>
      <c r="B146" s="336"/>
      <c r="C146" s="337"/>
      <c r="D146" s="337"/>
      <c r="E146" s="337"/>
      <c r="F146" s="338"/>
      <c r="G146" s="336"/>
      <c r="H146" s="337">
        <v>1378</v>
      </c>
      <c r="I146" s="337"/>
      <c r="J146" s="337"/>
      <c r="K146" s="338"/>
      <c r="L146" s="337"/>
      <c r="M146" s="337"/>
      <c r="N146" s="337"/>
      <c r="O146" s="337"/>
      <c r="P146" s="337"/>
      <c r="Q146" s="338"/>
      <c r="R146" s="337"/>
      <c r="S146" s="337"/>
      <c r="T146" s="337"/>
      <c r="U146" s="337"/>
      <c r="V146" s="337"/>
      <c r="W146" s="338"/>
      <c r="X146" s="339"/>
      <c r="Y146" s="337"/>
      <c r="Z146" s="339"/>
      <c r="AA146" s="337"/>
      <c r="AB146" s="337"/>
      <c r="AC146" s="338"/>
    </row>
    <row r="147" spans="1:29">
      <c r="A147" s="335">
        <v>42109</v>
      </c>
      <c r="B147" s="336"/>
      <c r="C147" s="337"/>
      <c r="D147" s="337"/>
      <c r="E147" s="337"/>
      <c r="F147" s="338"/>
      <c r="G147" s="336"/>
      <c r="H147" s="337"/>
      <c r="I147" s="337"/>
      <c r="J147" s="337"/>
      <c r="K147" s="338"/>
      <c r="L147" s="337"/>
      <c r="M147" s="337"/>
      <c r="N147" s="337"/>
      <c r="O147" s="337"/>
      <c r="P147" s="337"/>
      <c r="Q147" s="338"/>
      <c r="R147" s="337"/>
      <c r="S147" s="337"/>
      <c r="T147" s="337"/>
      <c r="U147" s="337"/>
      <c r="V147" s="337"/>
      <c r="W147" s="338"/>
      <c r="X147" s="339"/>
      <c r="Y147" s="337">
        <v>9187.35</v>
      </c>
      <c r="Z147" s="339"/>
      <c r="AA147" s="337"/>
      <c r="AB147" s="337"/>
      <c r="AC147" s="338"/>
    </row>
    <row r="148" spans="1:29">
      <c r="A148" s="335">
        <v>42110</v>
      </c>
      <c r="B148" s="336"/>
      <c r="C148" s="337"/>
      <c r="D148" s="337"/>
      <c r="E148" s="337"/>
      <c r="F148" s="338"/>
      <c r="G148" s="336"/>
      <c r="H148" s="337"/>
      <c r="I148" s="337"/>
      <c r="J148" s="337"/>
      <c r="K148" s="338"/>
      <c r="L148" s="337"/>
      <c r="M148" s="337"/>
      <c r="N148" s="337"/>
      <c r="O148" s="337"/>
      <c r="P148" s="337"/>
      <c r="Q148" s="338"/>
      <c r="R148" s="337"/>
      <c r="S148" s="337"/>
      <c r="T148" s="337"/>
      <c r="U148" s="337"/>
      <c r="V148" s="337"/>
      <c r="W148" s="338"/>
      <c r="X148" s="339">
        <v>5000</v>
      </c>
      <c r="Y148" s="337"/>
      <c r="Z148" s="339"/>
      <c r="AA148" s="337"/>
      <c r="AB148" s="337"/>
      <c r="AC148" s="338"/>
    </row>
    <row r="149" spans="1:29">
      <c r="A149" s="335">
        <v>42111</v>
      </c>
      <c r="B149" s="336"/>
      <c r="C149" s="337">
        <v>13574.36</v>
      </c>
      <c r="D149" s="337"/>
      <c r="E149" s="337"/>
      <c r="F149" s="338"/>
      <c r="G149" s="336"/>
      <c r="H149" s="337">
        <v>195</v>
      </c>
      <c r="I149" s="337"/>
      <c r="J149" s="337"/>
      <c r="K149" s="338"/>
      <c r="L149" s="337"/>
      <c r="M149" s="337"/>
      <c r="N149" s="337"/>
      <c r="O149" s="337"/>
      <c r="P149" s="337"/>
      <c r="Q149" s="338"/>
      <c r="R149" s="337"/>
      <c r="S149" s="337"/>
      <c r="T149" s="337"/>
      <c r="U149" s="337"/>
      <c r="V149" s="337"/>
      <c r="W149" s="338"/>
      <c r="X149" s="339">
        <v>13500</v>
      </c>
      <c r="Y149" s="337"/>
      <c r="Z149" s="339"/>
      <c r="AA149" s="337"/>
      <c r="AB149" s="337"/>
      <c r="AC149" s="338"/>
    </row>
    <row r="150" spans="1:29">
      <c r="A150" s="335">
        <v>42115</v>
      </c>
      <c r="B150" s="336"/>
      <c r="C150" s="337">
        <v>4571.91</v>
      </c>
      <c r="D150" s="337"/>
      <c r="E150" s="337"/>
      <c r="F150" s="338"/>
      <c r="G150" s="336"/>
      <c r="H150" s="337"/>
      <c r="I150" s="337"/>
      <c r="J150" s="337"/>
      <c r="K150" s="338"/>
      <c r="L150" s="337"/>
      <c r="M150" s="337"/>
      <c r="N150" s="337"/>
      <c r="O150" s="337"/>
      <c r="P150" s="337"/>
      <c r="Q150" s="338"/>
      <c r="R150" s="337"/>
      <c r="S150" s="337"/>
      <c r="T150" s="337"/>
      <c r="U150" s="337"/>
      <c r="V150" s="337"/>
      <c r="W150" s="338"/>
      <c r="X150" s="339">
        <v>5000</v>
      </c>
      <c r="Y150" s="337"/>
      <c r="Z150" s="339"/>
      <c r="AA150" s="337"/>
      <c r="AB150" s="337"/>
      <c r="AC150" s="338"/>
    </row>
    <row r="151" spans="1:29">
      <c r="A151" s="335">
        <v>42117</v>
      </c>
      <c r="B151" s="336"/>
      <c r="C151" s="337">
        <v>304.42</v>
      </c>
      <c r="D151" s="337"/>
      <c r="E151" s="337"/>
      <c r="F151" s="338"/>
      <c r="G151" s="336"/>
      <c r="H151" s="337"/>
      <c r="I151" s="337"/>
      <c r="J151" s="337"/>
      <c r="K151" s="338"/>
      <c r="L151" s="337"/>
      <c r="M151" s="337"/>
      <c r="N151" s="337"/>
      <c r="O151" s="337"/>
      <c r="P151" s="337"/>
      <c r="Q151" s="338"/>
      <c r="R151" s="337"/>
      <c r="S151" s="337"/>
      <c r="T151" s="337"/>
      <c r="U151" s="337"/>
      <c r="V151" s="337"/>
      <c r="W151" s="338"/>
      <c r="X151" s="339"/>
      <c r="Y151" s="337"/>
      <c r="Z151" s="339"/>
      <c r="AA151" s="337"/>
      <c r="AB151" s="337"/>
      <c r="AC151" s="338"/>
    </row>
    <row r="152" spans="1:29">
      <c r="A152" s="335">
        <v>42119</v>
      </c>
      <c r="B152" s="336"/>
      <c r="C152" s="337"/>
      <c r="D152" s="337"/>
      <c r="E152" s="337"/>
      <c r="F152" s="338"/>
      <c r="G152" s="336"/>
      <c r="H152" s="337"/>
      <c r="I152" s="337"/>
      <c r="J152" s="337"/>
      <c r="K152" s="338"/>
      <c r="L152" s="337"/>
      <c r="M152" s="337"/>
      <c r="N152" s="337"/>
      <c r="O152" s="337"/>
      <c r="P152" s="337"/>
      <c r="Q152" s="338"/>
      <c r="R152" s="337"/>
      <c r="S152" s="337"/>
      <c r="T152" s="337"/>
      <c r="U152" s="337"/>
      <c r="V152" s="337"/>
      <c r="W152" s="338"/>
      <c r="X152" s="339"/>
      <c r="Y152" s="337">
        <v>28938.94</v>
      </c>
      <c r="Z152" s="339"/>
      <c r="AA152" s="337"/>
      <c r="AB152" s="337"/>
      <c r="AC152" s="338"/>
    </row>
    <row r="153" spans="1:29">
      <c r="A153" s="335">
        <v>42121</v>
      </c>
      <c r="B153" s="336"/>
      <c r="C153" s="337">
        <v>6552.65</v>
      </c>
      <c r="D153" s="337"/>
      <c r="E153" s="337"/>
      <c r="F153" s="338"/>
      <c r="G153" s="336"/>
      <c r="H153" s="337"/>
      <c r="I153" s="337"/>
      <c r="J153" s="337"/>
      <c r="K153" s="338"/>
      <c r="L153" s="337"/>
      <c r="M153" s="337"/>
      <c r="N153" s="337"/>
      <c r="O153" s="337"/>
      <c r="P153" s="337"/>
      <c r="Q153" s="338"/>
      <c r="R153" s="337"/>
      <c r="S153" s="337"/>
      <c r="T153" s="337"/>
      <c r="U153" s="337"/>
      <c r="V153" s="337"/>
      <c r="W153" s="338"/>
      <c r="X153" s="339">
        <v>5000</v>
      </c>
      <c r="Y153" s="337"/>
      <c r="Z153" s="339"/>
      <c r="AA153" s="337"/>
      <c r="AB153" s="337"/>
      <c r="AC153" s="338"/>
    </row>
    <row r="154" spans="1:29">
      <c r="A154" s="335">
        <v>42122</v>
      </c>
      <c r="B154" s="336"/>
      <c r="C154" s="337"/>
      <c r="D154" s="337"/>
      <c r="E154" s="337"/>
      <c r="F154" s="338"/>
      <c r="G154" s="336"/>
      <c r="H154" s="337"/>
      <c r="I154" s="337"/>
      <c r="J154" s="337"/>
      <c r="K154" s="338"/>
      <c r="L154" s="337"/>
      <c r="M154" s="337"/>
      <c r="N154" s="337"/>
      <c r="O154" s="337"/>
      <c r="P154" s="337"/>
      <c r="Q154" s="338"/>
      <c r="R154" s="337"/>
      <c r="S154" s="337"/>
      <c r="T154" s="337"/>
      <c r="U154" s="337"/>
      <c r="V154" s="337"/>
      <c r="W154" s="338"/>
      <c r="X154" s="339">
        <v>5000</v>
      </c>
      <c r="Y154" s="337"/>
      <c r="Z154" s="339"/>
      <c r="AA154" s="337"/>
      <c r="AB154" s="337"/>
      <c r="AC154" s="338"/>
    </row>
    <row r="155" spans="1:29">
      <c r="A155" s="335">
        <v>42123</v>
      </c>
      <c r="B155" s="336"/>
      <c r="C155" s="337"/>
      <c r="D155" s="337"/>
      <c r="E155" s="337"/>
      <c r="F155" s="338"/>
      <c r="G155" s="336"/>
      <c r="H155" s="337">
        <v>3316</v>
      </c>
      <c r="I155" s="337"/>
      <c r="J155" s="337"/>
      <c r="K155" s="338"/>
      <c r="L155" s="337"/>
      <c r="M155" s="337"/>
      <c r="N155" s="337"/>
      <c r="O155" s="337"/>
      <c r="P155" s="337"/>
      <c r="Q155" s="338"/>
      <c r="R155" s="337"/>
      <c r="S155" s="337"/>
      <c r="T155" s="337"/>
      <c r="U155" s="337"/>
      <c r="V155" s="337"/>
      <c r="W155" s="338"/>
      <c r="X155" s="339"/>
      <c r="Y155" s="337"/>
      <c r="Z155" s="339"/>
      <c r="AA155" s="337"/>
      <c r="AB155" s="337"/>
      <c r="AC155" s="338"/>
    </row>
    <row r="156" spans="1:29">
      <c r="A156" s="335">
        <v>42124</v>
      </c>
      <c r="B156" s="336"/>
      <c r="C156" s="337">
        <v>2552</v>
      </c>
      <c r="D156" s="337"/>
      <c r="E156" s="337"/>
      <c r="F156" s="338"/>
      <c r="G156" s="336"/>
      <c r="H156" s="337"/>
      <c r="I156" s="337"/>
      <c r="J156" s="337"/>
      <c r="K156" s="338"/>
      <c r="L156" s="337"/>
      <c r="M156" s="337"/>
      <c r="N156" s="337"/>
      <c r="O156" s="337"/>
      <c r="P156" s="337"/>
      <c r="Q156" s="338"/>
      <c r="R156" s="337"/>
      <c r="S156" s="337"/>
      <c r="T156" s="337"/>
      <c r="U156" s="337"/>
      <c r="V156" s="337"/>
      <c r="W156" s="338"/>
      <c r="X156" s="339"/>
      <c r="Y156" s="337">
        <v>29582.7</v>
      </c>
      <c r="Z156" s="339"/>
      <c r="AA156" s="337"/>
      <c r="AB156" s="337"/>
      <c r="AC156" s="338"/>
    </row>
    <row r="157" spans="1:29">
      <c r="A157" s="335">
        <v>42125</v>
      </c>
      <c r="B157" s="336"/>
      <c r="C157" s="337"/>
      <c r="D157" s="337"/>
      <c r="E157" s="337"/>
      <c r="F157" s="338"/>
      <c r="G157" s="336"/>
      <c r="H157" s="337"/>
      <c r="I157" s="337"/>
      <c r="J157" s="337"/>
      <c r="K157" s="338"/>
      <c r="L157" s="337"/>
      <c r="M157" s="337"/>
      <c r="N157" s="337"/>
      <c r="O157" s="337"/>
      <c r="P157" s="337"/>
      <c r="Q157" s="338"/>
      <c r="R157" s="337"/>
      <c r="S157" s="337"/>
      <c r="T157" s="337"/>
      <c r="U157" s="337"/>
      <c r="V157" s="337"/>
      <c r="W157" s="338"/>
      <c r="X157" s="339">
        <f>4887+24479</f>
        <v>29366</v>
      </c>
      <c r="Y157" s="337"/>
      <c r="Z157" s="339">
        <f>48.95+4.77</f>
        <v>53.72</v>
      </c>
      <c r="AA157" s="337"/>
      <c r="AB157" s="337"/>
      <c r="AC157" s="338"/>
    </row>
    <row r="158" spans="1:29">
      <c r="A158" s="335">
        <v>42129</v>
      </c>
      <c r="B158" s="336">
        <v>100</v>
      </c>
      <c r="C158" s="337"/>
      <c r="D158" s="337"/>
      <c r="E158" s="337"/>
      <c r="F158" s="338"/>
      <c r="G158" s="336">
        <v>100</v>
      </c>
      <c r="H158" s="337"/>
      <c r="I158" s="337"/>
      <c r="J158" s="337"/>
      <c r="K158" s="338"/>
      <c r="L158" s="337"/>
      <c r="M158" s="337"/>
      <c r="N158" s="337"/>
      <c r="O158" s="337"/>
      <c r="P158" s="337"/>
      <c r="Q158" s="338"/>
      <c r="R158" s="337"/>
      <c r="S158" s="337"/>
      <c r="T158" s="337"/>
      <c r="U158" s="337"/>
      <c r="V158" s="337"/>
      <c r="W158" s="338"/>
      <c r="X158" s="339">
        <v>4800</v>
      </c>
      <c r="Y158" s="337"/>
      <c r="Z158" s="339"/>
      <c r="AA158" s="337"/>
      <c r="AB158" s="337"/>
      <c r="AC158" s="338"/>
    </row>
    <row r="159" spans="1:29">
      <c r="A159" s="335">
        <v>42130</v>
      </c>
      <c r="B159" s="336"/>
      <c r="C159" s="337">
        <v>1343.56</v>
      </c>
      <c r="D159" s="337"/>
      <c r="E159" s="337"/>
      <c r="F159" s="338"/>
      <c r="G159" s="336"/>
      <c r="H159" s="337"/>
      <c r="I159" s="337"/>
      <c r="J159" s="337"/>
      <c r="K159" s="338"/>
      <c r="L159" s="337"/>
      <c r="M159" s="337"/>
      <c r="N159" s="337"/>
      <c r="O159" s="337"/>
      <c r="P159" s="337"/>
      <c r="Q159" s="338"/>
      <c r="R159" s="337"/>
      <c r="S159" s="337"/>
      <c r="T159" s="337"/>
      <c r="U159" s="337"/>
      <c r="V159" s="337"/>
      <c r="W159" s="338"/>
      <c r="X159" s="339"/>
      <c r="Y159" s="337"/>
      <c r="Z159" s="339"/>
      <c r="AA159" s="337"/>
      <c r="AB159" s="337"/>
      <c r="AC159" s="338"/>
    </row>
    <row r="160" spans="1:29">
      <c r="A160" s="335">
        <v>42132</v>
      </c>
      <c r="B160" s="336"/>
      <c r="C160" s="337">
        <v>1029</v>
      </c>
      <c r="D160" s="337"/>
      <c r="E160" s="337"/>
      <c r="F160" s="338"/>
      <c r="G160" s="336"/>
      <c r="H160" s="337"/>
      <c r="I160" s="337"/>
      <c r="J160" s="337"/>
      <c r="K160" s="338"/>
      <c r="L160" s="337"/>
      <c r="M160" s="337"/>
      <c r="N160" s="337"/>
      <c r="O160" s="337"/>
      <c r="P160" s="337"/>
      <c r="Q160" s="338"/>
      <c r="R160" s="337"/>
      <c r="S160" s="337"/>
      <c r="T160" s="337"/>
      <c r="U160" s="337"/>
      <c r="V160" s="337"/>
      <c r="W160" s="338"/>
      <c r="X160" s="339">
        <v>5</v>
      </c>
      <c r="Y160" s="337"/>
      <c r="Z160" s="339"/>
      <c r="AA160" s="337"/>
      <c r="AB160" s="337"/>
      <c r="AC160" s="338"/>
    </row>
    <row r="161" spans="1:29">
      <c r="A161" s="335">
        <v>42135</v>
      </c>
      <c r="B161" s="336"/>
      <c r="C161" s="337"/>
      <c r="D161" s="337"/>
      <c r="E161" s="337"/>
      <c r="F161" s="338"/>
      <c r="G161" s="336"/>
      <c r="H161" s="337">
        <v>2757</v>
      </c>
      <c r="I161" s="337"/>
      <c r="J161" s="337"/>
      <c r="K161" s="338"/>
      <c r="L161" s="337"/>
      <c r="M161" s="337"/>
      <c r="N161" s="337"/>
      <c r="O161" s="337"/>
      <c r="P161" s="337"/>
      <c r="Q161" s="338"/>
      <c r="R161" s="337"/>
      <c r="S161" s="337">
        <v>228.36</v>
      </c>
      <c r="T161" s="337"/>
      <c r="U161" s="337"/>
      <c r="V161" s="337"/>
      <c r="W161" s="338"/>
      <c r="X161" s="339">
        <v>1600</v>
      </c>
      <c r="Y161" s="337"/>
      <c r="Z161" s="339"/>
      <c r="AA161" s="337"/>
      <c r="AB161" s="337"/>
      <c r="AC161" s="338"/>
    </row>
    <row r="162" spans="1:29">
      <c r="A162" s="335">
        <v>42136</v>
      </c>
      <c r="B162" s="336"/>
      <c r="C162" s="337"/>
      <c r="D162" s="337"/>
      <c r="E162" s="337"/>
      <c r="F162" s="338"/>
      <c r="G162" s="336"/>
      <c r="H162" s="337"/>
      <c r="I162" s="337"/>
      <c r="J162" s="337"/>
      <c r="K162" s="338"/>
      <c r="L162" s="337"/>
      <c r="M162" s="337"/>
      <c r="N162" s="337"/>
      <c r="O162" s="337"/>
      <c r="P162" s="337"/>
      <c r="Q162" s="338"/>
      <c r="R162" s="337"/>
      <c r="S162" s="337"/>
      <c r="T162" s="337"/>
      <c r="U162" s="337"/>
      <c r="V162" s="337"/>
      <c r="W162" s="338"/>
      <c r="X162" s="339">
        <f>1800+4000</f>
        <v>5800</v>
      </c>
      <c r="Y162" s="337"/>
      <c r="Z162" s="339">
        <v>8</v>
      </c>
      <c r="AA162" s="337"/>
      <c r="AB162" s="337"/>
      <c r="AC162" s="338"/>
    </row>
    <row r="163" spans="1:29">
      <c r="A163" s="335">
        <v>42138</v>
      </c>
      <c r="B163" s="336"/>
      <c r="C163" s="337"/>
      <c r="D163" s="337"/>
      <c r="E163" s="337"/>
      <c r="F163" s="338"/>
      <c r="G163" s="336"/>
      <c r="H163" s="337"/>
      <c r="I163" s="337"/>
      <c r="J163" s="337"/>
      <c r="K163" s="338"/>
      <c r="L163" s="337"/>
      <c r="M163" s="337"/>
      <c r="N163" s="337"/>
      <c r="O163" s="337"/>
      <c r="P163" s="337"/>
      <c r="Q163" s="338"/>
      <c r="R163" s="337"/>
      <c r="S163" s="337"/>
      <c r="T163" s="337"/>
      <c r="U163" s="337"/>
      <c r="V163" s="337"/>
      <c r="W163" s="338"/>
      <c r="X163" s="339">
        <v>3300</v>
      </c>
      <c r="Y163" s="337"/>
      <c r="Z163" s="339"/>
      <c r="AA163" s="337"/>
      <c r="AB163" s="337"/>
      <c r="AC163" s="338"/>
    </row>
    <row r="164" spans="1:29" ht="12" customHeight="1">
      <c r="A164" s="335">
        <v>42139</v>
      </c>
      <c r="B164" s="350">
        <v>17200</v>
      </c>
      <c r="C164" s="337"/>
      <c r="D164" s="337"/>
      <c r="E164" s="337"/>
      <c r="F164" s="338"/>
      <c r="G164" s="351">
        <v>8976</v>
      </c>
      <c r="H164" s="337"/>
      <c r="I164" s="337"/>
      <c r="J164" s="337"/>
      <c r="K164" s="338"/>
      <c r="L164" s="337"/>
      <c r="M164" s="337"/>
      <c r="N164" s="337"/>
      <c r="O164" s="337"/>
      <c r="P164" s="337"/>
      <c r="Q164" s="338"/>
      <c r="R164" s="337"/>
      <c r="S164" s="337">
        <v>161.88</v>
      </c>
      <c r="T164" s="337"/>
      <c r="U164" s="337"/>
      <c r="V164" s="337"/>
      <c r="W164" s="338"/>
      <c r="X164" s="339">
        <v>5960</v>
      </c>
      <c r="Y164" s="337"/>
      <c r="Z164" s="339">
        <f>X164*0.002</f>
        <v>11.92</v>
      </c>
      <c r="AA164" s="337"/>
      <c r="AB164" s="337"/>
      <c r="AC164" s="338"/>
    </row>
    <row r="165" spans="1:29">
      <c r="A165" s="335">
        <v>42140</v>
      </c>
      <c r="B165" s="336"/>
      <c r="C165" s="337"/>
      <c r="D165" s="337"/>
      <c r="E165" s="337"/>
      <c r="F165" s="338"/>
      <c r="G165" s="347">
        <v>50000</v>
      </c>
      <c r="H165" s="337">
        <v>195</v>
      </c>
      <c r="I165" s="337"/>
      <c r="J165" s="337"/>
      <c r="K165" s="338"/>
      <c r="L165" s="337"/>
      <c r="M165" s="337"/>
      <c r="N165" s="337"/>
      <c r="O165" s="337"/>
      <c r="P165" s="337"/>
      <c r="Q165" s="338"/>
      <c r="R165" s="337"/>
      <c r="S165" s="337"/>
      <c r="T165" s="337"/>
      <c r="U165" s="337"/>
      <c r="V165" s="337"/>
      <c r="W165" s="338"/>
      <c r="X165" s="339"/>
      <c r="Y165" s="337"/>
      <c r="Z165" s="339"/>
      <c r="AA165" s="337"/>
      <c r="AB165" s="337"/>
      <c r="AC165" s="338"/>
    </row>
    <row r="166" spans="1:29">
      <c r="A166" s="335">
        <v>42142</v>
      </c>
      <c r="B166" s="336"/>
      <c r="C166" s="337">
        <v>221.09</v>
      </c>
      <c r="D166" s="337"/>
      <c r="E166" s="337"/>
      <c r="F166" s="338"/>
      <c r="G166" s="336"/>
      <c r="H166" s="337"/>
      <c r="I166" s="337"/>
      <c r="J166" s="337"/>
      <c r="K166" s="338"/>
      <c r="L166" s="337"/>
      <c r="M166" s="337"/>
      <c r="N166" s="337"/>
      <c r="O166" s="337"/>
      <c r="P166" s="337"/>
      <c r="Q166" s="338"/>
      <c r="R166" s="337"/>
      <c r="S166" s="337"/>
      <c r="T166" s="337"/>
      <c r="U166" s="337"/>
      <c r="V166" s="337"/>
      <c r="W166" s="338"/>
      <c r="X166" s="339"/>
      <c r="Y166" s="337"/>
      <c r="Z166" s="339"/>
      <c r="AA166" s="337"/>
      <c r="AB166" s="337"/>
      <c r="AC166" s="338"/>
    </row>
    <row r="167" spans="1:29">
      <c r="A167" s="335">
        <v>42143</v>
      </c>
      <c r="B167" s="336"/>
      <c r="C167" s="337"/>
      <c r="D167" s="337"/>
      <c r="E167" s="337"/>
      <c r="F167" s="338"/>
      <c r="G167" s="336"/>
      <c r="H167" s="337"/>
      <c r="I167" s="337"/>
      <c r="J167" s="337"/>
      <c r="K167" s="338"/>
      <c r="L167" s="337"/>
      <c r="M167" s="337"/>
      <c r="N167" s="337"/>
      <c r="O167" s="337"/>
      <c r="P167" s="337"/>
      <c r="Q167" s="338"/>
      <c r="R167" s="337"/>
      <c r="S167" s="337"/>
      <c r="T167" s="337"/>
      <c r="U167" s="337"/>
      <c r="V167" s="337"/>
      <c r="W167" s="338"/>
      <c r="X167" s="339">
        <f>966+984+982+948+974+1000</f>
        <v>5854</v>
      </c>
      <c r="Y167" s="337"/>
      <c r="Z167" s="339">
        <f>X167*0.002</f>
        <v>11.708</v>
      </c>
      <c r="AA167" s="337"/>
      <c r="AB167" s="337"/>
      <c r="AC167" s="338"/>
    </row>
    <row r="168" spans="1:29">
      <c r="A168" s="335">
        <v>42145</v>
      </c>
      <c r="B168" s="336"/>
      <c r="C168" s="337">
        <v>1500</v>
      </c>
      <c r="D168" s="337"/>
      <c r="E168" s="337"/>
      <c r="F168" s="338"/>
      <c r="G168" s="347">
        <v>100000</v>
      </c>
      <c r="H168" s="337"/>
      <c r="I168" s="337"/>
      <c r="J168" s="337"/>
      <c r="K168" s="338"/>
      <c r="L168" s="337"/>
      <c r="M168" s="337"/>
      <c r="N168" s="337"/>
      <c r="O168" s="337"/>
      <c r="P168" s="337"/>
      <c r="Q168" s="338"/>
      <c r="R168" s="337"/>
      <c r="S168" s="337"/>
      <c r="T168" s="337"/>
      <c r="U168" s="337"/>
      <c r="V168" s="337"/>
      <c r="W168" s="338"/>
      <c r="X168" s="339"/>
      <c r="Y168" s="337"/>
      <c r="Z168" s="339"/>
      <c r="AA168" s="337"/>
      <c r="AB168" s="337"/>
      <c r="AC168" s="338"/>
    </row>
    <row r="169" spans="1:29">
      <c r="A169" s="335">
        <v>42146</v>
      </c>
      <c r="B169" s="336"/>
      <c r="C169" s="337">
        <v>307.31</v>
      </c>
      <c r="D169" s="337"/>
      <c r="E169" s="337"/>
      <c r="F169" s="338"/>
      <c r="G169" s="336"/>
      <c r="H169" s="337"/>
      <c r="I169" s="337"/>
      <c r="J169" s="337"/>
      <c r="K169" s="338"/>
      <c r="L169" s="337"/>
      <c r="M169" s="337"/>
      <c r="N169" s="337"/>
      <c r="O169" s="337"/>
      <c r="P169" s="337"/>
      <c r="Q169" s="338"/>
      <c r="R169" s="337"/>
      <c r="S169" s="337"/>
      <c r="T169" s="337"/>
      <c r="U169" s="337"/>
      <c r="V169" s="337"/>
      <c r="W169" s="338"/>
      <c r="X169" s="339"/>
      <c r="Y169" s="337"/>
      <c r="Z169" s="339"/>
      <c r="AA169" s="337"/>
      <c r="AB169" s="337"/>
      <c r="AC169" s="338"/>
    </row>
    <row r="170" spans="1:29">
      <c r="A170" s="335">
        <v>42149</v>
      </c>
      <c r="B170" s="336"/>
      <c r="C170" s="337"/>
      <c r="D170" s="337"/>
      <c r="E170" s="337"/>
      <c r="F170" s="338"/>
      <c r="G170" s="336"/>
      <c r="H170" s="337"/>
      <c r="I170" s="337"/>
      <c r="J170" s="337"/>
      <c r="K170" s="338"/>
      <c r="L170" s="337"/>
      <c r="M170" s="337"/>
      <c r="N170" s="337"/>
      <c r="O170" s="337"/>
      <c r="P170" s="337"/>
      <c r="Q170" s="338"/>
      <c r="R170" s="337"/>
      <c r="S170" s="337"/>
      <c r="T170" s="337"/>
      <c r="U170" s="337"/>
      <c r="V170" s="337"/>
      <c r="W170" s="338"/>
      <c r="X170" s="339"/>
      <c r="Y170" s="337">
        <v>1346.41</v>
      </c>
      <c r="Z170" s="339"/>
      <c r="AA170" s="337"/>
      <c r="AB170" s="337"/>
      <c r="AC170" s="338"/>
    </row>
    <row r="171" spans="1:29">
      <c r="A171" s="335">
        <v>42154</v>
      </c>
      <c r="B171" s="336"/>
      <c r="C171" s="337">
        <v>2997</v>
      </c>
      <c r="D171" s="337"/>
      <c r="E171" s="337"/>
      <c r="F171" s="338"/>
      <c r="G171" s="336"/>
      <c r="H171" s="337"/>
      <c r="I171" s="337"/>
      <c r="J171" s="337"/>
      <c r="K171" s="338"/>
      <c r="L171" s="337"/>
      <c r="M171" s="337"/>
      <c r="N171" s="337"/>
      <c r="O171" s="337"/>
      <c r="P171" s="337"/>
      <c r="Q171" s="338"/>
      <c r="R171" s="337"/>
      <c r="S171" s="337"/>
      <c r="T171" s="337"/>
      <c r="U171" s="337"/>
      <c r="V171" s="337"/>
      <c r="W171" s="338"/>
      <c r="X171" s="339">
        <v>5000</v>
      </c>
      <c r="Y171" s="337"/>
      <c r="Z171" s="339"/>
      <c r="AA171" s="337"/>
      <c r="AB171" s="337"/>
      <c r="AC171" s="338"/>
    </row>
    <row r="172" spans="1:29">
      <c r="A172" s="335">
        <v>42156</v>
      </c>
      <c r="B172" s="336"/>
      <c r="C172" s="337"/>
      <c r="D172" s="337"/>
      <c r="E172" s="337"/>
      <c r="F172" s="338"/>
      <c r="G172" s="336"/>
      <c r="H172" s="337"/>
      <c r="I172" s="337"/>
      <c r="J172" s="337"/>
      <c r="K172" s="338"/>
      <c r="L172" s="337"/>
      <c r="M172" s="337"/>
      <c r="N172" s="337"/>
      <c r="O172" s="337"/>
      <c r="P172" s="337"/>
      <c r="Q172" s="338"/>
      <c r="R172" s="337"/>
      <c r="S172" s="337"/>
      <c r="T172" s="337"/>
      <c r="U172" s="337"/>
      <c r="V172" s="337"/>
      <c r="W172" s="338"/>
      <c r="X172" s="339">
        <v>5000</v>
      </c>
      <c r="Y172" s="337"/>
      <c r="Z172" s="339"/>
      <c r="AA172" s="337"/>
      <c r="AB172" s="337"/>
      <c r="AC172" s="338"/>
    </row>
    <row r="173" spans="1:29">
      <c r="A173" s="335">
        <v>42157</v>
      </c>
      <c r="B173" s="336"/>
      <c r="C173" s="337"/>
      <c r="D173" s="337"/>
      <c r="E173" s="337"/>
      <c r="F173" s="338"/>
      <c r="G173" s="336"/>
      <c r="H173" s="337"/>
      <c r="I173" s="337"/>
      <c r="J173" s="337"/>
      <c r="K173" s="338"/>
      <c r="L173" s="337"/>
      <c r="M173" s="337"/>
      <c r="N173" s="337"/>
      <c r="O173" s="337"/>
      <c r="P173" s="337"/>
      <c r="Q173" s="338"/>
      <c r="R173" s="337"/>
      <c r="S173" s="337">
        <v>229.17</v>
      </c>
      <c r="T173" s="337"/>
      <c r="U173" s="337"/>
      <c r="V173" s="337"/>
      <c r="W173" s="338"/>
      <c r="X173" s="339"/>
      <c r="Y173" s="337"/>
      <c r="Z173" s="339"/>
      <c r="AA173" s="337"/>
      <c r="AB173" s="337"/>
      <c r="AC173" s="338"/>
    </row>
    <row r="174" spans="1:29">
      <c r="A174" s="335">
        <v>42158</v>
      </c>
      <c r="B174" s="336"/>
      <c r="C174" s="337">
        <v>3242.45</v>
      </c>
      <c r="D174" s="337"/>
      <c r="E174" s="337"/>
      <c r="F174" s="338"/>
      <c r="G174" s="336"/>
      <c r="H174" s="337"/>
      <c r="I174" s="337"/>
      <c r="J174" s="337"/>
      <c r="K174" s="338"/>
      <c r="L174" s="337"/>
      <c r="M174" s="337"/>
      <c r="N174" s="337"/>
      <c r="O174" s="337"/>
      <c r="P174" s="337"/>
      <c r="Q174" s="338"/>
      <c r="R174" s="337"/>
      <c r="S174" s="337"/>
      <c r="T174" s="337"/>
      <c r="U174" s="337"/>
      <c r="V174" s="337"/>
      <c r="W174" s="338"/>
      <c r="X174" s="339"/>
      <c r="Y174" s="337">
        <v>1499</v>
      </c>
      <c r="Z174" s="339"/>
      <c r="AA174" s="337"/>
      <c r="AB174" s="337"/>
      <c r="AC174" s="338"/>
    </row>
    <row r="175" spans="1:29">
      <c r="A175" s="335">
        <v>42160</v>
      </c>
      <c r="B175" s="336"/>
      <c r="C175" s="337">
        <v>1977.84</v>
      </c>
      <c r="D175" s="337"/>
      <c r="E175" s="337"/>
      <c r="F175" s="338"/>
      <c r="G175" s="336"/>
      <c r="H175" s="337"/>
      <c r="I175" s="337"/>
      <c r="J175" s="337"/>
      <c r="K175" s="338"/>
      <c r="L175" s="337"/>
      <c r="M175" s="337"/>
      <c r="N175" s="337"/>
      <c r="O175" s="337"/>
      <c r="P175" s="337"/>
      <c r="Q175" s="338"/>
      <c r="R175" s="337"/>
      <c r="S175" s="337"/>
      <c r="T175" s="337"/>
      <c r="U175" s="337"/>
      <c r="V175" s="337"/>
      <c r="W175" s="338"/>
      <c r="X175" s="339"/>
      <c r="Y175" s="337"/>
      <c r="Z175" s="339"/>
      <c r="AA175" s="337"/>
      <c r="AB175" s="337"/>
      <c r="AC175" s="338"/>
    </row>
    <row r="176" spans="1:29">
      <c r="A176" s="335">
        <v>42164</v>
      </c>
      <c r="B176" s="336"/>
      <c r="C176" s="337"/>
      <c r="D176" s="337"/>
      <c r="E176" s="337"/>
      <c r="F176" s="338"/>
      <c r="G176" s="336"/>
      <c r="H176" s="337"/>
      <c r="I176" s="337"/>
      <c r="J176" s="337"/>
      <c r="K176" s="338"/>
      <c r="L176" s="337"/>
      <c r="M176" s="337"/>
      <c r="N176" s="337"/>
      <c r="O176" s="337"/>
      <c r="P176" s="337"/>
      <c r="Q176" s="338"/>
      <c r="R176" s="337"/>
      <c r="S176" s="337"/>
      <c r="T176" s="337"/>
      <c r="U176" s="337"/>
      <c r="V176" s="337"/>
      <c r="W176" s="338"/>
      <c r="X176" s="339">
        <v>22000</v>
      </c>
      <c r="Y176" s="337"/>
      <c r="Z176" s="339"/>
      <c r="AA176" s="337"/>
      <c r="AB176" s="337"/>
      <c r="AC176" s="338"/>
    </row>
    <row r="177" spans="1:29">
      <c r="A177" s="335">
        <v>42165</v>
      </c>
      <c r="B177" s="336"/>
      <c r="C177" s="337"/>
      <c r="D177" s="337"/>
      <c r="E177" s="337"/>
      <c r="F177" s="338"/>
      <c r="G177" s="336">
        <f>50000+65500</f>
        <v>115500</v>
      </c>
      <c r="H177" s="337"/>
      <c r="I177" s="337"/>
      <c r="J177" s="337"/>
      <c r="K177" s="338"/>
      <c r="L177" s="337"/>
      <c r="M177" s="337"/>
      <c r="N177" s="337"/>
      <c r="O177" s="337"/>
      <c r="P177" s="337"/>
      <c r="Q177" s="338"/>
      <c r="R177" s="337"/>
      <c r="S177" s="337">
        <v>162.68</v>
      </c>
      <c r="T177" s="337"/>
      <c r="U177" s="337"/>
      <c r="V177" s="337"/>
      <c r="W177" s="338"/>
      <c r="X177" s="339"/>
      <c r="Y177" s="337"/>
      <c r="Z177" s="339"/>
      <c r="AA177" s="337"/>
      <c r="AB177" s="337"/>
      <c r="AC177" s="338"/>
    </row>
    <row r="178" spans="1:29">
      <c r="A178" s="335">
        <v>42169</v>
      </c>
      <c r="B178" s="336"/>
      <c r="C178" s="337"/>
      <c r="D178" s="337"/>
      <c r="E178" s="337"/>
      <c r="F178" s="338"/>
      <c r="G178" s="336">
        <v>10600</v>
      </c>
      <c r="H178" s="337"/>
      <c r="I178" s="337"/>
      <c r="J178" s="337"/>
      <c r="K178" s="338"/>
      <c r="L178" s="337"/>
      <c r="M178" s="337"/>
      <c r="N178" s="337"/>
      <c r="O178" s="337"/>
      <c r="P178" s="337"/>
      <c r="Q178" s="338"/>
      <c r="R178" s="337"/>
      <c r="S178" s="337"/>
      <c r="T178" s="337"/>
      <c r="U178" s="337"/>
      <c r="V178" s="337"/>
      <c r="W178" s="338"/>
      <c r="X178" s="339"/>
      <c r="Y178" s="337"/>
      <c r="Z178" s="339"/>
      <c r="AA178" s="337"/>
      <c r="AB178" s="337"/>
      <c r="AC178" s="338"/>
    </row>
    <row r="179" spans="1:29">
      <c r="A179" s="335">
        <v>42170</v>
      </c>
      <c r="B179" s="336"/>
      <c r="C179" s="337"/>
      <c r="D179" s="337"/>
      <c r="E179" s="337"/>
      <c r="F179" s="338"/>
      <c r="G179" s="336"/>
      <c r="H179" s="337"/>
      <c r="I179" s="337"/>
      <c r="J179" s="337"/>
      <c r="K179" s="338"/>
      <c r="L179" s="337"/>
      <c r="M179" s="337"/>
      <c r="N179" s="337"/>
      <c r="O179" s="337"/>
      <c r="P179" s="337"/>
      <c r="Q179" s="338"/>
      <c r="R179" s="337"/>
      <c r="S179" s="337"/>
      <c r="T179" s="337"/>
      <c r="U179" s="337"/>
      <c r="V179" s="337"/>
      <c r="W179" s="338"/>
      <c r="X179" s="339">
        <f>974+954+967+977+961+975</f>
        <v>5808</v>
      </c>
      <c r="Y179" s="337"/>
      <c r="Z179" s="339">
        <f>1.95+1.92+1.95+1.93+1.9+1.94</f>
        <v>11.59</v>
      </c>
      <c r="AA179" s="337"/>
      <c r="AB179" s="337"/>
      <c r="AC179" s="338"/>
    </row>
    <row r="180" spans="1:29">
      <c r="A180" s="335">
        <v>42171</v>
      </c>
      <c r="B180" s="336"/>
      <c r="C180" s="337"/>
      <c r="D180" s="337"/>
      <c r="E180" s="337"/>
      <c r="F180" s="338"/>
      <c r="G180" s="336">
        <v>1300</v>
      </c>
      <c r="H180" s="337"/>
      <c r="I180" s="337"/>
      <c r="J180" s="337"/>
      <c r="K180" s="338"/>
      <c r="L180" s="337"/>
      <c r="M180" s="337"/>
      <c r="N180" s="337"/>
      <c r="O180" s="337"/>
      <c r="P180" s="337"/>
      <c r="Q180" s="338"/>
      <c r="R180" s="337"/>
      <c r="S180" s="337"/>
      <c r="T180" s="337"/>
      <c r="U180" s="337"/>
      <c r="V180" s="337"/>
      <c r="W180" s="338"/>
      <c r="X180" s="339">
        <f>978+965+983+994+944+977</f>
        <v>5841</v>
      </c>
      <c r="Y180" s="337"/>
      <c r="Z180" s="339">
        <f>1.95+1.93+1.96+1.98+1.88+1.95</f>
        <v>11.649999999999999</v>
      </c>
      <c r="AA180" s="337"/>
      <c r="AB180" s="337"/>
      <c r="AC180" s="338"/>
    </row>
    <row r="181" spans="1:29">
      <c r="A181" s="335">
        <v>42172</v>
      </c>
      <c r="B181" s="336"/>
      <c r="C181" s="337">
        <v>212.68</v>
      </c>
      <c r="D181" s="337"/>
      <c r="E181" s="337"/>
      <c r="F181" s="338"/>
      <c r="G181" s="336"/>
      <c r="H181" s="337"/>
      <c r="I181" s="337"/>
      <c r="J181" s="337"/>
      <c r="K181" s="338"/>
      <c r="L181" s="337"/>
      <c r="M181" s="337"/>
      <c r="N181" s="337"/>
      <c r="O181" s="337"/>
      <c r="P181" s="337"/>
      <c r="Q181" s="338"/>
      <c r="R181" s="337"/>
      <c r="S181" s="337"/>
      <c r="T181" s="337"/>
      <c r="U181" s="337"/>
      <c r="V181" s="337"/>
      <c r="W181" s="338"/>
      <c r="X181" s="339"/>
      <c r="Y181" s="337"/>
      <c r="Z181" s="339"/>
      <c r="AA181" s="337"/>
      <c r="AB181" s="337"/>
      <c r="AC181" s="338"/>
    </row>
    <row r="182" spans="1:29">
      <c r="A182" s="335">
        <v>42178</v>
      </c>
      <c r="B182" s="336"/>
      <c r="C182" s="337"/>
      <c r="D182" s="337"/>
      <c r="E182" s="337"/>
      <c r="F182" s="338"/>
      <c r="G182" s="336"/>
      <c r="H182" s="337">
        <v>4901.66</v>
      </c>
      <c r="I182" s="337"/>
      <c r="J182" s="337"/>
      <c r="K182" s="338"/>
      <c r="L182" s="337"/>
      <c r="M182" s="337"/>
      <c r="N182" s="337"/>
      <c r="O182" s="337"/>
      <c r="P182" s="337"/>
      <c r="Q182" s="338"/>
      <c r="R182" s="337"/>
      <c r="S182" s="337"/>
      <c r="T182" s="337"/>
      <c r="U182" s="337"/>
      <c r="V182" s="337"/>
      <c r="W182" s="338"/>
      <c r="X182" s="339"/>
      <c r="Y182" s="337"/>
      <c r="Z182" s="339"/>
      <c r="AA182" s="337"/>
      <c r="AB182" s="337"/>
      <c r="AC182" s="338"/>
    </row>
    <row r="183" spans="1:29">
      <c r="A183" s="335">
        <v>42180</v>
      </c>
      <c r="B183" s="336"/>
      <c r="C183" s="337"/>
      <c r="D183" s="337"/>
      <c r="E183" s="337"/>
      <c r="F183" s="338"/>
      <c r="G183" s="336"/>
      <c r="H183" s="337"/>
      <c r="I183" s="337"/>
      <c r="J183" s="337"/>
      <c r="K183" s="338"/>
      <c r="L183" s="337"/>
      <c r="M183" s="337"/>
      <c r="N183" s="337"/>
      <c r="O183" s="337"/>
      <c r="P183" s="337"/>
      <c r="Q183" s="338"/>
      <c r="R183" s="337"/>
      <c r="S183" s="337"/>
      <c r="T183" s="337"/>
      <c r="U183" s="337"/>
      <c r="V183" s="337"/>
      <c r="W183" s="338"/>
      <c r="X183" s="339"/>
      <c r="Y183" s="337">
        <v>28845</v>
      </c>
      <c r="Z183" s="339"/>
      <c r="AA183" s="337"/>
      <c r="AB183" s="337"/>
      <c r="AC183" s="338"/>
    </row>
    <row r="184" spans="1:29">
      <c r="A184" s="335">
        <v>42182</v>
      </c>
      <c r="B184" s="336"/>
      <c r="C184" s="337">
        <v>508</v>
      </c>
      <c r="D184" s="337"/>
      <c r="E184" s="337"/>
      <c r="F184" s="338"/>
      <c r="G184" s="336"/>
      <c r="H184" s="352">
        <v>1959.83</v>
      </c>
      <c r="I184" s="337"/>
      <c r="J184" s="337"/>
      <c r="K184" s="338"/>
      <c r="L184" s="337"/>
      <c r="M184" s="337"/>
      <c r="N184" s="337"/>
      <c r="O184" s="337"/>
      <c r="P184" s="337"/>
      <c r="Q184" s="338"/>
      <c r="R184" s="337"/>
      <c r="S184" s="337"/>
      <c r="T184" s="337"/>
      <c r="U184" s="337"/>
      <c r="V184" s="337"/>
      <c r="W184" s="338"/>
      <c r="X184" s="339"/>
      <c r="Y184" s="337"/>
      <c r="Z184" s="339"/>
      <c r="AA184" s="337"/>
      <c r="AB184" s="337"/>
      <c r="AC184" s="338"/>
    </row>
    <row r="185" spans="1:29">
      <c r="A185" s="335">
        <v>42184</v>
      </c>
      <c r="B185" s="336"/>
      <c r="C185" s="337"/>
      <c r="D185" s="337"/>
      <c r="E185" s="337"/>
      <c r="F185" s="338"/>
      <c r="G185" s="336"/>
      <c r="H185" s="337">
        <v>836.23</v>
      </c>
      <c r="I185" s="337"/>
      <c r="J185" s="337"/>
      <c r="K185" s="338"/>
      <c r="L185" s="337"/>
      <c r="M185" s="337"/>
      <c r="N185" s="337"/>
      <c r="O185" s="337"/>
      <c r="P185" s="337"/>
      <c r="Q185" s="338"/>
      <c r="R185" s="337"/>
      <c r="S185" s="337"/>
      <c r="T185" s="337"/>
      <c r="U185" s="337"/>
      <c r="V185" s="337"/>
      <c r="W185" s="338"/>
      <c r="X185" s="339"/>
      <c r="Y185" s="337"/>
      <c r="Z185" s="339"/>
      <c r="AA185" s="337"/>
      <c r="AB185" s="337"/>
      <c r="AC185" s="338"/>
    </row>
    <row r="186" spans="1:29">
      <c r="A186" s="335">
        <v>42185</v>
      </c>
      <c r="B186" s="336"/>
      <c r="C186" s="337"/>
      <c r="D186" s="337"/>
      <c r="E186" s="337"/>
      <c r="F186" s="338"/>
      <c r="G186" s="336"/>
      <c r="H186" s="337"/>
      <c r="I186" s="337"/>
      <c r="J186" s="337"/>
      <c r="K186" s="338"/>
      <c r="L186" s="337"/>
      <c r="M186" s="337"/>
      <c r="N186" s="337"/>
      <c r="O186" s="337"/>
      <c r="P186" s="337"/>
      <c r="Q186" s="338"/>
      <c r="R186" s="337"/>
      <c r="S186" s="337">
        <v>227.55</v>
      </c>
      <c r="T186" s="337"/>
      <c r="U186" s="337"/>
      <c r="V186" s="337"/>
      <c r="W186" s="338"/>
      <c r="X186" s="339"/>
      <c r="Y186" s="337"/>
      <c r="Z186" s="339"/>
      <c r="AA186" s="337"/>
      <c r="AB186" s="337"/>
      <c r="AC186" s="338"/>
    </row>
    <row r="187" spans="1:29">
      <c r="A187" s="335">
        <v>42186</v>
      </c>
      <c r="B187" s="336"/>
      <c r="C187" s="337"/>
      <c r="D187" s="337"/>
      <c r="E187" s="337"/>
      <c r="F187" s="338"/>
      <c r="G187" s="336"/>
      <c r="H187" s="337">
        <v>1389.05</v>
      </c>
      <c r="I187" s="337"/>
      <c r="J187" s="337"/>
      <c r="K187" s="338"/>
      <c r="L187" s="337"/>
      <c r="M187" s="337"/>
      <c r="N187" s="337"/>
      <c r="O187" s="337"/>
      <c r="P187" s="337"/>
      <c r="Q187" s="338"/>
      <c r="R187" s="337"/>
      <c r="S187" s="337"/>
      <c r="T187" s="337"/>
      <c r="U187" s="337"/>
      <c r="V187" s="337"/>
      <c r="W187" s="338"/>
      <c r="X187" s="339">
        <v>28971</v>
      </c>
      <c r="Y187" s="337"/>
      <c r="Z187" s="339">
        <v>57.94</v>
      </c>
      <c r="AA187" s="337"/>
      <c r="AB187" s="337"/>
      <c r="AC187" s="338"/>
    </row>
    <row r="188" spans="1:29">
      <c r="A188" s="335">
        <v>42188</v>
      </c>
      <c r="B188" s="336"/>
      <c r="C188" s="337">
        <v>4923.1899999999996</v>
      </c>
      <c r="D188" s="337"/>
      <c r="E188" s="337"/>
      <c r="F188" s="338"/>
      <c r="G188" s="336"/>
      <c r="H188" s="337"/>
      <c r="I188" s="337"/>
      <c r="J188" s="337"/>
      <c r="K188" s="338"/>
      <c r="L188" s="337"/>
      <c r="M188" s="337"/>
      <c r="N188" s="337"/>
      <c r="O188" s="337"/>
      <c r="P188" s="337"/>
      <c r="Q188" s="338"/>
      <c r="R188" s="337"/>
      <c r="S188" s="337"/>
      <c r="T188" s="337"/>
      <c r="U188" s="337"/>
      <c r="V188" s="337"/>
      <c r="W188" s="338"/>
      <c r="X188" s="339"/>
      <c r="Y188" s="337">
        <v>4407</v>
      </c>
      <c r="Z188" s="339"/>
      <c r="AA188" s="337"/>
      <c r="AB188" s="337"/>
      <c r="AC188" s="338"/>
    </row>
    <row r="189" spans="1:29">
      <c r="A189" s="335">
        <v>42189</v>
      </c>
      <c r="B189" s="336">
        <v>390</v>
      </c>
      <c r="C189" s="337"/>
      <c r="D189" s="337"/>
      <c r="E189" s="337"/>
      <c r="F189" s="338"/>
      <c r="G189" s="336"/>
      <c r="H189" s="337"/>
      <c r="I189" s="337"/>
      <c r="J189" s="337"/>
      <c r="K189" s="338"/>
      <c r="L189" s="337"/>
      <c r="M189" s="337"/>
      <c r="N189" s="337"/>
      <c r="O189" s="337"/>
      <c r="P189" s="337"/>
      <c r="Q189" s="338"/>
      <c r="R189" s="337"/>
      <c r="S189" s="337"/>
      <c r="T189" s="337"/>
      <c r="U189" s="337"/>
      <c r="V189" s="337"/>
      <c r="W189" s="338"/>
      <c r="X189" s="339"/>
      <c r="Y189" s="337"/>
      <c r="Z189" s="339"/>
      <c r="AA189" s="337"/>
      <c r="AB189" s="337"/>
      <c r="AC189" s="338"/>
    </row>
    <row r="190" spans="1:29">
      <c r="A190" s="335">
        <v>42191</v>
      </c>
      <c r="B190" s="336"/>
      <c r="C190" s="337">
        <v>3269.23</v>
      </c>
      <c r="D190" s="337"/>
      <c r="E190" s="337"/>
      <c r="F190" s="338"/>
      <c r="G190" s="336"/>
      <c r="H190" s="337">
        <v>207.59</v>
      </c>
      <c r="I190" s="337"/>
      <c r="J190" s="337"/>
      <c r="K190" s="338"/>
      <c r="L190" s="337"/>
      <c r="M190" s="337"/>
      <c r="N190" s="337"/>
      <c r="O190" s="337"/>
      <c r="P190" s="337"/>
      <c r="Q190" s="338"/>
      <c r="R190" s="337"/>
      <c r="S190" s="337"/>
      <c r="T190" s="337"/>
      <c r="U190" s="337"/>
      <c r="V190" s="337"/>
      <c r="W190" s="338"/>
      <c r="X190" s="339"/>
      <c r="Y190" s="337"/>
      <c r="Z190" s="339"/>
      <c r="AA190" s="337"/>
      <c r="AB190" s="337"/>
      <c r="AC190" s="338"/>
    </row>
    <row r="191" spans="1:29">
      <c r="A191" s="335">
        <v>42192</v>
      </c>
      <c r="B191" s="336"/>
      <c r="C191" s="337"/>
      <c r="D191" s="337"/>
      <c r="E191" s="337"/>
      <c r="F191" s="338"/>
      <c r="G191" s="336">
        <v>50000</v>
      </c>
      <c r="H191" s="337"/>
      <c r="I191" s="337"/>
      <c r="J191" s="337"/>
      <c r="K191" s="338"/>
      <c r="L191" s="337"/>
      <c r="M191" s="337"/>
      <c r="N191" s="337"/>
      <c r="O191" s="337"/>
      <c r="P191" s="337"/>
      <c r="Q191" s="338"/>
      <c r="R191" s="337"/>
      <c r="S191" s="337"/>
      <c r="T191" s="337"/>
      <c r="U191" s="337"/>
      <c r="V191" s="337"/>
      <c r="W191" s="338"/>
      <c r="X191" s="339"/>
      <c r="Y191" s="337"/>
      <c r="Z191" s="339"/>
      <c r="AA191" s="337"/>
      <c r="AB191" s="337"/>
      <c r="AC191" s="338"/>
    </row>
    <row r="192" spans="1:29">
      <c r="A192" s="335">
        <v>42193</v>
      </c>
      <c r="B192" s="336"/>
      <c r="C192" s="337"/>
      <c r="D192" s="337"/>
      <c r="E192" s="337"/>
      <c r="F192" s="338"/>
      <c r="G192" s="336"/>
      <c r="H192" s="337">
        <v>386.88</v>
      </c>
      <c r="I192" s="337"/>
      <c r="J192" s="337"/>
      <c r="K192" s="338"/>
      <c r="L192" s="337"/>
      <c r="M192" s="337"/>
      <c r="N192" s="337"/>
      <c r="O192" s="337"/>
      <c r="P192" s="337"/>
      <c r="Q192" s="338"/>
      <c r="R192" s="337"/>
      <c r="S192" s="337"/>
      <c r="T192" s="337"/>
      <c r="U192" s="337"/>
      <c r="V192" s="337"/>
      <c r="W192" s="338"/>
      <c r="X192" s="339">
        <v>2500</v>
      </c>
      <c r="Y192" s="337"/>
      <c r="Z192" s="339"/>
      <c r="AA192" s="337"/>
      <c r="AB192" s="337"/>
      <c r="AC192" s="338"/>
    </row>
    <row r="193" spans="1:29">
      <c r="A193" s="335">
        <v>42195</v>
      </c>
      <c r="B193" s="336"/>
      <c r="C193" s="337"/>
      <c r="D193" s="337"/>
      <c r="E193" s="337"/>
      <c r="F193" s="338"/>
      <c r="G193" s="336"/>
      <c r="H193" s="337"/>
      <c r="I193" s="337"/>
      <c r="J193" s="337"/>
      <c r="K193" s="338"/>
      <c r="L193" s="337"/>
      <c r="M193" s="337"/>
      <c r="N193" s="337"/>
      <c r="O193" s="337"/>
      <c r="P193" s="337"/>
      <c r="Q193" s="338"/>
      <c r="R193" s="337"/>
      <c r="S193" s="337">
        <v>162.81</v>
      </c>
      <c r="T193" s="337"/>
      <c r="U193" s="337"/>
      <c r="V193" s="337"/>
      <c r="W193" s="338"/>
      <c r="X193" s="339"/>
      <c r="Y193" s="337"/>
      <c r="Z193" s="339"/>
      <c r="AA193" s="337"/>
      <c r="AB193" s="337"/>
      <c r="AC193" s="338"/>
    </row>
    <row r="194" spans="1:29">
      <c r="A194" s="335">
        <v>42197</v>
      </c>
      <c r="B194" s="336"/>
      <c r="C194" s="337"/>
      <c r="D194" s="337"/>
      <c r="E194" s="337"/>
      <c r="F194" s="338"/>
      <c r="G194" s="336"/>
      <c r="H194" s="337"/>
      <c r="I194" s="337"/>
      <c r="J194" s="337"/>
      <c r="K194" s="338"/>
      <c r="L194" s="337"/>
      <c r="M194" s="337"/>
      <c r="N194" s="337"/>
      <c r="O194" s="337"/>
      <c r="P194" s="337"/>
      <c r="Q194" s="338"/>
      <c r="R194" s="337"/>
      <c r="S194" s="337"/>
      <c r="T194" s="337"/>
      <c r="U194" s="337"/>
      <c r="V194" s="337"/>
      <c r="W194" s="338"/>
      <c r="X194" s="339">
        <f>1000+977+981+943</f>
        <v>3901</v>
      </c>
      <c r="Y194" s="337"/>
      <c r="Z194" s="339">
        <f>2+1.95+1.96+1.88</f>
        <v>7.79</v>
      </c>
      <c r="AA194" s="337"/>
      <c r="AB194" s="337"/>
      <c r="AC194" s="338"/>
    </row>
    <row r="195" spans="1:29">
      <c r="A195" s="335">
        <v>42198</v>
      </c>
      <c r="B195" s="336"/>
      <c r="C195" s="337">
        <v>119.25</v>
      </c>
      <c r="D195" s="337"/>
      <c r="E195" s="337"/>
      <c r="F195" s="338"/>
      <c r="G195" s="336"/>
      <c r="H195" s="337">
        <v>361.67</v>
      </c>
      <c r="I195" s="337"/>
      <c r="J195" s="337"/>
      <c r="K195" s="338"/>
      <c r="L195" s="337"/>
      <c r="M195" s="337"/>
      <c r="N195" s="337"/>
      <c r="O195" s="337"/>
      <c r="P195" s="337"/>
      <c r="Q195" s="338"/>
      <c r="R195" s="337"/>
      <c r="S195" s="337"/>
      <c r="T195" s="337"/>
      <c r="U195" s="337"/>
      <c r="V195" s="337"/>
      <c r="W195" s="338"/>
      <c r="X195" s="339"/>
      <c r="Y195" s="337"/>
      <c r="Z195" s="339"/>
      <c r="AA195" s="337"/>
      <c r="AB195" s="337"/>
      <c r="AC195" s="338"/>
    </row>
    <row r="196" spans="1:29">
      <c r="A196" s="335">
        <v>42200</v>
      </c>
      <c r="B196" s="336"/>
      <c r="C196" s="337"/>
      <c r="D196" s="337"/>
      <c r="E196" s="337"/>
      <c r="F196" s="338"/>
      <c r="G196" s="336"/>
      <c r="H196" s="337"/>
      <c r="I196" s="337"/>
      <c r="J196" s="337"/>
      <c r="K196" s="338"/>
      <c r="L196" s="337"/>
      <c r="M196" s="337"/>
      <c r="N196" s="337"/>
      <c r="O196" s="337"/>
      <c r="P196" s="337"/>
      <c r="Q196" s="338"/>
      <c r="R196" s="337"/>
      <c r="S196" s="337"/>
      <c r="T196" s="337"/>
      <c r="U196" s="337"/>
      <c r="V196" s="337"/>
      <c r="W196" s="338"/>
      <c r="X196" s="339">
        <f>3000+944+836+935</f>
        <v>5715</v>
      </c>
      <c r="Y196" s="337"/>
      <c r="Z196" s="339">
        <f>1.87+1.67+1.88+6</f>
        <v>11.42</v>
      </c>
      <c r="AA196" s="337"/>
      <c r="AB196" s="337"/>
      <c r="AC196" s="338"/>
    </row>
    <row r="197" spans="1:29">
      <c r="A197" s="335">
        <v>42201</v>
      </c>
      <c r="B197" s="336">
        <v>8800</v>
      </c>
      <c r="C197" s="337"/>
      <c r="D197" s="337"/>
      <c r="E197" s="337"/>
      <c r="F197" s="338"/>
      <c r="G197" s="336">
        <v>50000</v>
      </c>
      <c r="H197" s="337"/>
      <c r="I197" s="337"/>
      <c r="J197" s="337"/>
      <c r="K197" s="338"/>
      <c r="L197" s="337"/>
      <c r="M197" s="337"/>
      <c r="N197" s="337"/>
      <c r="O197" s="337"/>
      <c r="P197" s="337"/>
      <c r="Q197" s="338"/>
      <c r="R197" s="337"/>
      <c r="S197" s="337"/>
      <c r="T197" s="337"/>
      <c r="U197" s="337"/>
      <c r="V197" s="337"/>
      <c r="W197" s="338"/>
      <c r="X197" s="339"/>
      <c r="Y197" s="337"/>
      <c r="Z197" s="339"/>
      <c r="AA197" s="337"/>
      <c r="AB197" s="337"/>
      <c r="AC197" s="338"/>
    </row>
    <row r="198" spans="1:29">
      <c r="A198" s="335">
        <v>42202</v>
      </c>
      <c r="B198" s="336"/>
      <c r="C198" s="337">
        <v>147.91999999999999</v>
      </c>
      <c r="D198" s="337"/>
      <c r="E198" s="337"/>
      <c r="F198" s="338"/>
      <c r="G198" s="336"/>
      <c r="H198" s="337"/>
      <c r="I198" s="337"/>
      <c r="J198" s="337"/>
      <c r="K198" s="338"/>
      <c r="L198" s="337"/>
      <c r="M198" s="337"/>
      <c r="N198" s="337"/>
      <c r="O198" s="337"/>
      <c r="P198" s="337"/>
      <c r="Q198" s="338"/>
      <c r="R198" s="337"/>
      <c r="S198" s="337"/>
      <c r="T198" s="337"/>
      <c r="U198" s="337"/>
      <c r="V198" s="337"/>
      <c r="W198" s="338"/>
      <c r="X198" s="339"/>
      <c r="Y198" s="337"/>
      <c r="Z198" s="339"/>
      <c r="AA198" s="337"/>
      <c r="AB198" s="337"/>
      <c r="AC198" s="338"/>
    </row>
    <row r="199" spans="1:29">
      <c r="A199" s="335">
        <v>42205</v>
      </c>
      <c r="B199" s="336"/>
      <c r="C199" s="337">
        <v>3000</v>
      </c>
      <c r="D199" s="337"/>
      <c r="E199" s="337"/>
      <c r="F199" s="338"/>
      <c r="G199" s="336"/>
      <c r="H199" s="337"/>
      <c r="I199" s="337"/>
      <c r="J199" s="337"/>
      <c r="K199" s="338"/>
      <c r="L199" s="337"/>
      <c r="M199" s="337"/>
      <c r="N199" s="337"/>
      <c r="O199" s="337"/>
      <c r="P199" s="337"/>
      <c r="Q199" s="338"/>
      <c r="R199" s="337"/>
      <c r="S199" s="337"/>
      <c r="T199" s="337"/>
      <c r="U199" s="337"/>
      <c r="V199" s="337"/>
      <c r="W199" s="338"/>
      <c r="X199" s="339"/>
      <c r="Y199" s="337"/>
      <c r="Z199" s="339"/>
      <c r="AA199" s="337"/>
      <c r="AB199" s="337"/>
      <c r="AC199" s="338"/>
    </row>
    <row r="200" spans="1:29">
      <c r="A200" s="335">
        <v>42213</v>
      </c>
      <c r="B200" s="336"/>
      <c r="C200" s="337"/>
      <c r="D200" s="337"/>
      <c r="E200" s="337"/>
      <c r="F200" s="338"/>
      <c r="G200" s="336"/>
      <c r="H200" s="337"/>
      <c r="I200" s="337"/>
      <c r="J200" s="337"/>
      <c r="K200" s="338"/>
      <c r="L200" s="337"/>
      <c r="M200" s="337"/>
      <c r="N200" s="337"/>
      <c r="O200" s="337"/>
      <c r="P200" s="337"/>
      <c r="Q200" s="338"/>
      <c r="R200" s="337"/>
      <c r="S200" s="337"/>
      <c r="T200" s="337"/>
      <c r="U200" s="337"/>
      <c r="V200" s="337"/>
      <c r="W200" s="338"/>
      <c r="X200" s="339">
        <v>10000</v>
      </c>
      <c r="Y200" s="337"/>
      <c r="Z200" s="339"/>
      <c r="AA200" s="337"/>
      <c r="AB200" s="337"/>
      <c r="AC200" s="338"/>
    </row>
    <row r="201" spans="1:29">
      <c r="A201" s="335">
        <v>42215</v>
      </c>
      <c r="B201" s="336"/>
      <c r="C201" s="337"/>
      <c r="D201" s="337"/>
      <c r="E201" s="337"/>
      <c r="F201" s="338"/>
      <c r="G201" s="336"/>
      <c r="H201" s="337"/>
      <c r="I201" s="337"/>
      <c r="J201" s="337"/>
      <c r="K201" s="338"/>
      <c r="L201" s="337"/>
      <c r="M201" s="337"/>
      <c r="N201" s="337"/>
      <c r="O201" s="337"/>
      <c r="P201" s="337"/>
      <c r="Q201" s="338"/>
      <c r="R201" s="337"/>
      <c r="S201" s="337">
        <v>227.74</v>
      </c>
      <c r="T201" s="337"/>
      <c r="U201" s="337"/>
      <c r="V201" s="337"/>
      <c r="W201" s="338"/>
      <c r="X201" s="339"/>
      <c r="Y201" s="337"/>
      <c r="Z201" s="339"/>
      <c r="AA201" s="337"/>
      <c r="AB201" s="337"/>
      <c r="AC201" s="338"/>
    </row>
    <row r="202" spans="1:29">
      <c r="A202" s="335">
        <v>42219</v>
      </c>
      <c r="B202" s="336">
        <v>25400</v>
      </c>
      <c r="C202" s="337"/>
      <c r="D202" s="337"/>
      <c r="E202" s="337"/>
      <c r="F202" s="338"/>
      <c r="G202" s="336"/>
      <c r="H202" s="337"/>
      <c r="I202" s="337"/>
      <c r="J202" s="337"/>
      <c r="K202" s="338"/>
      <c r="L202" s="337"/>
      <c r="M202" s="337"/>
      <c r="N202" s="337"/>
      <c r="O202" s="337"/>
      <c r="P202" s="337"/>
      <c r="Q202" s="338"/>
      <c r="R202" s="337"/>
      <c r="S202" s="337"/>
      <c r="T202" s="337"/>
      <c r="U202" s="337"/>
      <c r="V202" s="337"/>
      <c r="W202" s="338"/>
      <c r="X202" s="339"/>
      <c r="Y202" s="337">
        <v>15981.18</v>
      </c>
      <c r="Z202" s="339"/>
      <c r="AA202" s="337"/>
      <c r="AB202" s="337"/>
      <c r="AC202" s="338"/>
    </row>
    <row r="203" spans="1:29">
      <c r="A203" s="335">
        <v>42220</v>
      </c>
      <c r="B203" s="336">
        <v>455</v>
      </c>
      <c r="C203" s="337"/>
      <c r="D203" s="337"/>
      <c r="E203" s="337"/>
      <c r="F203" s="338"/>
      <c r="G203" s="336"/>
      <c r="H203" s="337"/>
      <c r="I203" s="337"/>
      <c r="J203" s="337"/>
      <c r="K203" s="338"/>
      <c r="L203" s="337"/>
      <c r="M203" s="337"/>
      <c r="N203" s="337"/>
      <c r="O203" s="337"/>
      <c r="P203" s="337"/>
      <c r="Q203" s="338"/>
      <c r="R203" s="337"/>
      <c r="S203" s="337"/>
      <c r="T203" s="337"/>
      <c r="U203" s="337"/>
      <c r="V203" s="337"/>
      <c r="W203" s="338"/>
      <c r="X203" s="339"/>
      <c r="Y203" s="337"/>
      <c r="Z203" s="339"/>
      <c r="AA203" s="337"/>
      <c r="AB203" s="337"/>
      <c r="AC203" s="338"/>
    </row>
    <row r="204" spans="1:29">
      <c r="A204" s="335">
        <v>42222</v>
      </c>
      <c r="B204" s="336"/>
      <c r="C204" s="337">
        <v>900.4</v>
      </c>
      <c r="D204" s="337"/>
      <c r="E204" s="337"/>
      <c r="F204" s="338"/>
      <c r="G204" s="336"/>
      <c r="H204" s="337"/>
      <c r="I204" s="337"/>
      <c r="J204" s="337"/>
      <c r="K204" s="338"/>
      <c r="L204" s="337"/>
      <c r="M204" s="337"/>
      <c r="N204" s="337"/>
      <c r="O204" s="337"/>
      <c r="P204" s="337"/>
      <c r="Q204" s="338"/>
      <c r="R204" s="337"/>
      <c r="S204" s="337"/>
      <c r="T204" s="337"/>
      <c r="U204" s="337"/>
      <c r="V204" s="337"/>
      <c r="W204" s="338"/>
      <c r="X204" s="339"/>
      <c r="Y204" s="337"/>
      <c r="Z204" s="339"/>
      <c r="AA204" s="337"/>
      <c r="AB204" s="337"/>
      <c r="AC204" s="338"/>
    </row>
    <row r="205" spans="1:29">
      <c r="A205" s="335">
        <v>42226</v>
      </c>
      <c r="B205" s="336"/>
      <c r="C205" s="337"/>
      <c r="D205" s="337"/>
      <c r="E205" s="337"/>
      <c r="F205" s="338"/>
      <c r="G205" s="336"/>
      <c r="H205" s="337"/>
      <c r="I205" s="337"/>
      <c r="J205" s="337"/>
      <c r="K205" s="338"/>
      <c r="L205" s="337"/>
      <c r="M205" s="337"/>
      <c r="N205" s="337"/>
      <c r="O205" s="337"/>
      <c r="P205" s="337"/>
      <c r="Q205" s="338"/>
      <c r="R205" s="337"/>
      <c r="S205" s="337">
        <v>162.94</v>
      </c>
      <c r="T205" s="337"/>
      <c r="U205" s="337"/>
      <c r="V205" s="337"/>
      <c r="W205" s="338"/>
      <c r="X205" s="339"/>
      <c r="Y205" s="337"/>
      <c r="Z205" s="339"/>
      <c r="AA205" s="337"/>
      <c r="AB205" s="337"/>
      <c r="AC205" s="338"/>
    </row>
    <row r="206" spans="1:29">
      <c r="A206" s="335">
        <v>42230</v>
      </c>
      <c r="B206" s="336">
        <v>325</v>
      </c>
      <c r="C206" s="337"/>
      <c r="D206" s="337"/>
      <c r="E206" s="337"/>
      <c r="F206" s="338"/>
      <c r="G206" s="336"/>
      <c r="H206" s="337"/>
      <c r="I206" s="337"/>
      <c r="J206" s="337"/>
      <c r="K206" s="338"/>
      <c r="L206" s="337"/>
      <c r="M206" s="337"/>
      <c r="N206" s="337"/>
      <c r="O206" s="337"/>
      <c r="P206" s="337"/>
      <c r="Q206" s="338"/>
      <c r="R206" s="337"/>
      <c r="S206" s="337"/>
      <c r="T206" s="337"/>
      <c r="U206" s="337"/>
      <c r="V206" s="337"/>
      <c r="W206" s="338"/>
      <c r="X206" s="339"/>
      <c r="Y206" s="337"/>
      <c r="Z206" s="339"/>
      <c r="AA206" s="337"/>
      <c r="AB206" s="337"/>
      <c r="AC206" s="338"/>
    </row>
    <row r="207" spans="1:29">
      <c r="A207" s="335">
        <v>42231</v>
      </c>
      <c r="B207" s="336"/>
      <c r="C207" s="337"/>
      <c r="D207" s="337"/>
      <c r="E207" s="337"/>
      <c r="F207" s="338"/>
      <c r="G207" s="336"/>
      <c r="H207" s="337"/>
      <c r="I207" s="337"/>
      <c r="J207" s="337"/>
      <c r="K207" s="338"/>
      <c r="L207" s="337"/>
      <c r="M207" s="337"/>
      <c r="N207" s="337"/>
      <c r="O207" s="337"/>
      <c r="P207" s="337"/>
      <c r="Q207" s="338"/>
      <c r="R207" s="337"/>
      <c r="S207" s="337"/>
      <c r="T207" s="337"/>
      <c r="U207" s="337"/>
      <c r="V207" s="337"/>
      <c r="W207" s="338"/>
      <c r="X207" s="339">
        <f>961+980+993+977+984+975</f>
        <v>5870</v>
      </c>
      <c r="Y207" s="337"/>
      <c r="Z207" s="339">
        <f>X207*0.002</f>
        <v>11.74</v>
      </c>
      <c r="AA207" s="337"/>
      <c r="AB207" s="337"/>
      <c r="AC207" s="338"/>
    </row>
    <row r="208" spans="1:29">
      <c r="A208" s="335">
        <v>42233</v>
      </c>
      <c r="B208" s="336"/>
      <c r="C208" s="337">
        <v>216.22</v>
      </c>
      <c r="D208" s="337"/>
      <c r="E208" s="337"/>
      <c r="F208" s="338"/>
      <c r="G208" s="336"/>
      <c r="H208" s="337"/>
      <c r="I208" s="337"/>
      <c r="J208" s="337"/>
      <c r="K208" s="338"/>
      <c r="L208" s="337"/>
      <c r="M208" s="337"/>
      <c r="N208" s="337"/>
      <c r="O208" s="337"/>
      <c r="P208" s="337"/>
      <c r="Q208" s="338"/>
      <c r="R208" s="337"/>
      <c r="S208" s="337"/>
      <c r="T208" s="337"/>
      <c r="U208" s="337"/>
      <c r="V208" s="337"/>
      <c r="W208" s="338"/>
      <c r="X208" s="339"/>
      <c r="Y208" s="337"/>
      <c r="Z208" s="339"/>
      <c r="AA208" s="337"/>
      <c r="AB208" s="337"/>
      <c r="AC208" s="338"/>
    </row>
    <row r="209" spans="1:29">
      <c r="A209" s="335">
        <v>42240</v>
      </c>
      <c r="B209" s="336"/>
      <c r="C209" s="337">
        <v>286.10000000000002</v>
      </c>
      <c r="D209" s="337"/>
      <c r="E209" s="337"/>
      <c r="F209" s="338"/>
      <c r="G209" s="336"/>
      <c r="H209" s="337"/>
      <c r="I209" s="337"/>
      <c r="J209" s="337"/>
      <c r="K209" s="338"/>
      <c r="L209" s="337"/>
      <c r="M209" s="337"/>
      <c r="N209" s="337"/>
      <c r="O209" s="337"/>
      <c r="P209" s="337"/>
      <c r="Q209" s="338"/>
      <c r="R209" s="337"/>
      <c r="S209" s="337"/>
      <c r="T209" s="337"/>
      <c r="U209" s="337"/>
      <c r="V209" s="337"/>
      <c r="W209" s="338"/>
      <c r="X209" s="339"/>
      <c r="Y209" s="337"/>
      <c r="Z209" s="339"/>
      <c r="AA209" s="337"/>
      <c r="AB209" s="337"/>
      <c r="AC209" s="338"/>
    </row>
    <row r="210" spans="1:29">
      <c r="A210" s="335">
        <v>42241</v>
      </c>
      <c r="B210" s="336"/>
      <c r="C210" s="337">
        <v>337.94</v>
      </c>
      <c r="D210" s="337"/>
      <c r="E210" s="337"/>
      <c r="F210" s="338"/>
      <c r="G210" s="336"/>
      <c r="H210" s="337"/>
      <c r="I210" s="337"/>
      <c r="J210" s="337"/>
      <c r="K210" s="338"/>
      <c r="L210" s="337"/>
      <c r="M210" s="337"/>
      <c r="N210" s="337"/>
      <c r="O210" s="337"/>
      <c r="P210" s="337"/>
      <c r="Q210" s="338"/>
      <c r="R210" s="337"/>
      <c r="S210" s="337"/>
      <c r="T210" s="337"/>
      <c r="U210" s="337"/>
      <c r="V210" s="337"/>
      <c r="W210" s="338"/>
      <c r="X210" s="339">
        <v>1123</v>
      </c>
      <c r="Y210" s="337">
        <v>31060.48</v>
      </c>
      <c r="Z210" s="339"/>
      <c r="AA210" s="337"/>
      <c r="AB210" s="337"/>
      <c r="AC210" s="338"/>
    </row>
    <row r="211" spans="1:29">
      <c r="A211" s="335">
        <v>42243</v>
      </c>
      <c r="B211" s="336"/>
      <c r="C211" s="352">
        <v>5635.32</v>
      </c>
      <c r="D211" s="337"/>
      <c r="E211" s="337"/>
      <c r="F211" s="338"/>
      <c r="G211" s="336"/>
      <c r="H211" s="337"/>
      <c r="I211" s="337"/>
      <c r="J211" s="337"/>
      <c r="K211" s="338"/>
      <c r="L211" s="337"/>
      <c r="M211" s="337"/>
      <c r="N211" s="337"/>
      <c r="O211" s="337"/>
      <c r="P211" s="337"/>
      <c r="Q211" s="338"/>
      <c r="R211" s="337"/>
      <c r="S211" s="337"/>
      <c r="T211" s="337"/>
      <c r="U211" s="337"/>
      <c r="V211" s="337"/>
      <c r="W211" s="338"/>
      <c r="X211" s="339">
        <v>5630</v>
      </c>
      <c r="Y211" s="337"/>
      <c r="Z211" s="339"/>
      <c r="AA211" s="337"/>
      <c r="AB211" s="337"/>
      <c r="AC211" s="338"/>
    </row>
    <row r="212" spans="1:29">
      <c r="A212" s="335">
        <v>42244</v>
      </c>
      <c r="B212" s="336"/>
      <c r="C212" s="337"/>
      <c r="D212" s="337"/>
      <c r="E212" s="337"/>
      <c r="F212" s="338"/>
      <c r="G212" s="336"/>
      <c r="H212" s="337"/>
      <c r="I212" s="337"/>
      <c r="J212" s="337"/>
      <c r="K212" s="338"/>
      <c r="L212" s="337"/>
      <c r="M212" s="337"/>
      <c r="N212" s="337"/>
      <c r="O212" s="337"/>
      <c r="P212" s="337"/>
      <c r="Q212" s="338"/>
      <c r="R212" s="337"/>
      <c r="S212" s="337"/>
      <c r="T212" s="337"/>
      <c r="U212" s="337"/>
      <c r="V212" s="337"/>
      <c r="W212" s="338"/>
      <c r="X212" s="339">
        <v>16000</v>
      </c>
      <c r="Y212" s="337"/>
      <c r="Z212" s="339"/>
      <c r="AA212" s="337"/>
      <c r="AB212" s="337"/>
      <c r="AC212" s="338"/>
    </row>
    <row r="213" spans="1:29">
      <c r="A213" s="335">
        <v>42245</v>
      </c>
      <c r="B213" s="336"/>
      <c r="C213" s="337">
        <v>137.68</v>
      </c>
      <c r="D213" s="337"/>
      <c r="E213" s="337"/>
      <c r="F213" s="338"/>
      <c r="G213" s="336"/>
      <c r="H213" s="337"/>
      <c r="I213" s="337"/>
      <c r="J213" s="337"/>
      <c r="K213" s="338"/>
      <c r="L213" s="337"/>
      <c r="M213" s="337"/>
      <c r="N213" s="337"/>
      <c r="O213" s="337"/>
      <c r="P213" s="337"/>
      <c r="Q213" s="338"/>
      <c r="R213" s="337"/>
      <c r="S213" s="337"/>
      <c r="T213" s="337"/>
      <c r="U213" s="337"/>
      <c r="V213" s="337"/>
      <c r="W213" s="338"/>
      <c r="X213" s="339"/>
      <c r="Y213" s="337"/>
      <c r="Z213" s="339"/>
      <c r="AA213" s="337"/>
      <c r="AB213" s="337"/>
      <c r="AC213" s="338"/>
    </row>
    <row r="214" spans="1:29">
      <c r="A214" s="335">
        <v>42247</v>
      </c>
      <c r="B214" s="336"/>
      <c r="C214" s="337">
        <v>1000</v>
      </c>
      <c r="D214" s="337"/>
      <c r="E214" s="337"/>
      <c r="F214" s="338"/>
      <c r="G214" s="336"/>
      <c r="H214" s="337"/>
      <c r="I214" s="337"/>
      <c r="J214" s="337"/>
      <c r="K214" s="338"/>
      <c r="L214" s="337"/>
      <c r="M214" s="337"/>
      <c r="N214" s="337"/>
      <c r="O214" s="337"/>
      <c r="P214" s="337"/>
      <c r="Q214" s="338"/>
      <c r="R214" s="337"/>
      <c r="S214" s="337">
        <v>227.92</v>
      </c>
      <c r="T214" s="337"/>
      <c r="U214" s="337"/>
      <c r="V214" s="337"/>
      <c r="W214" s="338"/>
      <c r="AA214" s="337"/>
      <c r="AB214" s="337"/>
      <c r="AC214" s="338"/>
    </row>
    <row r="215" spans="1:29">
      <c r="A215" s="335">
        <v>42248</v>
      </c>
      <c r="B215" s="336"/>
      <c r="C215" s="337"/>
      <c r="D215" s="337"/>
      <c r="E215" s="337"/>
      <c r="F215" s="338"/>
      <c r="G215" s="336"/>
      <c r="H215" s="337"/>
      <c r="I215" s="337"/>
      <c r="J215" s="337"/>
      <c r="K215" s="338"/>
      <c r="L215" s="337"/>
      <c r="M215" s="337"/>
      <c r="N215" s="337"/>
      <c r="O215" s="337"/>
      <c r="P215" s="337"/>
      <c r="Q215" s="338"/>
      <c r="R215" s="337"/>
      <c r="S215" s="337"/>
      <c r="T215" s="337"/>
      <c r="U215" s="337"/>
      <c r="V215" s="337"/>
      <c r="W215" s="338"/>
      <c r="X215" s="339">
        <v>29174</v>
      </c>
      <c r="Y215" s="337"/>
      <c r="Z215" s="339">
        <f>X215*0.002</f>
        <v>58.347999999999999</v>
      </c>
      <c r="AA215" s="337"/>
      <c r="AB215" s="337"/>
      <c r="AC215" s="338"/>
    </row>
    <row r="216" spans="1:29">
      <c r="A216" s="335">
        <v>42249</v>
      </c>
      <c r="B216" s="336"/>
      <c r="C216" s="337"/>
      <c r="D216" s="337"/>
      <c r="E216" s="337"/>
      <c r="F216" s="338"/>
      <c r="G216" s="336"/>
      <c r="H216" s="337"/>
      <c r="I216" s="337"/>
      <c r="J216" s="337"/>
      <c r="K216" s="338"/>
      <c r="L216" s="337"/>
      <c r="M216" s="337"/>
      <c r="N216" s="337"/>
      <c r="O216" s="337"/>
      <c r="P216" s="337"/>
      <c r="Q216" s="338"/>
      <c r="R216" s="337"/>
      <c r="S216" s="337"/>
      <c r="T216" s="337"/>
      <c r="U216" s="337"/>
      <c r="V216" s="337"/>
      <c r="W216" s="338"/>
      <c r="X216" s="339"/>
      <c r="Y216" s="337">
        <v>20834.759999999998</v>
      </c>
      <c r="Z216" s="339"/>
      <c r="AA216" s="337"/>
      <c r="AB216" s="337"/>
      <c r="AC216" s="338"/>
    </row>
    <row r="217" spans="1:29">
      <c r="A217" s="335">
        <v>42251</v>
      </c>
      <c r="B217" s="336">
        <v>5000</v>
      </c>
      <c r="C217" s="337"/>
      <c r="D217" s="337"/>
      <c r="E217" s="337"/>
      <c r="F217" s="338"/>
      <c r="G217" s="336"/>
      <c r="H217" s="337"/>
      <c r="I217" s="337"/>
      <c r="J217" s="337"/>
      <c r="K217" s="338"/>
      <c r="L217" s="337"/>
      <c r="M217" s="337"/>
      <c r="N217" s="337"/>
      <c r="O217" s="337"/>
      <c r="P217" s="337"/>
      <c r="Q217" s="338"/>
      <c r="R217" s="337"/>
      <c r="S217" s="337"/>
      <c r="T217" s="337"/>
      <c r="U217" s="337"/>
      <c r="V217" s="337"/>
      <c r="W217" s="338"/>
      <c r="X217" s="339"/>
      <c r="Y217" s="337"/>
      <c r="Z217" s="339"/>
      <c r="AA217" s="337"/>
      <c r="AB217" s="337"/>
      <c r="AC217" s="338"/>
    </row>
    <row r="218" spans="1:29">
      <c r="A218" s="335">
        <v>42253</v>
      </c>
      <c r="B218" s="336">
        <v>50000</v>
      </c>
      <c r="C218" s="337">
        <v>900</v>
      </c>
      <c r="D218" s="337"/>
      <c r="E218" s="337"/>
      <c r="F218" s="338"/>
      <c r="G218" s="336"/>
      <c r="H218" s="337"/>
      <c r="I218" s="337"/>
      <c r="J218" s="337"/>
      <c r="K218" s="338"/>
      <c r="L218" s="337"/>
      <c r="M218" s="337"/>
      <c r="N218" s="337"/>
      <c r="O218" s="337"/>
      <c r="P218" s="337"/>
      <c r="Q218" s="338"/>
      <c r="R218" s="337"/>
      <c r="S218" s="337"/>
      <c r="T218" s="337"/>
      <c r="U218" s="337"/>
      <c r="V218" s="337"/>
      <c r="W218" s="338"/>
      <c r="X218" s="339"/>
      <c r="Y218" s="337">
        <v>50000</v>
      </c>
      <c r="Z218" s="339"/>
      <c r="AA218" s="337"/>
      <c r="AB218" s="337"/>
      <c r="AC218" s="338"/>
    </row>
    <row r="219" spans="1:29">
      <c r="A219" s="335">
        <v>42254</v>
      </c>
      <c r="B219" s="336"/>
      <c r="C219" s="337"/>
      <c r="D219" s="337"/>
      <c r="E219" s="337"/>
      <c r="F219" s="338"/>
      <c r="G219" s="336"/>
      <c r="H219" s="337"/>
      <c r="I219" s="337"/>
      <c r="J219" s="337"/>
      <c r="K219" s="338"/>
      <c r="L219" s="337"/>
      <c r="M219" s="337"/>
      <c r="N219" s="337"/>
      <c r="O219" s="337"/>
      <c r="P219" s="337"/>
      <c r="Q219" s="338"/>
      <c r="R219" s="337"/>
      <c r="S219" s="337"/>
      <c r="T219" s="337"/>
      <c r="U219" s="337"/>
      <c r="V219" s="337"/>
      <c r="W219" s="338"/>
      <c r="X219" s="339">
        <v>2</v>
      </c>
      <c r="Y219" s="337"/>
      <c r="Z219" s="339"/>
      <c r="AA219" s="337"/>
      <c r="AB219" s="337"/>
      <c r="AC219" s="338"/>
    </row>
    <row r="220" spans="1:29">
      <c r="A220" s="335">
        <v>42257</v>
      </c>
      <c r="B220" s="336"/>
      <c r="C220" s="337"/>
      <c r="D220" s="337"/>
      <c r="E220" s="337"/>
      <c r="F220" s="338"/>
      <c r="G220" s="336"/>
      <c r="H220" s="337"/>
      <c r="I220" s="337"/>
      <c r="J220" s="337"/>
      <c r="K220" s="338"/>
      <c r="L220" s="337"/>
      <c r="M220" s="337"/>
      <c r="N220" s="337"/>
      <c r="O220" s="337"/>
      <c r="P220" s="337"/>
      <c r="Q220" s="338"/>
      <c r="R220" s="337"/>
      <c r="S220" s="337">
        <v>163.07</v>
      </c>
      <c r="T220" s="337"/>
      <c r="U220" s="337"/>
      <c r="V220" s="337"/>
      <c r="W220" s="338"/>
      <c r="X220" s="339"/>
      <c r="Y220" s="337"/>
      <c r="Z220" s="339"/>
      <c r="AA220" s="337"/>
      <c r="AB220" s="337"/>
      <c r="AC220" s="338"/>
    </row>
    <row r="221" spans="1:29">
      <c r="A221" s="335">
        <v>42259</v>
      </c>
      <c r="B221" s="336"/>
      <c r="C221" s="337"/>
      <c r="D221" s="337"/>
      <c r="E221" s="337"/>
      <c r="F221" s="338"/>
      <c r="G221" s="336"/>
      <c r="H221" s="337"/>
      <c r="I221" s="337"/>
      <c r="J221" s="337"/>
      <c r="K221" s="338"/>
      <c r="L221" s="337"/>
      <c r="M221" s="337"/>
      <c r="N221" s="337"/>
      <c r="O221" s="337"/>
      <c r="P221" s="337"/>
      <c r="Q221" s="338"/>
      <c r="R221" s="337"/>
      <c r="S221" s="337"/>
      <c r="T221" s="337"/>
      <c r="U221" s="337"/>
      <c r="V221" s="337"/>
      <c r="W221" s="338"/>
      <c r="X221" s="339">
        <v>4820</v>
      </c>
      <c r="Y221" s="337"/>
      <c r="Z221" s="339">
        <f>X221*0.002</f>
        <v>9.64</v>
      </c>
      <c r="AA221" s="337"/>
      <c r="AB221" s="337"/>
      <c r="AC221" s="338"/>
    </row>
    <row r="222" spans="1:29">
      <c r="A222" s="335">
        <v>42262</v>
      </c>
      <c r="B222" s="336"/>
      <c r="C222" s="337"/>
      <c r="D222" s="337"/>
      <c r="E222" s="337"/>
      <c r="F222" s="338"/>
      <c r="G222" s="336"/>
      <c r="H222" s="337"/>
      <c r="I222" s="337"/>
      <c r="J222" s="337"/>
      <c r="K222" s="338"/>
      <c r="L222" s="337"/>
      <c r="M222" s="337"/>
      <c r="N222" s="337"/>
      <c r="O222" s="337"/>
      <c r="P222" s="337"/>
      <c r="Q222" s="338"/>
      <c r="R222" s="337"/>
      <c r="S222" s="337"/>
      <c r="T222" s="337"/>
      <c r="U222" s="337"/>
      <c r="V222" s="337"/>
      <c r="W222" s="338"/>
      <c r="X222" s="339">
        <f>3000+971+992</f>
        <v>4963</v>
      </c>
      <c r="Y222" s="337"/>
      <c r="Z222" s="339">
        <f>X222*0.002</f>
        <v>9.9260000000000002</v>
      </c>
      <c r="AA222" s="337"/>
      <c r="AB222" s="337"/>
      <c r="AC222" s="338"/>
    </row>
    <row r="223" spans="1:29">
      <c r="A223" s="335">
        <v>42263</v>
      </c>
      <c r="B223" s="336"/>
      <c r="C223" s="337">
        <v>421.82</v>
      </c>
      <c r="D223" s="337"/>
      <c r="E223" s="337"/>
      <c r="F223" s="338"/>
      <c r="G223" s="336"/>
      <c r="H223" s="337"/>
      <c r="I223" s="337"/>
      <c r="J223" s="337"/>
      <c r="K223" s="338"/>
      <c r="L223" s="337"/>
      <c r="M223" s="337"/>
      <c r="N223" s="337"/>
      <c r="O223" s="337"/>
      <c r="P223" s="337"/>
      <c r="Q223" s="338"/>
      <c r="R223" s="337"/>
      <c r="S223" s="337"/>
      <c r="T223" s="337"/>
      <c r="U223" s="337"/>
      <c r="V223" s="337"/>
      <c r="W223" s="338"/>
      <c r="X223" s="339"/>
      <c r="Y223" s="337"/>
      <c r="Z223" s="339"/>
      <c r="AA223" s="337"/>
      <c r="AB223" s="337"/>
      <c r="AC223" s="338"/>
    </row>
    <row r="224" spans="1:29">
      <c r="A224" s="335">
        <v>42264</v>
      </c>
      <c r="B224" s="336"/>
      <c r="C224" s="337">
        <v>216.46</v>
      </c>
      <c r="D224" s="337"/>
      <c r="E224" s="337"/>
      <c r="F224" s="338"/>
      <c r="G224" s="336"/>
      <c r="H224" s="337"/>
      <c r="I224" s="337"/>
      <c r="J224" s="337"/>
      <c r="K224" s="338"/>
      <c r="L224" s="337"/>
      <c r="M224" s="337"/>
      <c r="N224" s="337"/>
      <c r="O224" s="337"/>
      <c r="P224" s="337"/>
      <c r="Q224" s="338"/>
      <c r="R224" s="337"/>
      <c r="S224" s="337"/>
      <c r="T224" s="337"/>
      <c r="U224" s="337"/>
      <c r="V224" s="337"/>
      <c r="W224" s="338"/>
      <c r="X224" s="339"/>
      <c r="Y224" s="337"/>
      <c r="Z224" s="339"/>
      <c r="AA224" s="337"/>
      <c r="AB224" s="337"/>
      <c r="AC224" s="338"/>
    </row>
    <row r="225" spans="1:31">
      <c r="A225" s="335">
        <v>42268</v>
      </c>
      <c r="B225" s="336"/>
      <c r="C225" s="337">
        <v>1505</v>
      </c>
      <c r="D225" s="337"/>
      <c r="E225" s="337"/>
      <c r="F225" s="338"/>
      <c r="G225" s="336"/>
      <c r="H225" s="337"/>
      <c r="I225" s="337"/>
      <c r="J225" s="337"/>
      <c r="K225" s="338"/>
      <c r="L225" s="337"/>
      <c r="M225" s="337"/>
      <c r="N225" s="337"/>
      <c r="O225" s="337"/>
      <c r="P225" s="337"/>
      <c r="Q225" s="338"/>
      <c r="R225" s="337"/>
      <c r="S225" s="337"/>
      <c r="T225" s="337"/>
      <c r="U225" s="337"/>
      <c r="V225" s="337"/>
      <c r="W225" s="338"/>
      <c r="X225" s="339">
        <v>5733</v>
      </c>
      <c r="Y225" s="337"/>
      <c r="Z225" s="339">
        <f>X225*0.002</f>
        <v>11.466000000000001</v>
      </c>
      <c r="AA225" s="337"/>
      <c r="AB225" s="337"/>
      <c r="AC225" s="338"/>
    </row>
    <row r="226" spans="1:31">
      <c r="A226" s="335">
        <v>42270</v>
      </c>
      <c r="B226" s="336"/>
      <c r="C226" s="352">
        <v>2238.9499999999998</v>
      </c>
      <c r="D226" s="337"/>
      <c r="E226" s="337"/>
      <c r="F226" s="338"/>
      <c r="G226" s="336"/>
      <c r="H226" s="337"/>
      <c r="I226" s="337"/>
      <c r="J226" s="337"/>
      <c r="K226" s="338"/>
      <c r="L226" s="337"/>
      <c r="M226" s="337"/>
      <c r="N226" s="337"/>
      <c r="O226" s="337"/>
      <c r="P226" s="337"/>
      <c r="Q226" s="338"/>
      <c r="R226" s="337"/>
      <c r="S226" s="337"/>
      <c r="T226" s="337"/>
      <c r="U226" s="337"/>
      <c r="V226" s="337"/>
      <c r="W226" s="338"/>
      <c r="X226" s="339"/>
      <c r="Y226" s="337"/>
      <c r="Z226" s="339"/>
      <c r="AA226" s="337"/>
      <c r="AB226" s="337"/>
      <c r="AC226" s="338"/>
    </row>
    <row r="227" spans="1:31">
      <c r="A227" s="335">
        <v>42272</v>
      </c>
      <c r="B227" s="336"/>
      <c r="C227" s="337"/>
      <c r="D227" s="337"/>
      <c r="E227" s="337"/>
      <c r="F227" s="338"/>
      <c r="G227" s="336"/>
      <c r="H227" s="337"/>
      <c r="I227" s="337"/>
      <c r="J227" s="337"/>
      <c r="K227" s="338"/>
      <c r="L227" s="337"/>
      <c r="M227" s="337"/>
      <c r="N227" s="337"/>
      <c r="O227" s="337"/>
      <c r="P227" s="337"/>
      <c r="Q227" s="338"/>
      <c r="R227" s="337"/>
      <c r="S227" s="337"/>
      <c r="T227" s="337"/>
      <c r="U227" s="337"/>
      <c r="V227" s="337"/>
      <c r="W227" s="338"/>
      <c r="X227" s="339">
        <v>13000</v>
      </c>
      <c r="Y227" s="337"/>
      <c r="Z227" s="339"/>
      <c r="AA227" s="337"/>
      <c r="AB227" s="337"/>
      <c r="AC227" s="338"/>
    </row>
    <row r="228" spans="1:31">
      <c r="A228" s="335">
        <v>42273</v>
      </c>
      <c r="B228" s="336"/>
      <c r="C228" s="337"/>
      <c r="D228" s="337"/>
      <c r="E228" s="337"/>
      <c r="F228" s="338"/>
      <c r="G228" s="336">
        <f>36300+15000</f>
        <v>51300</v>
      </c>
      <c r="H228" s="337"/>
      <c r="I228" s="337"/>
      <c r="J228" s="337"/>
      <c r="K228" s="338"/>
      <c r="L228" s="337"/>
      <c r="M228" s="337"/>
      <c r="N228" s="337"/>
      <c r="O228" s="337"/>
      <c r="P228" s="337"/>
      <c r="Q228" s="338"/>
      <c r="R228" s="337"/>
      <c r="S228" s="337"/>
      <c r="T228" s="337"/>
      <c r="U228" s="337"/>
      <c r="V228" s="337"/>
      <c r="W228" s="338"/>
      <c r="X228" s="339"/>
      <c r="Y228" s="337"/>
      <c r="Z228" s="339"/>
      <c r="AA228" s="337"/>
      <c r="AB228" s="337"/>
      <c r="AC228" s="338"/>
    </row>
    <row r="229" spans="1:31">
      <c r="A229" s="335">
        <v>42276</v>
      </c>
      <c r="B229" s="336"/>
      <c r="C229" s="337">
        <v>5780</v>
      </c>
      <c r="D229" s="337">
        <v>69</v>
      </c>
      <c r="E229" s="337"/>
      <c r="F229" s="338"/>
      <c r="G229" s="336"/>
      <c r="H229" s="337"/>
      <c r="I229" s="337"/>
      <c r="J229" s="337"/>
      <c r="K229" s="338"/>
      <c r="L229" s="337"/>
      <c r="M229" s="337"/>
      <c r="N229" s="337"/>
      <c r="O229" s="337"/>
      <c r="P229" s="337"/>
      <c r="Q229" s="338"/>
      <c r="R229" s="337"/>
      <c r="S229" s="337"/>
      <c r="T229" s="337"/>
      <c r="U229" s="337"/>
      <c r="V229" s="337"/>
      <c r="W229" s="338"/>
      <c r="X229" s="339"/>
      <c r="Y229" s="337"/>
      <c r="Z229" s="339"/>
      <c r="AA229" s="337"/>
      <c r="AB229" s="337"/>
      <c r="AC229" s="338"/>
    </row>
    <row r="230" spans="1:31">
      <c r="A230" s="335">
        <v>42277</v>
      </c>
      <c r="B230" s="336"/>
      <c r="C230" s="337">
        <v>947.11</v>
      </c>
      <c r="D230" s="337"/>
      <c r="E230" s="337"/>
      <c r="F230" s="338"/>
      <c r="G230" s="336"/>
      <c r="H230" s="337">
        <v>219.78</v>
      </c>
      <c r="I230" s="337"/>
      <c r="J230" s="337"/>
      <c r="K230" s="338"/>
      <c r="L230" s="337"/>
      <c r="M230" s="337"/>
      <c r="N230" s="337"/>
      <c r="O230" s="337"/>
      <c r="P230" s="337"/>
      <c r="Q230" s="338"/>
      <c r="R230" s="337"/>
      <c r="S230" s="337">
        <v>228.12</v>
      </c>
      <c r="T230" s="337"/>
      <c r="U230" s="337"/>
      <c r="V230" s="337"/>
      <c r="W230" s="338"/>
      <c r="X230" s="339"/>
      <c r="Y230" s="337">
        <v>18761.37</v>
      </c>
      <c r="Z230" s="339"/>
      <c r="AA230" s="337"/>
      <c r="AB230" s="337"/>
      <c r="AC230" s="338"/>
    </row>
    <row r="231" spans="1:31">
      <c r="A231" s="335">
        <v>42285</v>
      </c>
      <c r="B231" s="336"/>
      <c r="C231" s="337">
        <v>103</v>
      </c>
      <c r="D231" s="336">
        <v>2.25</v>
      </c>
      <c r="E231" s="337"/>
      <c r="F231" s="338"/>
      <c r="G231" s="336"/>
      <c r="H231" s="353">
        <v>2980</v>
      </c>
      <c r="I231" s="337"/>
      <c r="J231" s="337"/>
      <c r="K231" s="338"/>
      <c r="L231" s="337"/>
      <c r="M231" s="337"/>
      <c r="N231" s="337"/>
      <c r="O231" s="337"/>
      <c r="P231" s="337"/>
      <c r="Q231" s="338"/>
      <c r="R231" s="337"/>
      <c r="S231" s="337"/>
      <c r="T231" s="337"/>
      <c r="U231" s="337"/>
      <c r="V231" s="337"/>
      <c r="W231" s="338"/>
      <c r="X231" s="339"/>
      <c r="Y231" s="337"/>
      <c r="Z231" s="339"/>
      <c r="AA231" s="337"/>
      <c r="AB231" s="337"/>
      <c r="AC231" s="338"/>
    </row>
    <row r="232" spans="1:31">
      <c r="A232" s="335">
        <v>42287</v>
      </c>
      <c r="B232" s="336"/>
      <c r="C232" s="337"/>
      <c r="D232" s="337"/>
      <c r="E232" s="337"/>
      <c r="F232" s="338"/>
      <c r="G232" s="336"/>
      <c r="H232" s="337"/>
      <c r="I232" s="337"/>
      <c r="J232" s="337"/>
      <c r="K232" s="338"/>
      <c r="L232" s="337"/>
      <c r="M232" s="337"/>
      <c r="N232" s="337"/>
      <c r="O232" s="337"/>
      <c r="P232" s="337"/>
      <c r="Q232" s="338"/>
      <c r="R232" s="337"/>
      <c r="S232" s="337">
        <v>163.21</v>
      </c>
      <c r="T232" s="337"/>
      <c r="U232" s="337"/>
      <c r="V232" s="337"/>
      <c r="W232" s="338"/>
      <c r="X232" s="339"/>
      <c r="Y232" s="337"/>
      <c r="Z232" s="339"/>
      <c r="AA232" s="337"/>
      <c r="AB232" s="337"/>
      <c r="AC232" s="338"/>
    </row>
    <row r="233" spans="1:31">
      <c r="A233" s="335">
        <v>42290</v>
      </c>
      <c r="B233" s="336"/>
      <c r="C233" s="337">
        <v>119.72</v>
      </c>
      <c r="D233" s="337"/>
      <c r="E233" s="337"/>
      <c r="F233" s="338"/>
      <c r="G233" s="336"/>
      <c r="H233" s="337"/>
      <c r="I233" s="337"/>
      <c r="J233" s="337"/>
      <c r="K233" s="338"/>
      <c r="L233" s="337"/>
      <c r="M233" s="337"/>
      <c r="N233" s="337"/>
      <c r="O233" s="337"/>
      <c r="P233" s="337"/>
      <c r="Q233" s="338"/>
      <c r="R233" s="337"/>
      <c r="S233" s="337"/>
      <c r="T233" s="337"/>
      <c r="U233" s="337"/>
      <c r="V233" s="337"/>
      <c r="W233" s="338"/>
      <c r="X233" s="339">
        <v>1000</v>
      </c>
      <c r="Y233" s="337"/>
      <c r="Z233" s="339"/>
      <c r="AA233" s="337"/>
      <c r="AB233" s="337"/>
      <c r="AC233" s="338"/>
    </row>
    <row r="234" spans="1:31">
      <c r="A234" s="335">
        <v>42293</v>
      </c>
      <c r="B234" s="336">
        <v>18500</v>
      </c>
      <c r="C234" s="337"/>
      <c r="D234" s="337"/>
      <c r="E234" s="337"/>
      <c r="F234" s="338"/>
      <c r="G234" s="336"/>
      <c r="H234" s="337"/>
      <c r="I234" s="337"/>
      <c r="J234" s="337"/>
      <c r="K234" s="338"/>
      <c r="L234" s="337"/>
      <c r="M234" s="337"/>
      <c r="N234" s="337"/>
      <c r="O234" s="337"/>
      <c r="P234" s="337"/>
      <c r="Q234" s="338"/>
      <c r="R234" s="337"/>
      <c r="S234" s="337"/>
      <c r="T234" s="337"/>
      <c r="U234" s="337"/>
      <c r="V234" s="337"/>
      <c r="W234" s="338"/>
      <c r="X234" s="339">
        <f>27000</f>
        <v>27000</v>
      </c>
      <c r="Y234" s="337"/>
      <c r="Z234" s="339">
        <f>42.21+82.48</f>
        <v>124.69</v>
      </c>
      <c r="AA234" s="337"/>
      <c r="AB234" s="337"/>
      <c r="AC234" s="338"/>
      <c r="AE234" s="288"/>
    </row>
    <row r="235" spans="1:31">
      <c r="A235" s="335">
        <v>42295</v>
      </c>
      <c r="B235" s="336"/>
      <c r="C235" s="337"/>
      <c r="D235" s="337"/>
      <c r="E235" s="337"/>
      <c r="F235" s="338"/>
      <c r="G235" s="336"/>
      <c r="H235" s="352">
        <v>1862.96</v>
      </c>
      <c r="I235" s="337"/>
      <c r="J235" s="337"/>
      <c r="K235" s="338"/>
      <c r="L235" s="337"/>
      <c r="M235" s="337"/>
      <c r="N235" s="337"/>
      <c r="O235" s="337"/>
      <c r="P235" s="337"/>
      <c r="Q235" s="338"/>
      <c r="R235" s="337"/>
      <c r="S235" s="337"/>
      <c r="T235" s="337"/>
      <c r="U235" s="337"/>
      <c r="V235" s="337"/>
      <c r="W235" s="338"/>
      <c r="X235" s="339"/>
      <c r="Y235" s="337"/>
      <c r="Z235" s="339"/>
      <c r="AA235" s="337"/>
      <c r="AB235" s="337"/>
      <c r="AC235" s="338"/>
    </row>
    <row r="236" spans="1:31">
      <c r="A236" s="335">
        <v>42298</v>
      </c>
      <c r="B236" s="336"/>
      <c r="C236" s="337">
        <v>1530.12</v>
      </c>
      <c r="D236" s="337"/>
      <c r="E236" s="337"/>
      <c r="F236" s="338"/>
      <c r="G236" s="336"/>
      <c r="H236" s="337"/>
      <c r="I236" s="337"/>
      <c r="J236" s="337"/>
      <c r="K236" s="338"/>
      <c r="L236" s="337"/>
      <c r="M236" s="337"/>
      <c r="N236" s="337"/>
      <c r="O236" s="337"/>
      <c r="P236" s="337"/>
      <c r="Q236" s="338"/>
      <c r="R236" s="337"/>
      <c r="S236" s="337"/>
      <c r="T236" s="337"/>
      <c r="U236" s="337"/>
      <c r="V236" s="337"/>
      <c r="W236" s="338"/>
      <c r="X236" s="339">
        <v>3000.01</v>
      </c>
      <c r="Y236" s="337"/>
      <c r="Z236" s="339"/>
      <c r="AA236" s="337"/>
      <c r="AB236" s="337"/>
      <c r="AC236" s="338"/>
    </row>
    <row r="237" spans="1:31">
      <c r="A237" s="335">
        <v>42299</v>
      </c>
      <c r="B237" s="336"/>
      <c r="C237" s="337"/>
      <c r="D237" s="337"/>
      <c r="E237" s="337"/>
      <c r="F237" s="338"/>
      <c r="G237" s="336"/>
      <c r="H237" s="337">
        <v>416.17</v>
      </c>
      <c r="I237" s="337"/>
      <c r="J237" s="337"/>
      <c r="K237" s="338"/>
      <c r="L237" s="337"/>
      <c r="M237" s="337"/>
      <c r="N237" s="337"/>
      <c r="O237" s="337"/>
      <c r="P237" s="337"/>
      <c r="Q237" s="338"/>
      <c r="R237" s="337"/>
      <c r="S237" s="337"/>
      <c r="T237" s="337"/>
      <c r="U237" s="337"/>
      <c r="V237" s="337"/>
      <c r="W237" s="338"/>
      <c r="X237" s="339"/>
      <c r="Y237" s="337"/>
      <c r="Z237" s="339"/>
      <c r="AA237" s="337"/>
      <c r="AB237" s="337"/>
      <c r="AC237" s="338"/>
    </row>
    <row r="238" spans="1:31">
      <c r="A238" s="335">
        <v>42300</v>
      </c>
      <c r="B238" s="336"/>
      <c r="C238" s="337">
        <v>261.08999999999997</v>
      </c>
      <c r="D238" s="337"/>
      <c r="E238" s="337"/>
      <c r="F238" s="338"/>
      <c r="G238" s="336"/>
      <c r="H238" s="337"/>
      <c r="I238" s="337"/>
      <c r="J238" s="337"/>
      <c r="K238" s="338"/>
      <c r="L238" s="337"/>
      <c r="M238" s="337"/>
      <c r="N238" s="337"/>
      <c r="O238" s="337"/>
      <c r="P238" s="337"/>
      <c r="Q238" s="338"/>
      <c r="R238" s="337"/>
      <c r="S238" s="337"/>
      <c r="T238" s="337"/>
      <c r="U238" s="337"/>
      <c r="V238" s="337"/>
      <c r="W238" s="338"/>
      <c r="X238" s="339"/>
      <c r="Y238" s="337"/>
      <c r="Z238" s="339"/>
      <c r="AA238" s="337"/>
      <c r="AB238" s="337"/>
      <c r="AC238" s="338"/>
    </row>
    <row r="239" spans="1:31">
      <c r="A239" s="335">
        <v>42301</v>
      </c>
      <c r="B239" s="336"/>
      <c r="C239" s="337"/>
      <c r="D239" s="337"/>
      <c r="E239" s="337"/>
      <c r="F239" s="338"/>
      <c r="G239" s="336"/>
      <c r="H239" s="337"/>
      <c r="I239" s="337"/>
      <c r="J239" s="337"/>
      <c r="K239" s="338"/>
      <c r="L239" s="337"/>
      <c r="M239" s="337"/>
      <c r="N239" s="337"/>
      <c r="O239" s="337"/>
      <c r="P239" s="337"/>
      <c r="Q239" s="338"/>
      <c r="R239" s="337"/>
      <c r="S239" s="337"/>
      <c r="T239" s="337"/>
      <c r="U239" s="337"/>
      <c r="V239" s="337"/>
      <c r="W239" s="338"/>
      <c r="X239" s="339"/>
      <c r="Y239" s="337">
        <v>31041.35</v>
      </c>
      <c r="Z239" s="339"/>
      <c r="AA239" s="337"/>
      <c r="AB239" s="337"/>
      <c r="AC239" s="338"/>
    </row>
    <row r="240" spans="1:31">
      <c r="A240" s="335">
        <v>42304</v>
      </c>
      <c r="B240" s="336"/>
      <c r="C240" s="352">
        <v>1426.61</v>
      </c>
      <c r="D240" s="337"/>
      <c r="E240" s="337"/>
      <c r="F240" s="338"/>
      <c r="G240" s="336"/>
      <c r="H240" s="337"/>
      <c r="I240" s="337"/>
      <c r="J240" s="337"/>
      <c r="K240" s="338"/>
      <c r="L240" s="337"/>
      <c r="M240" s="337"/>
      <c r="N240" s="337"/>
      <c r="O240" s="337"/>
      <c r="P240" s="337"/>
      <c r="Q240" s="338"/>
      <c r="R240" s="337"/>
      <c r="S240" s="337"/>
      <c r="T240" s="337"/>
      <c r="U240" s="337"/>
      <c r="V240" s="337"/>
      <c r="W240" s="338"/>
      <c r="X240" s="339"/>
      <c r="Y240" s="337"/>
      <c r="Z240" s="339"/>
      <c r="AA240" s="337"/>
      <c r="AB240" s="337"/>
      <c r="AC240" s="338"/>
    </row>
    <row r="241" spans="1:29">
      <c r="A241" s="335">
        <v>42305</v>
      </c>
      <c r="B241" s="336"/>
      <c r="C241" s="337"/>
      <c r="D241" s="337"/>
      <c r="E241" s="337"/>
      <c r="F241" s="338"/>
      <c r="G241" s="336"/>
      <c r="H241" s="337"/>
      <c r="I241" s="337"/>
      <c r="J241" s="337"/>
      <c r="K241" s="338"/>
      <c r="L241" s="337"/>
      <c r="M241" s="337"/>
      <c r="N241" s="337"/>
      <c r="O241" s="337"/>
      <c r="P241" s="337"/>
      <c r="Q241" s="338"/>
      <c r="R241" s="337"/>
      <c r="S241" s="337"/>
      <c r="T241" s="337"/>
      <c r="U241" s="337"/>
      <c r="V241" s="337"/>
      <c r="W241" s="338"/>
      <c r="X241" s="339">
        <v>1200</v>
      </c>
      <c r="Y241" s="337"/>
      <c r="Z241" s="339"/>
      <c r="AA241" s="337"/>
      <c r="AB241" s="337"/>
      <c r="AC241" s="338"/>
    </row>
    <row r="242" spans="1:29">
      <c r="A242" s="335">
        <v>42306</v>
      </c>
      <c r="B242" s="336"/>
      <c r="C242" s="337"/>
      <c r="D242" s="337"/>
      <c r="E242" s="337"/>
      <c r="F242" s="338"/>
      <c r="G242" s="336"/>
      <c r="H242" s="352">
        <v>1332.24</v>
      </c>
      <c r="I242" s="337"/>
      <c r="J242" s="337"/>
      <c r="K242" s="338"/>
      <c r="L242" s="337"/>
      <c r="M242" s="337"/>
      <c r="N242" s="337"/>
      <c r="O242" s="337"/>
      <c r="P242" s="337"/>
      <c r="Q242" s="338"/>
      <c r="R242" s="337"/>
      <c r="S242" s="337"/>
      <c r="T242" s="337"/>
      <c r="U242" s="337"/>
      <c r="V242" s="337"/>
      <c r="W242" s="338"/>
      <c r="X242" s="339"/>
      <c r="Y242" s="337"/>
      <c r="Z242" s="339"/>
      <c r="AA242" s="337"/>
      <c r="AB242" s="337"/>
      <c r="AC242" s="338"/>
    </row>
    <row r="243" spans="1:29">
      <c r="A243" s="335">
        <v>42307</v>
      </c>
      <c r="B243" s="336"/>
      <c r="C243" s="337">
        <v>951</v>
      </c>
      <c r="D243" s="337"/>
      <c r="E243" s="337"/>
      <c r="F243" s="338"/>
      <c r="G243" s="336"/>
      <c r="H243" s="337">
        <v>125.2</v>
      </c>
      <c r="I243" s="337"/>
      <c r="J243" s="337"/>
      <c r="K243" s="338"/>
      <c r="L243" s="337"/>
      <c r="M243" s="337"/>
      <c r="N243" s="337"/>
      <c r="O243" s="337"/>
      <c r="P243" s="337"/>
      <c r="Q243" s="338"/>
      <c r="R243" s="337"/>
      <c r="S243" s="337">
        <v>228.3</v>
      </c>
      <c r="T243" s="337"/>
      <c r="U243" s="337"/>
      <c r="V243" s="337"/>
      <c r="W243" s="338"/>
      <c r="X243" s="339">
        <v>5000</v>
      </c>
      <c r="Y243" s="337"/>
      <c r="Z243" s="339"/>
      <c r="AA243" s="337"/>
      <c r="AB243" s="337"/>
      <c r="AC243" s="338"/>
    </row>
    <row r="244" spans="1:29">
      <c r="A244" s="335">
        <v>42308</v>
      </c>
      <c r="B244" s="336"/>
      <c r="C244" s="337">
        <v>611.36</v>
      </c>
      <c r="D244" s="337"/>
      <c r="E244" s="337"/>
      <c r="F244" s="338"/>
      <c r="G244" s="336"/>
      <c r="H244" s="337"/>
      <c r="I244" s="337"/>
      <c r="J244" s="337"/>
      <c r="K244" s="338"/>
      <c r="L244" s="337"/>
      <c r="M244" s="337"/>
      <c r="N244" s="337"/>
      <c r="O244" s="337"/>
      <c r="P244" s="337"/>
      <c r="Q244" s="338"/>
      <c r="R244" s="337"/>
      <c r="S244" s="337"/>
      <c r="T244" s="337"/>
      <c r="U244" s="337"/>
      <c r="V244" s="337"/>
      <c r="W244" s="338"/>
      <c r="X244" s="339"/>
      <c r="Y244" s="337"/>
      <c r="Z244" s="339"/>
      <c r="AA244" s="337"/>
      <c r="AB244" s="337"/>
      <c r="AC244" s="338"/>
    </row>
    <row r="245" spans="1:29">
      <c r="A245" s="335">
        <v>42309</v>
      </c>
      <c r="B245" s="336"/>
      <c r="C245" s="337"/>
      <c r="D245" s="337"/>
      <c r="E245" s="337"/>
      <c r="F245" s="338"/>
      <c r="G245" s="336"/>
      <c r="H245" s="337"/>
      <c r="I245" s="337"/>
      <c r="J245" s="337"/>
      <c r="K245" s="338"/>
      <c r="L245" s="337"/>
      <c r="M245" s="337"/>
      <c r="N245" s="337"/>
      <c r="O245" s="337"/>
      <c r="P245" s="337"/>
      <c r="Q245" s="338"/>
      <c r="R245" s="337"/>
      <c r="S245" s="337"/>
      <c r="T245" s="337"/>
      <c r="U245" s="337"/>
      <c r="V245" s="337"/>
      <c r="W245" s="338"/>
      <c r="X245" s="339"/>
      <c r="Y245" s="337"/>
      <c r="Z245" s="339">
        <f>(18763.5+9483+284)*0.0046</f>
        <v>131.24029999999999</v>
      </c>
      <c r="AA245" s="337"/>
      <c r="AB245" s="337"/>
      <c r="AC245" s="338"/>
    </row>
    <row r="246" spans="1:29">
      <c r="A246" s="335">
        <v>42310</v>
      </c>
      <c r="B246" s="336"/>
      <c r="C246" s="337"/>
      <c r="D246" s="337"/>
      <c r="E246" s="337"/>
      <c r="F246" s="338"/>
      <c r="G246" s="336"/>
      <c r="H246" s="337"/>
      <c r="I246" s="337"/>
      <c r="J246" s="337"/>
      <c r="K246" s="338"/>
      <c r="L246" s="337"/>
      <c r="M246" s="337"/>
      <c r="N246" s="337"/>
      <c r="O246" s="337"/>
      <c r="P246" s="337"/>
      <c r="Q246" s="338"/>
      <c r="R246" s="337"/>
      <c r="S246" s="337"/>
      <c r="T246" s="337"/>
      <c r="U246" s="337"/>
      <c r="V246" s="337"/>
      <c r="W246" s="338"/>
      <c r="X246" s="339">
        <v>7000</v>
      </c>
      <c r="Y246" s="337"/>
      <c r="Z246" s="339"/>
      <c r="AA246" s="337"/>
      <c r="AB246" s="337"/>
      <c r="AC246" s="338"/>
    </row>
    <row r="247" spans="1:29">
      <c r="A247" s="335">
        <v>42311</v>
      </c>
      <c r="B247" s="336"/>
      <c r="C247" s="337"/>
      <c r="D247" s="337"/>
      <c r="E247" s="337"/>
      <c r="F247" s="338"/>
      <c r="G247" s="336"/>
      <c r="H247" s="352">
        <v>1885.58</v>
      </c>
      <c r="I247" s="337"/>
      <c r="J247" s="337"/>
      <c r="K247" s="338"/>
      <c r="L247" s="337"/>
      <c r="M247" s="337"/>
      <c r="N247" s="337"/>
      <c r="O247" s="337"/>
      <c r="P247" s="337"/>
      <c r="Q247" s="338"/>
      <c r="R247" s="337"/>
      <c r="S247" s="337">
        <v>3997.08</v>
      </c>
      <c r="T247" s="337"/>
      <c r="U247" s="337"/>
      <c r="V247" s="337"/>
      <c r="W247" s="338"/>
      <c r="X247" s="339"/>
      <c r="Y247" s="337"/>
      <c r="Z247" s="339"/>
      <c r="AA247" s="337"/>
      <c r="AB247" s="337"/>
      <c r="AC247" s="338"/>
    </row>
    <row r="248" spans="1:29">
      <c r="A248" s="335">
        <v>42312</v>
      </c>
      <c r="B248" s="336"/>
      <c r="C248" s="337">
        <v>1675.16</v>
      </c>
      <c r="D248" s="337"/>
      <c r="E248" s="337"/>
      <c r="F248" s="338"/>
      <c r="G248" s="336"/>
      <c r="H248" s="337"/>
      <c r="I248" s="337"/>
      <c r="J248" s="337"/>
      <c r="K248" s="338"/>
      <c r="L248" s="337"/>
      <c r="M248" s="337"/>
      <c r="N248" s="337"/>
      <c r="O248" s="337"/>
      <c r="P248" s="337"/>
      <c r="Q248" s="338"/>
      <c r="R248" s="337"/>
      <c r="S248" s="337"/>
      <c r="T248" s="337"/>
      <c r="U248" s="337"/>
      <c r="V248" s="337"/>
      <c r="W248" s="338"/>
      <c r="X248" s="339">
        <v>13000</v>
      </c>
      <c r="Y248" s="337"/>
      <c r="Z248" s="339"/>
      <c r="AA248" s="337"/>
      <c r="AB248" s="337"/>
      <c r="AC248" s="338"/>
    </row>
    <row r="249" spans="1:29">
      <c r="A249" s="335">
        <v>42313</v>
      </c>
      <c r="B249" s="336"/>
      <c r="C249" s="352">
        <v>1037.69</v>
      </c>
      <c r="D249" s="337"/>
      <c r="E249" s="337"/>
      <c r="F249" s="338"/>
      <c r="G249" s="336"/>
      <c r="H249" s="337"/>
      <c r="I249" s="337"/>
      <c r="J249" s="337"/>
      <c r="K249" s="338"/>
      <c r="L249" s="337"/>
      <c r="M249" s="337"/>
      <c r="N249" s="337"/>
      <c r="O249" s="337"/>
      <c r="P249" s="337"/>
      <c r="Q249" s="338"/>
      <c r="R249" s="337"/>
      <c r="S249" s="337"/>
      <c r="T249" s="337"/>
      <c r="U249" s="337"/>
      <c r="V249" s="337"/>
      <c r="W249" s="338"/>
      <c r="X249" s="339">
        <v>2500</v>
      </c>
      <c r="Y249" s="337"/>
      <c r="Z249" s="339"/>
      <c r="AA249" s="337"/>
      <c r="AB249" s="337"/>
      <c r="AC249" s="338"/>
    </row>
    <row r="250" spans="1:29">
      <c r="A250" s="335">
        <v>42317</v>
      </c>
      <c r="B250" s="336"/>
      <c r="C250" s="337"/>
      <c r="D250" s="337"/>
      <c r="E250" s="337"/>
      <c r="F250" s="338"/>
      <c r="G250" s="336"/>
      <c r="H250" s="352">
        <v>2568.2600000000002</v>
      </c>
      <c r="I250" s="337"/>
      <c r="J250" s="337"/>
      <c r="K250" s="338"/>
      <c r="L250" s="337"/>
      <c r="M250" s="337"/>
      <c r="N250" s="337"/>
      <c r="O250" s="337"/>
      <c r="P250" s="337"/>
      <c r="Q250" s="338"/>
      <c r="R250" s="337"/>
      <c r="S250" s="337"/>
      <c r="T250" s="337"/>
      <c r="U250" s="337"/>
      <c r="V250" s="337"/>
      <c r="W250" s="338"/>
      <c r="X250" s="339"/>
      <c r="Y250" s="337"/>
      <c r="Z250" s="339"/>
      <c r="AA250" s="337"/>
      <c r="AB250" s="337"/>
      <c r="AC250" s="338"/>
    </row>
    <row r="251" spans="1:29">
      <c r="A251" s="335">
        <v>42318</v>
      </c>
      <c r="B251" s="336"/>
      <c r="C251" s="337"/>
      <c r="D251" s="337"/>
      <c r="E251" s="337"/>
      <c r="F251" s="338"/>
      <c r="G251" s="336"/>
      <c r="H251" s="337"/>
      <c r="I251" s="337"/>
      <c r="J251" s="337"/>
      <c r="K251" s="338"/>
      <c r="L251" s="337"/>
      <c r="M251" s="337"/>
      <c r="N251" s="337"/>
      <c r="O251" s="337"/>
      <c r="P251" s="337"/>
      <c r="Q251" s="338"/>
      <c r="R251" s="337"/>
      <c r="S251" s="337">
        <v>163.34</v>
      </c>
      <c r="T251" s="337"/>
      <c r="U251" s="337"/>
      <c r="V251" s="337"/>
      <c r="W251" s="338"/>
      <c r="X251" s="339">
        <v>1000</v>
      </c>
      <c r="Y251" s="337"/>
      <c r="Z251" s="339"/>
      <c r="AA251" s="337"/>
      <c r="AB251" s="337"/>
      <c r="AC251" s="338"/>
    </row>
    <row r="252" spans="1:29">
      <c r="A252" s="335">
        <v>42319</v>
      </c>
      <c r="B252" s="336"/>
      <c r="C252" s="337"/>
      <c r="D252" s="337"/>
      <c r="E252" s="337"/>
      <c r="F252" s="338"/>
      <c r="G252" s="336"/>
      <c r="H252" s="352">
        <v>40709.120000000003</v>
      </c>
      <c r="I252" s="337"/>
      <c r="J252" s="337"/>
      <c r="K252" s="338"/>
      <c r="L252" s="337"/>
      <c r="M252" s="337"/>
      <c r="N252" s="337"/>
      <c r="O252" s="337"/>
      <c r="P252" s="337"/>
      <c r="Q252" s="338"/>
      <c r="R252" s="337"/>
      <c r="S252" s="337"/>
      <c r="T252" s="337"/>
      <c r="U252" s="337"/>
      <c r="V252" s="337"/>
      <c r="W252" s="338"/>
      <c r="X252" s="339"/>
      <c r="Y252" s="337"/>
      <c r="Z252" s="339"/>
      <c r="AA252" s="337"/>
      <c r="AB252" s="337"/>
      <c r="AC252" s="338"/>
    </row>
    <row r="253" spans="1:29">
      <c r="A253" s="335">
        <v>42321</v>
      </c>
      <c r="B253" s="336"/>
      <c r="C253" s="337">
        <v>222.9</v>
      </c>
      <c r="D253" s="337"/>
      <c r="E253" s="337"/>
      <c r="F253" s="338"/>
      <c r="G253" s="336"/>
      <c r="H253" s="337"/>
      <c r="I253" s="337"/>
      <c r="J253" s="337"/>
      <c r="K253" s="338"/>
      <c r="L253" s="337"/>
      <c r="M253" s="337"/>
      <c r="N253" s="337"/>
      <c r="O253" s="337"/>
      <c r="P253" s="337"/>
      <c r="Q253" s="338"/>
      <c r="R253" s="337"/>
      <c r="S253" s="337"/>
      <c r="T253" s="337"/>
      <c r="U253" s="337"/>
      <c r="V253" s="337"/>
      <c r="W253" s="338"/>
      <c r="X253" s="339">
        <v>9153</v>
      </c>
      <c r="Y253" s="337"/>
      <c r="Z253" s="339">
        <f>X253-9110.9</f>
        <v>42.100000000000364</v>
      </c>
      <c r="AA253" s="337"/>
      <c r="AB253" s="337"/>
      <c r="AC253" s="338"/>
    </row>
    <row r="254" spans="1:29">
      <c r="A254" s="335">
        <v>42324</v>
      </c>
      <c r="B254" s="336"/>
      <c r="C254" s="337"/>
      <c r="D254" s="337"/>
      <c r="E254" s="337"/>
      <c r="F254" s="338"/>
      <c r="G254" s="336"/>
      <c r="H254" s="337"/>
      <c r="I254" s="337"/>
      <c r="J254" s="337"/>
      <c r="K254" s="338"/>
      <c r="L254" s="337"/>
      <c r="M254" s="337"/>
      <c r="N254" s="337"/>
      <c r="O254" s="337"/>
      <c r="P254" s="337"/>
      <c r="Q254" s="338"/>
      <c r="R254" s="337"/>
      <c r="S254" s="337">
        <v>2579.3200000000002</v>
      </c>
      <c r="T254" s="337"/>
      <c r="U254" s="337"/>
      <c r="V254" s="337"/>
      <c r="W254" s="338"/>
      <c r="X254" s="339"/>
      <c r="Y254" s="337">
        <v>60000</v>
      </c>
      <c r="Z254" s="339">
        <f>17973-17890.32</f>
        <v>82.680000000000291</v>
      </c>
      <c r="AA254" s="337"/>
      <c r="AB254" s="337"/>
      <c r="AC254" s="338"/>
    </row>
    <row r="255" spans="1:29">
      <c r="A255" s="335">
        <v>42325</v>
      </c>
      <c r="B255" s="336">
        <v>50000</v>
      </c>
      <c r="C255" s="337"/>
      <c r="D255" s="337"/>
      <c r="E255" s="337"/>
      <c r="F255" s="338"/>
      <c r="G255" s="336"/>
      <c r="H255" s="352">
        <v>7853.33</v>
      </c>
      <c r="I255" s="337"/>
      <c r="J255" s="337"/>
      <c r="K255" s="338"/>
      <c r="L255" s="337"/>
      <c r="M255" s="337"/>
      <c r="N255" s="337"/>
      <c r="O255" s="337"/>
      <c r="P255" s="337"/>
      <c r="Q255" s="338"/>
      <c r="R255" s="337"/>
      <c r="S255" s="337"/>
      <c r="T255" s="337"/>
      <c r="U255" s="337"/>
      <c r="V255" s="337"/>
      <c r="W255" s="338"/>
      <c r="X255" s="339"/>
      <c r="Y255" s="337"/>
      <c r="Z255" s="339"/>
      <c r="AA255" s="337"/>
      <c r="AB255" s="337"/>
      <c r="AC255" s="338"/>
    </row>
    <row r="256" spans="1:29">
      <c r="A256" s="335">
        <v>42326</v>
      </c>
      <c r="B256" s="336">
        <v>60000</v>
      </c>
      <c r="C256" s="337"/>
      <c r="D256" s="337"/>
      <c r="E256" s="337"/>
      <c r="F256" s="338"/>
      <c r="G256" s="336"/>
      <c r="H256" s="337"/>
      <c r="I256" s="337"/>
      <c r="J256" s="337"/>
      <c r="K256" s="338"/>
      <c r="L256" s="337"/>
      <c r="M256" s="337"/>
      <c r="N256" s="337"/>
      <c r="O256" s="337"/>
      <c r="P256" s="337"/>
      <c r="Q256" s="338"/>
      <c r="R256" s="337"/>
      <c r="S256" s="337"/>
      <c r="T256" s="337"/>
      <c r="U256" s="337"/>
      <c r="V256" s="337"/>
      <c r="W256" s="338"/>
      <c r="X256" s="339">
        <v>23000</v>
      </c>
      <c r="Y256" s="337">
        <v>52770.95</v>
      </c>
      <c r="Z256" s="339"/>
      <c r="AA256" s="337"/>
      <c r="AB256" s="337"/>
      <c r="AC256" s="338"/>
    </row>
    <row r="257" spans="1:29">
      <c r="A257" s="335">
        <v>42329</v>
      </c>
      <c r="B257" s="336"/>
      <c r="C257" s="337">
        <v>943.27</v>
      </c>
      <c r="D257" s="337"/>
      <c r="E257" s="337"/>
      <c r="F257" s="338"/>
      <c r="G257" s="336"/>
      <c r="H257" s="337"/>
      <c r="I257" s="337"/>
      <c r="J257" s="337"/>
      <c r="K257" s="338"/>
      <c r="L257" s="337"/>
      <c r="M257" s="337"/>
      <c r="N257" s="337"/>
      <c r="O257" s="337"/>
      <c r="P257" s="337"/>
      <c r="Q257" s="338"/>
      <c r="R257" s="337"/>
      <c r="S257" s="337"/>
      <c r="T257" s="337"/>
      <c r="U257" s="337"/>
      <c r="V257" s="337"/>
      <c r="W257" s="338"/>
      <c r="X257" s="339"/>
      <c r="Y257" s="337"/>
      <c r="Z257" s="339"/>
      <c r="AA257" s="337"/>
      <c r="AB257" s="337"/>
      <c r="AC257" s="338"/>
    </row>
    <row r="258" spans="1:29">
      <c r="A258" s="335">
        <v>42333</v>
      </c>
      <c r="B258" s="336"/>
      <c r="C258" s="337"/>
      <c r="D258" s="337"/>
      <c r="E258" s="337"/>
      <c r="F258" s="338"/>
      <c r="G258" s="336"/>
      <c r="H258" s="337"/>
      <c r="I258" s="337"/>
      <c r="J258" s="337"/>
      <c r="K258" s="338"/>
      <c r="L258" s="337"/>
      <c r="M258" s="337"/>
      <c r="N258" s="337"/>
      <c r="O258" s="337"/>
      <c r="P258" s="337"/>
      <c r="Q258" s="338"/>
      <c r="R258" s="337"/>
      <c r="S258" s="337"/>
      <c r="T258" s="337"/>
      <c r="U258" s="337"/>
      <c r="V258" s="337"/>
      <c r="W258" s="338"/>
      <c r="X258" s="339"/>
      <c r="Y258" s="337">
        <v>3003.68</v>
      </c>
      <c r="Z258" s="339"/>
      <c r="AA258" s="337"/>
      <c r="AB258" s="337"/>
      <c r="AC258" s="338"/>
    </row>
    <row r="259" spans="1:29">
      <c r="A259" s="335">
        <v>42335</v>
      </c>
      <c r="B259" s="336"/>
      <c r="C259" s="337"/>
      <c r="D259" s="337"/>
      <c r="E259" s="337"/>
      <c r="F259" s="338"/>
      <c r="G259" s="336"/>
      <c r="H259" s="337"/>
      <c r="I259" s="337"/>
      <c r="J259" s="337"/>
      <c r="K259" s="338"/>
      <c r="L259" s="337"/>
      <c r="M259" s="337"/>
      <c r="N259" s="337"/>
      <c r="O259" s="337"/>
      <c r="P259" s="337"/>
      <c r="Q259" s="338"/>
      <c r="R259" s="337"/>
      <c r="S259" s="337"/>
      <c r="T259" s="337"/>
      <c r="U259" s="337"/>
      <c r="V259" s="337"/>
      <c r="W259" s="338"/>
      <c r="X259" s="339">
        <v>10000</v>
      </c>
      <c r="Y259" s="337"/>
      <c r="Z259" s="339"/>
      <c r="AA259" s="337"/>
      <c r="AB259" s="337"/>
      <c r="AC259" s="338"/>
    </row>
    <row r="260" spans="1:29">
      <c r="A260" s="335">
        <v>42336</v>
      </c>
      <c r="B260" s="336"/>
      <c r="C260" s="337"/>
      <c r="D260" s="337"/>
      <c r="E260" s="337"/>
      <c r="F260" s="338"/>
      <c r="G260" s="336">
        <v>600</v>
      </c>
      <c r="H260" s="337"/>
      <c r="I260" s="337"/>
      <c r="J260" s="337"/>
      <c r="K260" s="338"/>
      <c r="L260" s="337"/>
      <c r="M260" s="337"/>
      <c r="N260" s="337"/>
      <c r="O260" s="337"/>
      <c r="P260" s="337"/>
      <c r="Q260" s="338"/>
      <c r="R260" s="337"/>
      <c r="S260" s="337"/>
      <c r="T260" s="337"/>
      <c r="U260" s="337"/>
      <c r="V260" s="337"/>
      <c r="W260" s="338"/>
      <c r="X260" s="339"/>
      <c r="Y260" s="337"/>
      <c r="Z260" s="339"/>
      <c r="AA260" s="337"/>
      <c r="AB260" s="337"/>
      <c r="AC260" s="338"/>
    </row>
    <row r="261" spans="1:29">
      <c r="A261" s="335">
        <v>42337</v>
      </c>
      <c r="B261" s="336"/>
      <c r="C261" s="337"/>
      <c r="D261" s="337"/>
      <c r="E261" s="337"/>
      <c r="F261" s="338"/>
      <c r="G261" s="336"/>
      <c r="H261" s="337"/>
      <c r="I261" s="337"/>
      <c r="J261" s="337"/>
      <c r="K261" s="338"/>
      <c r="L261" s="337"/>
      <c r="M261" s="337"/>
      <c r="N261" s="337"/>
      <c r="O261" s="337"/>
      <c r="P261" s="337"/>
      <c r="Q261" s="338"/>
      <c r="R261" s="337"/>
      <c r="S261" s="337"/>
      <c r="T261" s="337"/>
      <c r="U261" s="337"/>
      <c r="V261" s="337"/>
      <c r="W261" s="338"/>
      <c r="X261" s="339">
        <v>900</v>
      </c>
      <c r="Y261" s="337"/>
      <c r="Z261" s="339"/>
      <c r="AA261" s="337"/>
      <c r="AB261" s="337"/>
      <c r="AC261" s="338"/>
    </row>
    <row r="262" spans="1:29">
      <c r="A262" s="335">
        <v>42339</v>
      </c>
      <c r="B262" s="336"/>
      <c r="C262" s="337"/>
      <c r="D262" s="337"/>
      <c r="E262" s="337"/>
      <c r="F262" s="338"/>
      <c r="G262" s="336">
        <v>50000</v>
      </c>
      <c r="H262" s="337"/>
      <c r="I262" s="337"/>
      <c r="J262" s="337"/>
      <c r="K262" s="338"/>
      <c r="L262" s="337"/>
      <c r="M262" s="337"/>
      <c r="N262" s="337"/>
      <c r="O262" s="337"/>
      <c r="P262" s="337"/>
      <c r="Q262" s="338"/>
      <c r="R262" s="337"/>
      <c r="S262" s="337"/>
      <c r="T262" s="337"/>
      <c r="U262" s="337"/>
      <c r="V262" s="337"/>
      <c r="W262" s="338"/>
      <c r="X262" s="339"/>
      <c r="Y262" s="337"/>
      <c r="Z262" s="339"/>
      <c r="AA262" s="337"/>
      <c r="AB262" s="337"/>
      <c r="AC262" s="338"/>
    </row>
    <row r="263" spans="1:29">
      <c r="A263" s="335">
        <v>42340</v>
      </c>
      <c r="B263" s="336"/>
      <c r="C263" s="337"/>
      <c r="D263" s="337"/>
      <c r="E263" s="337"/>
      <c r="F263" s="338"/>
      <c r="G263" s="336"/>
      <c r="H263" s="337"/>
      <c r="I263" s="337"/>
      <c r="J263" s="337"/>
      <c r="K263" s="338"/>
      <c r="L263" s="337"/>
      <c r="M263" s="337"/>
      <c r="N263" s="337"/>
      <c r="O263" s="337"/>
      <c r="P263" s="337"/>
      <c r="Q263" s="338"/>
      <c r="R263" s="337"/>
      <c r="S263" s="337"/>
      <c r="T263" s="337"/>
      <c r="U263" s="337"/>
      <c r="V263" s="337"/>
      <c r="W263" s="338"/>
      <c r="X263" s="339"/>
      <c r="Y263" s="337">
        <v>10027.07</v>
      </c>
      <c r="Z263" s="339"/>
      <c r="AA263" s="337"/>
      <c r="AB263" s="337"/>
      <c r="AC263" s="338"/>
    </row>
    <row r="264" spans="1:29">
      <c r="A264" s="335">
        <v>42342</v>
      </c>
      <c r="B264" s="336">
        <v>2287</v>
      </c>
      <c r="C264" s="337"/>
      <c r="D264" s="337"/>
      <c r="E264" s="337"/>
      <c r="F264" s="338"/>
      <c r="G264" s="336"/>
      <c r="H264" s="337"/>
      <c r="I264" s="337"/>
      <c r="J264" s="337"/>
      <c r="K264" s="338"/>
      <c r="L264" s="337"/>
      <c r="M264" s="337"/>
      <c r="N264" s="337"/>
      <c r="O264" s="337"/>
      <c r="P264" s="337"/>
      <c r="Q264" s="338"/>
      <c r="R264" s="337"/>
      <c r="S264" s="337"/>
      <c r="T264" s="337"/>
      <c r="U264" s="337"/>
      <c r="V264" s="337"/>
      <c r="W264" s="338"/>
      <c r="X264" s="339"/>
      <c r="Y264" s="337">
        <v>20072</v>
      </c>
      <c r="Z264" s="339"/>
      <c r="AA264" s="337"/>
      <c r="AB264" s="337"/>
      <c r="AC264" s="338"/>
    </row>
    <row r="265" spans="1:29">
      <c r="A265" s="335">
        <v>42345</v>
      </c>
      <c r="B265" s="336"/>
      <c r="C265" s="337">
        <v>138.38</v>
      </c>
      <c r="D265" s="337"/>
      <c r="E265" s="337"/>
      <c r="F265" s="338"/>
      <c r="G265" s="336"/>
      <c r="H265" s="337"/>
      <c r="I265" s="337"/>
      <c r="J265" s="337"/>
      <c r="K265" s="338"/>
      <c r="L265" s="337"/>
      <c r="M265" s="337"/>
      <c r="N265" s="337"/>
      <c r="O265" s="337"/>
      <c r="P265" s="337"/>
      <c r="Q265" s="338"/>
      <c r="R265" s="337"/>
      <c r="S265" s="337"/>
      <c r="T265" s="337"/>
      <c r="U265" s="337"/>
      <c r="V265" s="337"/>
      <c r="W265" s="338"/>
      <c r="X265" s="339"/>
      <c r="Y265" s="337"/>
      <c r="Z265" s="339"/>
      <c r="AA265" s="337"/>
      <c r="AB265" s="337"/>
      <c r="AC265" s="338"/>
    </row>
    <row r="266" spans="1:29">
      <c r="A266" s="335">
        <v>42347</v>
      </c>
      <c r="B266" s="336"/>
      <c r="C266" s="337"/>
      <c r="D266" s="337"/>
      <c r="E266" s="337"/>
      <c r="F266" s="338"/>
      <c r="G266" s="336"/>
      <c r="H266" s="337"/>
      <c r="I266" s="337"/>
      <c r="J266" s="337"/>
      <c r="K266" s="338"/>
      <c r="L266" s="337"/>
      <c r="M266" s="337"/>
      <c r="N266" s="337"/>
      <c r="O266" s="337"/>
      <c r="P266" s="337"/>
      <c r="Q266" s="338"/>
      <c r="R266" s="337"/>
      <c r="S266" s="337"/>
      <c r="T266" s="337"/>
      <c r="U266" s="337"/>
      <c r="V266" s="337"/>
      <c r="W266" s="338"/>
      <c r="X266" s="339"/>
      <c r="Y266" s="337">
        <v>914.42</v>
      </c>
      <c r="Z266" s="339"/>
      <c r="AA266" s="337"/>
      <c r="AB266" s="337"/>
      <c r="AC266" s="338"/>
    </row>
    <row r="267" spans="1:29">
      <c r="A267" s="335">
        <v>42348</v>
      </c>
      <c r="B267" s="336"/>
      <c r="C267" s="337"/>
      <c r="D267" s="337"/>
      <c r="E267" s="337"/>
      <c r="F267" s="338"/>
      <c r="G267" s="336">
        <v>30000</v>
      </c>
      <c r="H267" s="337"/>
      <c r="I267" s="337"/>
      <c r="J267" s="337"/>
      <c r="K267" s="338"/>
      <c r="L267" s="337"/>
      <c r="M267" s="337"/>
      <c r="N267" s="337"/>
      <c r="O267" s="337"/>
      <c r="P267" s="337"/>
      <c r="Q267" s="338"/>
      <c r="R267" s="337"/>
      <c r="S267" s="337"/>
      <c r="T267" s="337"/>
      <c r="U267" s="337"/>
      <c r="V267" s="337"/>
      <c r="W267" s="338"/>
      <c r="X267" s="339"/>
      <c r="Y267" s="337"/>
      <c r="Z267" s="339"/>
      <c r="AA267" s="337"/>
      <c r="AB267" s="337"/>
      <c r="AC267" s="338"/>
    </row>
    <row r="268" spans="1:29">
      <c r="A268" s="335">
        <v>42352</v>
      </c>
      <c r="B268" s="336">
        <v>121.08</v>
      </c>
      <c r="C268" s="337"/>
      <c r="D268" s="337"/>
      <c r="E268" s="337"/>
      <c r="F268" s="338"/>
      <c r="G268" s="336"/>
      <c r="H268" s="337"/>
      <c r="I268" s="337"/>
      <c r="J268" s="337"/>
      <c r="K268" s="338"/>
      <c r="L268" s="337"/>
      <c r="M268" s="337"/>
      <c r="N268" s="337"/>
      <c r="O268" s="337"/>
      <c r="P268" s="337"/>
      <c r="Q268" s="338"/>
      <c r="R268" s="337"/>
      <c r="S268" s="337"/>
      <c r="T268" s="337"/>
      <c r="U268" s="337"/>
      <c r="V268" s="337"/>
      <c r="W268" s="338"/>
      <c r="X268" s="339"/>
      <c r="Y268" s="337"/>
      <c r="Z268" s="339"/>
      <c r="AA268" s="337"/>
      <c r="AB268" s="337"/>
      <c r="AC268" s="338"/>
    </row>
    <row r="269" spans="1:29">
      <c r="A269" s="335">
        <v>42353</v>
      </c>
      <c r="B269" s="336"/>
      <c r="C269" s="337"/>
      <c r="D269" s="337"/>
      <c r="E269" s="337"/>
      <c r="F269" s="338"/>
      <c r="G269" s="336">
        <v>2970</v>
      </c>
      <c r="H269" s="337"/>
      <c r="I269" s="337"/>
      <c r="J269" s="337"/>
      <c r="K269" s="338"/>
      <c r="L269" s="337"/>
      <c r="M269" s="337"/>
      <c r="N269" s="337"/>
      <c r="O269" s="337"/>
      <c r="P269" s="337"/>
      <c r="Q269" s="338"/>
      <c r="R269" s="337"/>
      <c r="S269" s="337"/>
      <c r="T269" s="337"/>
      <c r="U269" s="337"/>
      <c r="V269" s="337"/>
      <c r="W269" s="338"/>
      <c r="X269" s="339">
        <v>10000</v>
      </c>
      <c r="Y269" s="337"/>
      <c r="Z269" s="339">
        <v>10</v>
      </c>
      <c r="AA269" s="337"/>
      <c r="AB269" s="337"/>
      <c r="AC269" s="338"/>
    </row>
    <row r="270" spans="1:29">
      <c r="A270" s="335">
        <v>42354</v>
      </c>
      <c r="B270" s="336"/>
      <c r="C270" s="337"/>
      <c r="D270" s="337"/>
      <c r="E270" s="337"/>
      <c r="F270" s="338"/>
      <c r="G270" s="336">
        <v>130</v>
      </c>
      <c r="H270" s="337"/>
      <c r="I270" s="337"/>
      <c r="J270" s="337"/>
      <c r="K270" s="338"/>
      <c r="L270" s="337"/>
      <c r="M270" s="337"/>
      <c r="N270" s="337"/>
      <c r="O270" s="337"/>
      <c r="P270" s="337"/>
      <c r="Q270" s="338"/>
      <c r="R270" s="337"/>
      <c r="S270" s="337"/>
      <c r="T270" s="337"/>
      <c r="U270" s="337"/>
      <c r="V270" s="337"/>
      <c r="W270" s="338"/>
      <c r="X270" s="339"/>
      <c r="Y270" s="337"/>
      <c r="Z270" s="339">
        <f>19264.8*0.0046</f>
        <v>88.618079999999992</v>
      </c>
      <c r="AA270" s="337"/>
      <c r="AB270" s="337"/>
      <c r="AC270" s="338"/>
    </row>
    <row r="271" spans="1:29">
      <c r="A271" s="335">
        <v>42355</v>
      </c>
      <c r="B271" s="336"/>
      <c r="C271" s="337">
        <v>214.3</v>
      </c>
      <c r="D271" s="337"/>
      <c r="E271" s="337"/>
      <c r="F271" s="338"/>
      <c r="G271" s="336"/>
      <c r="H271" s="337"/>
      <c r="I271" s="337"/>
      <c r="J271" s="337"/>
      <c r="K271" s="338"/>
      <c r="L271" s="337"/>
      <c r="M271" s="337"/>
      <c r="N271" s="337"/>
      <c r="O271" s="337"/>
      <c r="P271" s="337"/>
      <c r="Q271" s="338"/>
      <c r="R271" s="337"/>
      <c r="S271" s="337"/>
      <c r="T271" s="337"/>
      <c r="U271" s="337"/>
      <c r="V271" s="337"/>
      <c r="W271" s="338"/>
      <c r="X271" s="339">
        <f>20000+9000</f>
        <v>29000</v>
      </c>
      <c r="Y271" s="337"/>
      <c r="Z271" s="339">
        <v>9</v>
      </c>
      <c r="AA271" s="337"/>
      <c r="AB271" s="337"/>
      <c r="AC271" s="338"/>
    </row>
    <row r="272" spans="1:29">
      <c r="A272" s="335">
        <v>42359</v>
      </c>
      <c r="B272" s="336"/>
      <c r="C272" s="337">
        <v>1020</v>
      </c>
      <c r="D272" s="337"/>
      <c r="E272" s="337"/>
      <c r="F272" s="338"/>
      <c r="G272" s="336"/>
      <c r="H272" s="337"/>
      <c r="I272" s="337"/>
      <c r="J272" s="337"/>
      <c r="K272" s="338"/>
      <c r="L272" s="337"/>
      <c r="M272" s="337"/>
      <c r="N272" s="337"/>
      <c r="O272" s="337"/>
      <c r="P272" s="337"/>
      <c r="Q272" s="338"/>
      <c r="R272" s="337"/>
      <c r="S272" s="337"/>
      <c r="T272" s="337"/>
      <c r="U272" s="337"/>
      <c r="V272" s="337"/>
      <c r="W272" s="338"/>
      <c r="X272" s="339">
        <v>1200</v>
      </c>
      <c r="Y272" s="337"/>
      <c r="Z272" s="339"/>
      <c r="AA272" s="337"/>
      <c r="AB272" s="337"/>
      <c r="AC272" s="338"/>
    </row>
    <row r="273" spans="1:29">
      <c r="A273" s="335">
        <v>42360</v>
      </c>
      <c r="B273" s="336"/>
      <c r="C273" s="337">
        <v>262.72000000000003</v>
      </c>
      <c r="D273" s="337"/>
      <c r="E273" s="337"/>
      <c r="F273" s="338"/>
      <c r="G273" s="336"/>
      <c r="H273" s="337"/>
      <c r="I273" s="337"/>
      <c r="J273" s="337"/>
      <c r="K273" s="338"/>
      <c r="L273" s="337"/>
      <c r="M273" s="337"/>
      <c r="N273" s="337"/>
      <c r="O273" s="337"/>
      <c r="P273" s="337"/>
      <c r="Q273" s="338"/>
      <c r="R273" s="337"/>
      <c r="S273" s="337"/>
      <c r="T273" s="337"/>
      <c r="U273" s="337"/>
      <c r="V273" s="337"/>
      <c r="W273" s="338"/>
      <c r="X273" s="339"/>
      <c r="Y273" s="337"/>
      <c r="Z273" s="339"/>
      <c r="AA273" s="337"/>
      <c r="AB273" s="337"/>
      <c r="AC273" s="338"/>
    </row>
    <row r="274" spans="1:29">
      <c r="A274" s="335">
        <v>42362</v>
      </c>
      <c r="B274" s="336"/>
      <c r="C274" s="337"/>
      <c r="D274" s="337"/>
      <c r="E274" s="337"/>
      <c r="F274" s="338"/>
      <c r="G274" s="336"/>
      <c r="H274" s="337"/>
      <c r="I274" s="337"/>
      <c r="J274" s="337"/>
      <c r="K274" s="338"/>
      <c r="L274" s="337"/>
      <c r="M274" s="337"/>
      <c r="N274" s="337"/>
      <c r="O274" s="337"/>
      <c r="P274" s="337"/>
      <c r="Q274" s="338"/>
      <c r="R274" s="337"/>
      <c r="S274" s="337"/>
      <c r="T274" s="337"/>
      <c r="U274" s="337"/>
      <c r="V274" s="337"/>
      <c r="W274" s="338"/>
      <c r="X274" s="339"/>
      <c r="Y274" s="337">
        <f>10007+7011</f>
        <v>17018</v>
      </c>
      <c r="Z274" s="339"/>
      <c r="AA274" s="337"/>
      <c r="AB274" s="337"/>
      <c r="AC274" s="338"/>
    </row>
    <row r="275" spans="1:29">
      <c r="A275" s="335">
        <v>42363</v>
      </c>
      <c r="B275" s="336"/>
      <c r="C275" s="337"/>
      <c r="D275" s="337"/>
      <c r="E275" s="337"/>
      <c r="F275" s="338"/>
      <c r="G275" s="336"/>
      <c r="H275" s="337"/>
      <c r="I275" s="337"/>
      <c r="J275" s="337"/>
      <c r="K275" s="338"/>
      <c r="L275" s="337"/>
      <c r="M275" s="337"/>
      <c r="N275" s="337"/>
      <c r="O275" s="337"/>
      <c r="P275" s="337"/>
      <c r="Q275" s="338"/>
      <c r="R275" s="337"/>
      <c r="S275" s="337"/>
      <c r="T275" s="337"/>
      <c r="U275" s="337"/>
      <c r="V275" s="337"/>
      <c r="W275" s="338"/>
      <c r="X275" s="339"/>
      <c r="Y275" s="353">
        <v>11962</v>
      </c>
      <c r="Z275" s="339"/>
      <c r="AA275" s="337"/>
      <c r="AB275" s="337"/>
      <c r="AC275" s="338"/>
    </row>
    <row r="276" spans="1:29">
      <c r="A276" s="335">
        <v>42366</v>
      </c>
      <c r="B276" s="336"/>
      <c r="C276" s="337">
        <v>945</v>
      </c>
      <c r="D276" s="337"/>
      <c r="E276" s="337"/>
      <c r="F276" s="338"/>
      <c r="G276" s="336">
        <v>2000</v>
      </c>
      <c r="H276" s="337"/>
      <c r="I276" s="337"/>
      <c r="J276" s="337"/>
      <c r="K276" s="338"/>
      <c r="L276" s="337"/>
      <c r="M276" s="337"/>
      <c r="N276" s="337"/>
      <c r="O276" s="337"/>
      <c r="P276" s="337"/>
      <c r="Q276" s="338"/>
      <c r="R276" s="337"/>
      <c r="S276" s="337"/>
      <c r="T276" s="337"/>
      <c r="U276" s="337"/>
      <c r="V276" s="337"/>
      <c r="W276" s="338"/>
      <c r="X276" s="339"/>
      <c r="Y276" s="337"/>
      <c r="Z276" s="339"/>
      <c r="AA276" s="337"/>
      <c r="AB276" s="337"/>
      <c r="AC276" s="338"/>
    </row>
    <row r="277" spans="1:29">
      <c r="A277" s="335">
        <v>42368</v>
      </c>
      <c r="B277" s="336"/>
      <c r="C277" s="337">
        <v>419</v>
      </c>
      <c r="D277" s="337"/>
      <c r="E277" s="337"/>
      <c r="F277" s="338"/>
      <c r="G277" s="336"/>
      <c r="H277" s="337"/>
      <c r="I277" s="337"/>
      <c r="J277" s="337"/>
      <c r="K277" s="338"/>
      <c r="L277" s="337"/>
      <c r="M277" s="337"/>
      <c r="N277" s="337"/>
      <c r="O277" s="337"/>
      <c r="P277" s="337"/>
      <c r="Q277" s="338"/>
      <c r="R277" s="337"/>
      <c r="S277" s="337"/>
      <c r="T277" s="337"/>
      <c r="U277" s="337"/>
      <c r="V277" s="337"/>
      <c r="W277" s="338"/>
      <c r="X277" s="339"/>
      <c r="Y277" s="337">
        <v>2070</v>
      </c>
      <c r="Z277" s="339"/>
      <c r="AA277" s="337"/>
      <c r="AB277" s="337"/>
      <c r="AC277" s="338"/>
    </row>
    <row r="278" spans="1:29">
      <c r="A278" s="335">
        <v>42371</v>
      </c>
      <c r="B278" s="336">
        <v>49400</v>
      </c>
      <c r="C278" s="337"/>
      <c r="D278" s="337"/>
      <c r="E278" s="337"/>
      <c r="F278" s="338"/>
      <c r="G278" s="336">
        <v>40000</v>
      </c>
      <c r="H278" s="337"/>
      <c r="I278" s="337"/>
      <c r="J278" s="337"/>
      <c r="K278" s="338"/>
      <c r="L278" s="337"/>
      <c r="M278" s="337"/>
      <c r="N278" s="337"/>
      <c r="O278" s="337"/>
      <c r="P278" s="337"/>
      <c r="Q278" s="338"/>
      <c r="R278" s="337"/>
      <c r="S278" s="337"/>
      <c r="T278" s="337"/>
      <c r="U278" s="337"/>
      <c r="V278" s="337"/>
      <c r="W278" s="338"/>
      <c r="X278" s="339"/>
      <c r="Y278" s="337"/>
      <c r="Z278" s="339"/>
      <c r="AA278" s="337"/>
      <c r="AB278" s="337"/>
      <c r="AC278" s="338"/>
    </row>
    <row r="279" spans="1:29">
      <c r="A279" s="335">
        <v>42372</v>
      </c>
      <c r="B279" s="336"/>
      <c r="C279" s="337"/>
      <c r="D279" s="337"/>
      <c r="E279" s="337"/>
      <c r="F279" s="338"/>
      <c r="G279" s="336"/>
      <c r="H279" s="337"/>
      <c r="I279" s="337"/>
      <c r="J279" s="337"/>
      <c r="K279" s="338"/>
      <c r="L279" s="337"/>
      <c r="M279" s="337"/>
      <c r="N279" s="337"/>
      <c r="O279" s="337"/>
      <c r="P279" s="337"/>
      <c r="Q279" s="338"/>
      <c r="R279" s="337"/>
      <c r="S279" s="337"/>
      <c r="T279" s="337"/>
      <c r="U279" s="337"/>
      <c r="V279" s="337"/>
      <c r="W279" s="338"/>
      <c r="X279" s="339"/>
      <c r="Y279" s="337">
        <v>37789.919999999998</v>
      </c>
      <c r="Z279" s="339"/>
      <c r="AA279" s="337"/>
      <c r="AB279" s="337"/>
      <c r="AC279" s="338"/>
    </row>
    <row r="280" spans="1:29">
      <c r="A280" s="335">
        <v>42373</v>
      </c>
      <c r="B280" s="336"/>
      <c r="C280" s="337">
        <v>1770</v>
      </c>
      <c r="D280" s="337"/>
      <c r="E280" s="337"/>
      <c r="F280" s="338"/>
      <c r="G280" s="336"/>
      <c r="H280" s="337"/>
      <c r="I280" s="337"/>
      <c r="J280" s="337"/>
      <c r="K280" s="338"/>
      <c r="L280" s="337"/>
      <c r="M280" s="337"/>
      <c r="N280" s="337"/>
      <c r="O280" s="337"/>
      <c r="P280" s="337"/>
      <c r="Q280" s="338"/>
      <c r="R280" s="337"/>
      <c r="S280" s="337"/>
      <c r="T280" s="337"/>
      <c r="U280" s="337"/>
      <c r="V280" s="337"/>
      <c r="W280" s="338"/>
      <c r="X280" s="339">
        <f>5000+9000+55.3</f>
        <v>14055.3</v>
      </c>
      <c r="Y280" s="337"/>
      <c r="Z280" s="339">
        <f>5+55.3</f>
        <v>60.3</v>
      </c>
      <c r="AA280" s="337"/>
      <c r="AB280" s="337"/>
      <c r="AC280" s="338"/>
    </row>
    <row r="281" spans="1:29">
      <c r="A281" s="335">
        <v>42374</v>
      </c>
      <c r="B281" s="336"/>
      <c r="C281" s="337">
        <v>310</v>
      </c>
      <c r="D281" s="337"/>
      <c r="E281" s="337"/>
      <c r="F281" s="338"/>
      <c r="G281" s="336"/>
      <c r="H281" s="337"/>
      <c r="I281" s="337"/>
      <c r="J281" s="337"/>
      <c r="K281" s="338"/>
      <c r="L281" s="337"/>
      <c r="M281" s="337"/>
      <c r="N281" s="337"/>
      <c r="O281" s="337"/>
      <c r="P281" s="337"/>
      <c r="Q281" s="338"/>
      <c r="R281" s="337"/>
      <c r="S281" s="337"/>
      <c r="T281" s="337"/>
      <c r="U281" s="337"/>
      <c r="V281" s="337"/>
      <c r="W281" s="338"/>
      <c r="X281" s="339">
        <v>4997</v>
      </c>
      <c r="Y281" s="337"/>
      <c r="Z281" s="339">
        <v>5</v>
      </c>
      <c r="AA281" s="337"/>
      <c r="AB281" s="337"/>
      <c r="AC281" s="338"/>
    </row>
    <row r="282" spans="1:29">
      <c r="A282" s="335">
        <v>42382</v>
      </c>
      <c r="B282" s="336"/>
      <c r="C282" s="337">
        <v>205.7</v>
      </c>
      <c r="D282" s="337"/>
      <c r="E282" s="337"/>
      <c r="F282" s="338"/>
      <c r="G282" s="336"/>
      <c r="H282" s="337"/>
      <c r="I282" s="337"/>
      <c r="J282" s="337"/>
      <c r="K282" s="338"/>
      <c r="L282" s="337"/>
      <c r="M282" s="337"/>
      <c r="N282" s="337"/>
      <c r="O282" s="337"/>
      <c r="P282" s="337"/>
      <c r="Q282" s="338"/>
      <c r="R282" s="337"/>
      <c r="S282" s="337"/>
      <c r="T282" s="337"/>
      <c r="U282" s="337"/>
      <c r="V282" s="337"/>
      <c r="W282" s="338"/>
      <c r="X282" s="339">
        <f>9500</f>
        <v>9500</v>
      </c>
      <c r="Y282" s="337"/>
      <c r="Z282" s="339">
        <f>9374*0.0046</f>
        <v>43.120399999999997</v>
      </c>
      <c r="AA282" s="337"/>
      <c r="AB282" s="337"/>
      <c r="AC282" s="338"/>
    </row>
    <row r="283" spans="1:29">
      <c r="A283" s="335">
        <v>42384</v>
      </c>
      <c r="B283" s="336"/>
      <c r="C283" s="337"/>
      <c r="D283" s="337"/>
      <c r="E283" s="337"/>
      <c r="F283" s="338"/>
      <c r="G283" s="336">
        <v>467</v>
      </c>
      <c r="H283" s="337"/>
      <c r="I283" s="337"/>
      <c r="J283" s="337"/>
      <c r="K283" s="338"/>
      <c r="L283" s="337"/>
      <c r="M283" s="337"/>
      <c r="N283" s="337"/>
      <c r="O283" s="337"/>
      <c r="P283" s="337"/>
      <c r="Q283" s="338"/>
      <c r="R283" s="337"/>
      <c r="S283" s="337"/>
      <c r="T283" s="337"/>
      <c r="U283" s="337"/>
      <c r="V283" s="337"/>
      <c r="W283" s="338"/>
      <c r="X283" s="339">
        <v>5991</v>
      </c>
      <c r="Y283" s="337"/>
      <c r="Z283" s="339">
        <v>6</v>
      </c>
      <c r="AA283" s="337"/>
      <c r="AB283" s="337"/>
      <c r="AC283" s="338"/>
    </row>
    <row r="284" spans="1:29">
      <c r="A284" s="335">
        <v>42387</v>
      </c>
      <c r="B284" s="336"/>
      <c r="C284" s="337"/>
      <c r="D284" s="337"/>
      <c r="E284" s="337"/>
      <c r="F284" s="338"/>
      <c r="G284" s="336"/>
      <c r="H284" s="352">
        <v>1538.35</v>
      </c>
      <c r="I284" s="337"/>
      <c r="J284" s="337"/>
      <c r="K284" s="338"/>
      <c r="L284" s="337"/>
      <c r="M284" s="337"/>
      <c r="N284" s="337"/>
      <c r="O284" s="337"/>
      <c r="P284" s="337"/>
      <c r="Q284" s="338"/>
      <c r="R284" s="337"/>
      <c r="S284" s="337"/>
      <c r="T284" s="337"/>
      <c r="U284" s="337"/>
      <c r="V284" s="337"/>
      <c r="W284" s="338"/>
      <c r="X284" s="339"/>
      <c r="Y284" s="337"/>
      <c r="Z284" s="339"/>
      <c r="AA284" s="337"/>
      <c r="AB284" s="337"/>
      <c r="AC284" s="338"/>
    </row>
    <row r="285" spans="1:29">
      <c r="A285" s="335">
        <v>42388</v>
      </c>
      <c r="B285" s="336"/>
      <c r="C285" s="337">
        <v>308</v>
      </c>
      <c r="D285" s="337"/>
      <c r="E285" s="337"/>
      <c r="F285" s="338"/>
      <c r="G285" s="336"/>
      <c r="H285" s="337"/>
      <c r="I285" s="337"/>
      <c r="J285" s="337"/>
      <c r="K285" s="338"/>
      <c r="L285" s="337"/>
      <c r="M285" s="337"/>
      <c r="N285" s="337"/>
      <c r="O285" s="337"/>
      <c r="P285" s="337"/>
      <c r="Q285" s="338"/>
      <c r="R285" s="337"/>
      <c r="S285" s="337"/>
      <c r="T285" s="337"/>
      <c r="U285" s="337"/>
      <c r="V285" s="337"/>
      <c r="W285" s="338"/>
      <c r="X285" s="339"/>
      <c r="Y285" s="337"/>
      <c r="Z285" s="339">
        <f>12158*0.0046</f>
        <v>55.9268</v>
      </c>
      <c r="AA285" s="337"/>
      <c r="AB285" s="337"/>
      <c r="AC285" s="338"/>
    </row>
    <row r="286" spans="1:29">
      <c r="A286" s="335">
        <v>42392</v>
      </c>
      <c r="B286" s="336"/>
      <c r="C286" s="337">
        <v>854</v>
      </c>
      <c r="D286" s="337"/>
      <c r="E286" s="337"/>
      <c r="F286" s="338"/>
      <c r="G286" s="336"/>
      <c r="H286" s="337"/>
      <c r="I286" s="337"/>
      <c r="J286" s="337"/>
      <c r="K286" s="338"/>
      <c r="L286" s="337"/>
      <c r="M286" s="337"/>
      <c r="N286" s="337"/>
      <c r="O286" s="337"/>
      <c r="P286" s="337"/>
      <c r="Q286" s="338"/>
      <c r="R286" s="337"/>
      <c r="S286" s="337"/>
      <c r="T286" s="337"/>
      <c r="U286" s="337"/>
      <c r="V286" s="337"/>
      <c r="W286" s="338"/>
      <c r="X286" s="339">
        <v>6700</v>
      </c>
      <c r="Y286" s="337"/>
      <c r="Z286" s="339"/>
      <c r="AA286" s="337"/>
      <c r="AB286" s="337"/>
      <c r="AC286" s="338"/>
    </row>
    <row r="287" spans="1:29">
      <c r="A287" s="335">
        <v>42396</v>
      </c>
      <c r="B287" s="336"/>
      <c r="C287" s="337">
        <v>946.61</v>
      </c>
      <c r="D287" s="337"/>
      <c r="E287" s="337"/>
      <c r="F287" s="338"/>
      <c r="G287" s="336"/>
      <c r="H287" s="352">
        <v>1151.27</v>
      </c>
      <c r="I287" s="337"/>
      <c r="J287" s="337"/>
      <c r="K287" s="338"/>
      <c r="L287" s="337"/>
      <c r="M287" s="337"/>
      <c r="N287" s="337"/>
      <c r="O287" s="337"/>
      <c r="P287" s="337"/>
      <c r="Q287" s="338"/>
      <c r="R287" s="337"/>
      <c r="S287" s="337"/>
      <c r="T287" s="337"/>
      <c r="U287" s="337"/>
      <c r="V287" s="337"/>
      <c r="W287" s="338"/>
      <c r="X287" s="339"/>
      <c r="Y287" s="337"/>
      <c r="Z287" s="339"/>
      <c r="AA287" s="337"/>
      <c r="AB287" s="337"/>
      <c r="AC287" s="338"/>
    </row>
    <row r="288" spans="1:29">
      <c r="A288" s="335">
        <v>42397</v>
      </c>
      <c r="B288" s="336"/>
      <c r="C288" s="337"/>
      <c r="D288" s="337"/>
      <c r="E288" s="337"/>
      <c r="F288" s="338"/>
      <c r="G288" s="336"/>
      <c r="H288" s="337">
        <v>898.88</v>
      </c>
      <c r="I288" s="337"/>
      <c r="J288" s="337"/>
      <c r="K288" s="338"/>
      <c r="L288" s="337"/>
      <c r="M288" s="337"/>
      <c r="N288" s="337"/>
      <c r="O288" s="337"/>
      <c r="P288" s="337"/>
      <c r="Q288" s="338"/>
      <c r="R288" s="337"/>
      <c r="S288" s="337"/>
      <c r="T288" s="337"/>
      <c r="U288" s="337"/>
      <c r="V288" s="337"/>
      <c r="W288" s="338"/>
      <c r="X288" s="339"/>
      <c r="Y288" s="337"/>
      <c r="Z288" s="339"/>
      <c r="AA288" s="337"/>
      <c r="AB288" s="337"/>
      <c r="AC288" s="338"/>
    </row>
    <row r="289" spans="1:29">
      <c r="A289" s="335">
        <v>42399</v>
      </c>
      <c r="B289" s="336"/>
      <c r="C289" s="337">
        <v>419.25</v>
      </c>
      <c r="D289" s="337"/>
      <c r="E289" s="337"/>
      <c r="F289" s="338"/>
      <c r="G289" s="336"/>
      <c r="H289" s="337"/>
      <c r="I289" s="337"/>
      <c r="J289" s="337"/>
      <c r="K289" s="338"/>
      <c r="L289" s="337"/>
      <c r="M289" s="337"/>
      <c r="N289" s="337"/>
      <c r="O289" s="337"/>
      <c r="P289" s="337"/>
      <c r="Q289" s="338"/>
      <c r="R289" s="337"/>
      <c r="S289" s="337"/>
      <c r="T289" s="337"/>
      <c r="U289" s="337"/>
      <c r="V289" s="337"/>
      <c r="W289" s="338"/>
      <c r="X289" s="339">
        <v>503</v>
      </c>
      <c r="Y289" s="337"/>
      <c r="Z289" s="339"/>
      <c r="AA289" s="337"/>
      <c r="AB289" s="337"/>
      <c r="AC289" s="338"/>
    </row>
    <row r="290" spans="1:29">
      <c r="A290" s="335">
        <v>42401</v>
      </c>
      <c r="B290" s="336"/>
      <c r="C290" s="337">
        <v>947.86</v>
      </c>
      <c r="D290" s="337"/>
      <c r="E290" s="337"/>
      <c r="F290" s="338"/>
      <c r="G290" s="336"/>
      <c r="H290" s="337">
        <v>1629.94</v>
      </c>
      <c r="I290" s="337"/>
      <c r="J290" s="337"/>
      <c r="K290" s="338"/>
      <c r="L290" s="337"/>
      <c r="M290" s="337"/>
      <c r="N290" s="337"/>
      <c r="O290" s="337"/>
      <c r="P290" s="337"/>
      <c r="Q290" s="338"/>
      <c r="R290" s="337"/>
      <c r="S290" s="337"/>
      <c r="T290" s="337"/>
      <c r="U290" s="337"/>
      <c r="V290" s="337"/>
      <c r="W290" s="338"/>
      <c r="X290" s="339"/>
      <c r="Y290" s="337"/>
      <c r="Z290" s="339"/>
      <c r="AA290" s="337"/>
      <c r="AB290" s="337"/>
      <c r="AC290" s="338"/>
    </row>
    <row r="291" spans="1:29">
      <c r="A291" s="335">
        <v>42402</v>
      </c>
      <c r="B291" s="336"/>
      <c r="C291" s="337"/>
      <c r="D291" s="337"/>
      <c r="E291" s="337"/>
      <c r="F291" s="338"/>
      <c r="G291" s="336"/>
      <c r="H291" s="352">
        <v>2337.75</v>
      </c>
      <c r="I291" s="337"/>
      <c r="J291" s="337"/>
      <c r="K291" s="338"/>
      <c r="L291" s="337"/>
      <c r="M291" s="337"/>
      <c r="N291" s="337"/>
      <c r="O291" s="337"/>
      <c r="P291" s="337"/>
      <c r="Q291" s="338"/>
      <c r="R291" s="337"/>
      <c r="S291" s="337"/>
      <c r="T291" s="337"/>
      <c r="U291" s="337"/>
      <c r="V291" s="337"/>
      <c r="W291" s="338"/>
      <c r="X291" s="339"/>
      <c r="Y291" s="337"/>
      <c r="Z291" s="339"/>
      <c r="AA291" s="337"/>
      <c r="AB291" s="337"/>
      <c r="AC291" s="338"/>
    </row>
    <row r="292" spans="1:29">
      <c r="A292" s="335">
        <v>42403</v>
      </c>
      <c r="B292" s="336"/>
      <c r="C292" s="337"/>
      <c r="D292" s="337"/>
      <c r="E292" s="337"/>
      <c r="F292" s="338"/>
      <c r="G292" s="336"/>
      <c r="H292" s="337">
        <v>390.68</v>
      </c>
      <c r="I292" s="337"/>
      <c r="J292" s="337"/>
      <c r="K292" s="338"/>
      <c r="L292" s="337"/>
      <c r="M292" s="337"/>
      <c r="N292" s="337"/>
      <c r="O292" s="337"/>
      <c r="P292" s="337"/>
      <c r="Q292" s="338"/>
      <c r="R292" s="337"/>
      <c r="S292" s="337"/>
      <c r="T292" s="337"/>
      <c r="U292" s="337"/>
      <c r="V292" s="337"/>
      <c r="W292" s="338"/>
      <c r="X292" s="339"/>
      <c r="Y292" s="337">
        <f>24721.53+10913</f>
        <v>35634.53</v>
      </c>
      <c r="Z292" s="339"/>
      <c r="AA292" s="337"/>
      <c r="AB292" s="337"/>
      <c r="AC292" s="338"/>
    </row>
    <row r="293" spans="1:29">
      <c r="A293" s="335">
        <v>42404</v>
      </c>
      <c r="B293" s="336"/>
      <c r="C293" s="352">
        <v>1579.12</v>
      </c>
      <c r="D293" s="337"/>
      <c r="E293" s="337"/>
      <c r="F293" s="338"/>
      <c r="G293" s="336"/>
      <c r="H293" s="337"/>
      <c r="I293" s="337"/>
      <c r="J293" s="337"/>
      <c r="K293" s="338"/>
      <c r="L293" s="337"/>
      <c r="M293" s="337"/>
      <c r="N293" s="337"/>
      <c r="O293" s="337"/>
      <c r="P293" s="337"/>
      <c r="Q293" s="338"/>
      <c r="R293" s="337"/>
      <c r="S293" s="337"/>
      <c r="T293" s="337"/>
      <c r="U293" s="337"/>
      <c r="V293" s="337"/>
      <c r="W293" s="338"/>
      <c r="X293" s="339"/>
      <c r="Y293" s="337"/>
      <c r="Z293" s="339"/>
      <c r="AA293" s="337"/>
      <c r="AB293" s="337"/>
      <c r="AC293" s="338"/>
    </row>
    <row r="294" spans="1:29">
      <c r="A294" s="335">
        <v>42405</v>
      </c>
      <c r="B294" s="336">
        <v>12000</v>
      </c>
      <c r="C294" s="337">
        <f>309.9+180</f>
        <v>489.9</v>
      </c>
      <c r="D294" s="337"/>
      <c r="E294" s="337"/>
      <c r="F294" s="338"/>
      <c r="G294" s="336"/>
      <c r="H294" s="337"/>
      <c r="I294" s="337"/>
      <c r="J294" s="337"/>
      <c r="K294" s="338"/>
      <c r="L294" s="337"/>
      <c r="M294" s="337"/>
      <c r="N294" s="337"/>
      <c r="O294" s="337"/>
      <c r="P294" s="337"/>
      <c r="Q294" s="338"/>
      <c r="R294" s="337"/>
      <c r="S294" s="337"/>
      <c r="T294" s="337"/>
      <c r="U294" s="337"/>
      <c r="V294" s="337"/>
      <c r="W294" s="338"/>
      <c r="X294" s="339"/>
      <c r="Y294" s="353">
        <v>3555</v>
      </c>
      <c r="Z294" s="339"/>
      <c r="AA294" s="337"/>
      <c r="AB294" s="337"/>
      <c r="AC294" s="338"/>
    </row>
    <row r="295" spans="1:29">
      <c r="A295" s="335">
        <v>42414</v>
      </c>
      <c r="B295" s="336">
        <v>3963</v>
      </c>
      <c r="C295" s="337"/>
      <c r="D295" s="337"/>
      <c r="E295" s="337"/>
      <c r="F295" s="338"/>
      <c r="G295" s="336">
        <v>12320</v>
      </c>
      <c r="H295" s="337"/>
      <c r="I295" s="337"/>
      <c r="J295" s="337"/>
      <c r="K295" s="338"/>
      <c r="L295" s="337"/>
      <c r="M295" s="337"/>
      <c r="N295" s="337"/>
      <c r="O295" s="337"/>
      <c r="P295" s="337"/>
      <c r="Q295" s="338"/>
      <c r="R295" s="337"/>
      <c r="S295" s="337"/>
      <c r="T295" s="337"/>
      <c r="U295" s="337"/>
      <c r="V295" s="337"/>
      <c r="W295" s="338"/>
      <c r="X295" s="339"/>
      <c r="Y295" s="337">
        <v>4300</v>
      </c>
      <c r="Z295" s="339"/>
      <c r="AA295" s="337"/>
      <c r="AB295" s="337"/>
      <c r="AC295" s="338"/>
    </row>
    <row r="296" spans="1:29">
      <c r="A296" s="335">
        <v>42417</v>
      </c>
      <c r="B296" s="336"/>
      <c r="C296" s="337">
        <v>215</v>
      </c>
      <c r="D296" s="337"/>
      <c r="E296" s="337"/>
      <c r="F296" s="338"/>
      <c r="G296" s="336"/>
      <c r="H296" s="337">
        <v>1628.38</v>
      </c>
      <c r="I296" s="337"/>
      <c r="J296" s="337"/>
      <c r="K296" s="338"/>
      <c r="L296" s="337"/>
      <c r="M296" s="337"/>
      <c r="N296" s="337"/>
      <c r="O296" s="337"/>
      <c r="P296" s="337"/>
      <c r="Q296" s="338"/>
      <c r="R296" s="337"/>
      <c r="S296" s="337"/>
      <c r="T296" s="337"/>
      <c r="U296" s="337"/>
      <c r="V296" s="337"/>
      <c r="W296" s="338"/>
      <c r="X296" s="339"/>
      <c r="Y296" s="337"/>
      <c r="Z296" s="339"/>
      <c r="AA296" s="337"/>
      <c r="AB296" s="337"/>
      <c r="AC296" s="338"/>
    </row>
    <row r="297" spans="1:29">
      <c r="A297" s="335">
        <v>42422</v>
      </c>
      <c r="B297" s="336"/>
      <c r="C297" s="337">
        <v>669.73</v>
      </c>
      <c r="D297" s="337"/>
      <c r="E297" s="337"/>
      <c r="F297" s="338"/>
      <c r="G297" s="336"/>
      <c r="H297" s="337"/>
      <c r="I297" s="337"/>
      <c r="J297" s="337"/>
      <c r="K297" s="338"/>
      <c r="L297" s="337"/>
      <c r="M297" s="337"/>
      <c r="N297" s="337"/>
      <c r="O297" s="337"/>
      <c r="P297" s="337"/>
      <c r="Q297" s="338"/>
      <c r="R297" s="337"/>
      <c r="S297" s="337"/>
      <c r="T297" s="337"/>
      <c r="U297" s="337"/>
      <c r="V297" s="337"/>
      <c r="W297" s="338"/>
      <c r="X297" s="339"/>
      <c r="Y297" s="337"/>
      <c r="Z297" s="339"/>
      <c r="AA297" s="337"/>
      <c r="AB297" s="337"/>
      <c r="AC297" s="338"/>
    </row>
    <row r="298" spans="1:29">
      <c r="A298" s="335">
        <v>42423</v>
      </c>
      <c r="B298" s="336"/>
      <c r="C298" s="337">
        <v>262.37</v>
      </c>
      <c r="D298" s="337"/>
      <c r="E298" s="337"/>
      <c r="F298" s="338"/>
      <c r="G298" s="336"/>
      <c r="H298" s="352">
        <v>5620.82</v>
      </c>
      <c r="I298" s="337"/>
      <c r="J298" s="337"/>
      <c r="K298" s="338"/>
      <c r="L298" s="337"/>
      <c r="M298" s="337"/>
      <c r="N298" s="337"/>
      <c r="O298" s="337"/>
      <c r="P298" s="337"/>
      <c r="Q298" s="338"/>
      <c r="R298" s="337"/>
      <c r="S298" s="337"/>
      <c r="T298" s="337"/>
      <c r="U298" s="337"/>
      <c r="V298" s="337"/>
      <c r="W298" s="338"/>
      <c r="X298" s="339"/>
      <c r="Y298" s="337"/>
      <c r="Z298" s="339"/>
      <c r="AA298" s="337"/>
      <c r="AB298" s="337"/>
      <c r="AC298" s="338"/>
    </row>
    <row r="299" spans="1:29">
      <c r="A299" s="335">
        <v>42424</v>
      </c>
      <c r="B299" s="336"/>
      <c r="C299" s="337"/>
      <c r="D299" s="337"/>
      <c r="E299" s="337"/>
      <c r="F299" s="338"/>
      <c r="G299" s="336"/>
      <c r="H299" s="337">
        <v>380.28</v>
      </c>
      <c r="I299" s="337"/>
      <c r="J299" s="337"/>
      <c r="K299" s="338"/>
      <c r="L299" s="337"/>
      <c r="M299" s="337"/>
      <c r="N299" s="337"/>
      <c r="O299" s="337"/>
      <c r="P299" s="337"/>
      <c r="Q299" s="338"/>
      <c r="R299" s="337"/>
      <c r="S299" s="337"/>
      <c r="T299" s="337"/>
      <c r="U299" s="337"/>
      <c r="V299" s="337"/>
      <c r="W299" s="338"/>
      <c r="X299" s="339"/>
      <c r="Y299" s="337"/>
      <c r="Z299" s="339"/>
      <c r="AA299" s="337"/>
      <c r="AB299" s="337"/>
      <c r="AC299" s="338"/>
    </row>
    <row r="300" spans="1:29">
      <c r="A300" s="335">
        <v>42425</v>
      </c>
      <c r="B300" s="336"/>
      <c r="C300" s="337"/>
      <c r="D300" s="337"/>
      <c r="E300" s="337"/>
      <c r="F300" s="338"/>
      <c r="G300" s="336"/>
      <c r="H300" s="337"/>
      <c r="I300" s="337"/>
      <c r="J300" s="337"/>
      <c r="K300" s="338"/>
      <c r="L300" s="337"/>
      <c r="M300" s="337"/>
      <c r="N300" s="337"/>
      <c r="O300" s="337"/>
      <c r="P300" s="337"/>
      <c r="Q300" s="338"/>
      <c r="R300" s="337"/>
      <c r="S300" s="337"/>
      <c r="T300" s="337"/>
      <c r="U300" s="337"/>
      <c r="V300" s="337"/>
      <c r="W300" s="338"/>
      <c r="X300" s="339"/>
      <c r="Y300" s="337">
        <f>13200+8188+1280.11</f>
        <v>22668.11</v>
      </c>
      <c r="Z300" s="339"/>
      <c r="AA300" s="337"/>
      <c r="AB300" s="337"/>
      <c r="AC300" s="338"/>
    </row>
    <row r="301" spans="1:29">
      <c r="A301" s="335">
        <v>42426</v>
      </c>
      <c r="B301" s="336"/>
      <c r="C301" s="352">
        <v>1038.45</v>
      </c>
      <c r="D301" s="337"/>
      <c r="E301" s="337"/>
      <c r="F301" s="338"/>
      <c r="G301" s="336"/>
      <c r="H301" s="337"/>
      <c r="I301" s="337"/>
      <c r="J301" s="337"/>
      <c r="K301" s="338"/>
      <c r="L301" s="337"/>
      <c r="M301" s="337"/>
      <c r="N301" s="337"/>
      <c r="O301" s="337"/>
      <c r="P301" s="337"/>
      <c r="Q301" s="338"/>
      <c r="R301" s="337"/>
      <c r="S301" s="337"/>
      <c r="T301" s="337"/>
      <c r="U301" s="337"/>
      <c r="V301" s="337"/>
      <c r="W301" s="338"/>
      <c r="X301" s="339">
        <v>26500</v>
      </c>
      <c r="Y301" s="337"/>
      <c r="Z301" s="339"/>
      <c r="AA301" s="337"/>
      <c r="AB301" s="337"/>
      <c r="AC301" s="338"/>
    </row>
    <row r="302" spans="1:29">
      <c r="A302" s="335">
        <v>42430</v>
      </c>
      <c r="B302" s="336">
        <v>4000</v>
      </c>
      <c r="C302" s="337"/>
      <c r="D302" s="337"/>
      <c r="E302" s="337"/>
      <c r="F302" s="338"/>
      <c r="G302" s="336"/>
      <c r="H302" s="337"/>
      <c r="I302" s="337"/>
      <c r="J302" s="337"/>
      <c r="K302" s="338"/>
      <c r="L302" s="337"/>
      <c r="M302" s="337"/>
      <c r="N302" s="337"/>
      <c r="O302" s="337"/>
      <c r="P302" s="337"/>
      <c r="Q302" s="338"/>
      <c r="R302" s="337"/>
      <c r="S302" s="337"/>
      <c r="T302" s="337"/>
      <c r="U302" s="337"/>
      <c r="V302" s="337"/>
      <c r="W302" s="338"/>
      <c r="X302" s="339"/>
      <c r="Y302" s="337">
        <v>13665</v>
      </c>
      <c r="Z302" s="339"/>
      <c r="AA302" s="337"/>
      <c r="AB302" s="337"/>
      <c r="AC302" s="338"/>
    </row>
    <row r="303" spans="1:29">
      <c r="A303" s="335">
        <v>42432</v>
      </c>
      <c r="B303" s="336"/>
      <c r="C303" s="337">
        <v>772.62</v>
      </c>
      <c r="D303" s="337"/>
      <c r="E303" s="337"/>
      <c r="F303" s="338"/>
      <c r="G303" s="336"/>
      <c r="H303" s="337">
        <v>368.96</v>
      </c>
      <c r="I303" s="337"/>
      <c r="J303" s="337"/>
      <c r="K303" s="338"/>
      <c r="L303" s="337"/>
      <c r="M303" s="337"/>
      <c r="N303" s="337"/>
      <c r="O303" s="337"/>
      <c r="P303" s="337"/>
      <c r="Q303" s="338"/>
      <c r="R303" s="337"/>
      <c r="S303" s="337"/>
      <c r="T303" s="337"/>
      <c r="U303" s="337"/>
      <c r="V303" s="337"/>
      <c r="W303" s="338"/>
      <c r="X303" s="339"/>
      <c r="Y303" s="353">
        <v>17202.96</v>
      </c>
      <c r="Z303" s="339"/>
      <c r="AA303" s="337"/>
      <c r="AB303" s="337"/>
      <c r="AC303" s="338"/>
    </row>
    <row r="304" spans="1:29">
      <c r="A304" s="335">
        <v>42434</v>
      </c>
      <c r="B304" s="336"/>
      <c r="C304" s="337">
        <v>310.17</v>
      </c>
      <c r="D304" s="337"/>
      <c r="E304" s="337"/>
      <c r="F304" s="338"/>
      <c r="G304" s="336"/>
      <c r="H304" s="337"/>
      <c r="I304" s="337"/>
      <c r="J304" s="337"/>
      <c r="K304" s="338"/>
      <c r="L304" s="337"/>
      <c r="M304" s="337"/>
      <c r="N304" s="337"/>
      <c r="O304" s="337"/>
      <c r="P304" s="337"/>
      <c r="Q304" s="338"/>
      <c r="R304" s="337"/>
      <c r="S304" s="337"/>
      <c r="T304" s="337"/>
      <c r="U304" s="337"/>
      <c r="V304" s="337"/>
      <c r="W304" s="338"/>
      <c r="X304" s="339"/>
      <c r="Y304" s="337"/>
      <c r="Z304" s="339"/>
      <c r="AA304" s="337"/>
      <c r="AB304" s="337"/>
      <c r="AC304" s="338"/>
    </row>
    <row r="305" spans="1:29">
      <c r="A305" s="335">
        <v>42438</v>
      </c>
      <c r="B305" s="336"/>
      <c r="C305" s="337"/>
      <c r="D305" s="337"/>
      <c r="E305" s="337"/>
      <c r="F305" s="338"/>
      <c r="G305" s="336"/>
      <c r="H305" s="352">
        <v>2733.52</v>
      </c>
      <c r="I305" s="337"/>
      <c r="J305" s="337"/>
      <c r="K305" s="338"/>
      <c r="L305" s="337"/>
      <c r="M305" s="337"/>
      <c r="N305" s="337"/>
      <c r="O305" s="337"/>
      <c r="P305" s="337"/>
      <c r="Q305" s="338"/>
      <c r="R305" s="337"/>
      <c r="S305" s="337"/>
      <c r="T305" s="337"/>
      <c r="U305" s="337"/>
      <c r="V305" s="337"/>
      <c r="W305" s="338"/>
      <c r="X305" s="339"/>
      <c r="Y305" s="337"/>
      <c r="Z305" s="339"/>
      <c r="AA305" s="337"/>
      <c r="AB305" s="337"/>
      <c r="AC305" s="338"/>
    </row>
    <row r="306" spans="1:29">
      <c r="A306" s="335">
        <v>42447</v>
      </c>
      <c r="B306" s="336"/>
      <c r="C306" s="337">
        <v>215.13</v>
      </c>
      <c r="D306" s="337"/>
      <c r="E306" s="337"/>
      <c r="F306" s="338"/>
      <c r="G306" s="336"/>
      <c r="H306" s="337"/>
      <c r="I306" s="337"/>
      <c r="J306" s="337"/>
      <c r="K306" s="338"/>
      <c r="L306" s="337"/>
      <c r="M306" s="337"/>
      <c r="N306" s="337"/>
      <c r="O306" s="337"/>
      <c r="P306" s="337"/>
      <c r="Q306" s="338"/>
      <c r="R306" s="337"/>
      <c r="S306" s="337"/>
      <c r="T306" s="337"/>
      <c r="U306" s="337"/>
      <c r="V306" s="337"/>
      <c r="W306" s="338"/>
      <c r="X306" s="339">
        <v>5500</v>
      </c>
      <c r="Y306" s="337"/>
      <c r="Z306" s="339">
        <v>6</v>
      </c>
      <c r="AA306" s="337"/>
      <c r="AB306" s="337"/>
      <c r="AC306" s="338"/>
    </row>
    <row r="307" spans="1:29">
      <c r="A307" s="335">
        <v>42449</v>
      </c>
      <c r="B307" s="336"/>
      <c r="C307" s="337"/>
      <c r="D307" s="337"/>
      <c r="E307" s="337"/>
      <c r="F307" s="338"/>
      <c r="G307" s="336"/>
      <c r="H307" s="337"/>
      <c r="I307" s="337"/>
      <c r="J307" s="337"/>
      <c r="K307" s="338"/>
      <c r="L307" s="337"/>
      <c r="M307" s="337"/>
      <c r="N307" s="337"/>
      <c r="O307" s="337"/>
      <c r="P307" s="337"/>
      <c r="Q307" s="338"/>
      <c r="R307" s="337"/>
      <c r="S307" s="337"/>
      <c r="T307" s="337"/>
      <c r="U307" s="337"/>
      <c r="V307" s="337"/>
      <c r="W307" s="338"/>
      <c r="X307" s="339">
        <v>1000</v>
      </c>
      <c r="Y307" s="337"/>
      <c r="Z307" s="339"/>
      <c r="AA307" s="337"/>
      <c r="AB307" s="337"/>
      <c r="AC307" s="338"/>
    </row>
    <row r="308" spans="1:29">
      <c r="A308" s="335">
        <v>42451</v>
      </c>
      <c r="B308" s="336"/>
      <c r="C308" s="337">
        <v>669.96</v>
      </c>
      <c r="D308" s="337"/>
      <c r="E308" s="337"/>
      <c r="F308" s="338"/>
      <c r="G308" s="336"/>
      <c r="H308" s="337"/>
      <c r="I308" s="337"/>
      <c r="J308" s="337"/>
      <c r="K308" s="338"/>
      <c r="L308" s="337"/>
      <c r="M308" s="337"/>
      <c r="N308" s="337"/>
      <c r="O308" s="337"/>
      <c r="P308" s="337"/>
      <c r="Q308" s="338"/>
      <c r="R308" s="337"/>
      <c r="S308" s="337"/>
      <c r="T308" s="337"/>
      <c r="U308" s="337"/>
      <c r="V308" s="337"/>
      <c r="W308" s="338"/>
      <c r="X308" s="339"/>
      <c r="Y308" s="337"/>
      <c r="Z308" s="339"/>
      <c r="AA308" s="337"/>
      <c r="AB308" s="337"/>
      <c r="AC308" s="338"/>
    </row>
    <row r="309" spans="1:29">
      <c r="A309" s="335">
        <v>42453</v>
      </c>
      <c r="B309" s="336"/>
      <c r="C309" s="337">
        <v>262.7</v>
      </c>
      <c r="D309" s="337"/>
      <c r="E309" s="337"/>
      <c r="F309" s="338"/>
      <c r="G309" s="336"/>
      <c r="H309" s="337"/>
      <c r="I309" s="337"/>
      <c r="J309" s="337"/>
      <c r="K309" s="338"/>
      <c r="L309" s="337"/>
      <c r="M309" s="337"/>
      <c r="N309" s="337"/>
      <c r="O309" s="337"/>
      <c r="P309" s="337"/>
      <c r="Q309" s="338"/>
      <c r="R309" s="337"/>
      <c r="S309" s="337"/>
      <c r="T309" s="337"/>
      <c r="U309" s="337"/>
      <c r="V309" s="337"/>
      <c r="W309" s="338"/>
      <c r="X309" s="339"/>
      <c r="Y309" s="337"/>
      <c r="Z309" s="339"/>
      <c r="AA309" s="337"/>
      <c r="AB309" s="337"/>
      <c r="AC309" s="338"/>
    </row>
    <row r="310" spans="1:29">
      <c r="A310" s="335">
        <v>42454</v>
      </c>
      <c r="B310" s="336"/>
      <c r="C310" s="337"/>
      <c r="D310" s="337"/>
      <c r="E310" s="337"/>
      <c r="F310" s="338"/>
      <c r="G310" s="336"/>
      <c r="H310" s="337"/>
      <c r="I310" s="337"/>
      <c r="J310" s="337"/>
      <c r="K310" s="338"/>
      <c r="L310" s="337"/>
      <c r="M310" s="337"/>
      <c r="N310" s="337"/>
      <c r="O310" s="337"/>
      <c r="P310" s="337"/>
      <c r="Q310" s="338"/>
      <c r="R310" s="337"/>
      <c r="S310" s="337"/>
      <c r="T310" s="337"/>
      <c r="U310" s="337"/>
      <c r="V310" s="337"/>
      <c r="W310" s="338"/>
      <c r="X310" s="339"/>
      <c r="Y310" s="337">
        <v>2000</v>
      </c>
      <c r="Z310" s="339"/>
      <c r="AA310" s="337"/>
      <c r="AB310" s="337"/>
      <c r="AC310" s="338"/>
    </row>
    <row r="311" spans="1:29">
      <c r="A311" s="335">
        <v>42458</v>
      </c>
      <c r="B311" s="336">
        <v>5000</v>
      </c>
      <c r="C311" s="337"/>
      <c r="D311" s="337"/>
      <c r="E311" s="337"/>
      <c r="F311" s="338"/>
      <c r="G311" s="336"/>
      <c r="H311" s="337">
        <v>858.26</v>
      </c>
      <c r="I311" s="337"/>
      <c r="J311" s="337"/>
      <c r="K311" s="338"/>
      <c r="L311" s="337"/>
      <c r="M311" s="337"/>
      <c r="N311" s="337"/>
      <c r="O311" s="337"/>
      <c r="P311" s="337"/>
      <c r="Q311" s="338"/>
      <c r="R311" s="337"/>
      <c r="S311" s="337"/>
      <c r="T311" s="337"/>
      <c r="U311" s="337"/>
      <c r="V311" s="337"/>
      <c r="W311" s="338"/>
      <c r="X311" s="339"/>
      <c r="Y311" s="337"/>
      <c r="Z311" s="339"/>
      <c r="AA311" s="337"/>
      <c r="AB311" s="337"/>
      <c r="AC311" s="338"/>
    </row>
    <row r="312" spans="1:29">
      <c r="A312" s="335">
        <v>42465</v>
      </c>
      <c r="B312" s="336"/>
      <c r="C312" s="337">
        <f>560.5+310.44</f>
        <v>870.94</v>
      </c>
      <c r="D312" s="337"/>
      <c r="E312" s="337"/>
      <c r="F312" s="338"/>
      <c r="G312" s="336"/>
      <c r="H312" s="337">
        <v>399.25</v>
      </c>
      <c r="I312" s="337"/>
      <c r="J312" s="337"/>
      <c r="K312" s="338"/>
      <c r="L312" s="337"/>
      <c r="M312" s="337"/>
      <c r="N312" s="337"/>
      <c r="O312" s="337"/>
      <c r="P312" s="337"/>
      <c r="Q312" s="338"/>
      <c r="R312" s="337"/>
      <c r="S312" s="337"/>
      <c r="T312" s="337"/>
      <c r="U312" s="337"/>
      <c r="V312" s="337"/>
      <c r="W312" s="338"/>
      <c r="X312" s="339"/>
      <c r="Y312" s="337"/>
      <c r="Z312" s="339"/>
      <c r="AA312" s="337"/>
      <c r="AB312" s="337"/>
      <c r="AC312" s="338"/>
    </row>
    <row r="313" spans="1:29">
      <c r="A313" s="335">
        <v>42467</v>
      </c>
      <c r="B313" s="336"/>
      <c r="C313" s="337"/>
      <c r="D313" s="337"/>
      <c r="E313" s="337"/>
      <c r="F313" s="338"/>
      <c r="G313" s="336"/>
      <c r="H313" s="337"/>
      <c r="I313" s="337"/>
      <c r="J313" s="337"/>
      <c r="K313" s="338"/>
      <c r="L313" s="337"/>
      <c r="M313" s="337"/>
      <c r="N313" s="337"/>
      <c r="O313" s="337"/>
      <c r="P313" s="337"/>
      <c r="Q313" s="338"/>
      <c r="R313" s="337"/>
      <c r="S313" s="337"/>
      <c r="T313" s="337"/>
      <c r="U313" s="337"/>
      <c r="V313" s="337"/>
      <c r="W313" s="338"/>
      <c r="X313" s="339"/>
      <c r="Y313" s="337">
        <v>1403.54</v>
      </c>
      <c r="Z313" s="339"/>
      <c r="AA313" s="337"/>
      <c r="AB313" s="337"/>
      <c r="AC313" s="338"/>
    </row>
    <row r="314" spans="1:29">
      <c r="A314" s="335">
        <v>42469</v>
      </c>
      <c r="B314" s="336">
        <v>8200</v>
      </c>
      <c r="C314" s="337">
        <v>80</v>
      </c>
      <c r="D314" s="337">
        <v>5</v>
      </c>
      <c r="E314" s="337"/>
      <c r="F314" s="338"/>
      <c r="G314" s="336"/>
      <c r="H314" s="337"/>
      <c r="I314" s="337"/>
      <c r="J314" s="337"/>
      <c r="K314" s="338"/>
      <c r="L314" s="337"/>
      <c r="M314" s="337"/>
      <c r="N314" s="337"/>
      <c r="O314" s="337"/>
      <c r="P314" s="337"/>
      <c r="Q314" s="338"/>
      <c r="R314" s="337"/>
      <c r="S314" s="337"/>
      <c r="T314" s="337"/>
      <c r="U314" s="337"/>
      <c r="V314" s="337"/>
      <c r="W314" s="338"/>
      <c r="X314" s="339"/>
      <c r="Y314" s="337"/>
      <c r="Z314" s="339"/>
      <c r="AA314" s="337"/>
      <c r="AB314" s="337"/>
      <c r="AC314" s="338"/>
    </row>
    <row r="315" spans="1:29">
      <c r="A315" s="335">
        <v>42470</v>
      </c>
      <c r="D315" s="337"/>
      <c r="E315" s="337"/>
      <c r="F315" s="338"/>
      <c r="G315" s="336">
        <v>3943</v>
      </c>
      <c r="H315" s="337">
        <v>80.52</v>
      </c>
      <c r="I315" s="337"/>
      <c r="J315" s="337"/>
      <c r="K315" s="338"/>
      <c r="L315" s="337"/>
      <c r="M315" s="337"/>
      <c r="N315" s="337"/>
      <c r="O315" s="337"/>
      <c r="P315" s="337"/>
      <c r="Q315" s="338"/>
      <c r="R315" s="337"/>
      <c r="S315" s="337"/>
      <c r="T315" s="337"/>
      <c r="U315" s="337"/>
      <c r="V315" s="337"/>
      <c r="W315" s="338"/>
      <c r="X315" s="339"/>
      <c r="Y315" s="337"/>
      <c r="Z315" s="339"/>
      <c r="AA315" s="337"/>
      <c r="AB315" s="337"/>
      <c r="AC315" s="338"/>
    </row>
    <row r="316" spans="1:29">
      <c r="A316" s="335">
        <v>42474</v>
      </c>
      <c r="B316" s="336"/>
      <c r="C316" s="337"/>
      <c r="D316" s="337"/>
      <c r="E316" s="337"/>
      <c r="F316" s="338"/>
      <c r="G316" s="336">
        <v>8000</v>
      </c>
      <c r="H316" s="337"/>
      <c r="I316" s="337"/>
      <c r="J316" s="337"/>
      <c r="K316" s="338"/>
      <c r="L316" s="337"/>
      <c r="M316" s="337"/>
      <c r="N316" s="337"/>
      <c r="O316" s="337"/>
      <c r="P316" s="337"/>
      <c r="Q316" s="338"/>
      <c r="R316" s="337"/>
      <c r="S316" s="337"/>
      <c r="T316" s="337"/>
      <c r="U316" s="337"/>
      <c r="V316" s="337"/>
      <c r="W316" s="338"/>
      <c r="X316" s="339"/>
      <c r="Y316" s="337"/>
      <c r="Z316" s="339"/>
      <c r="AA316" s="337"/>
      <c r="AB316" s="337"/>
      <c r="AC316" s="338"/>
    </row>
    <row r="317" spans="1:29">
      <c r="A317" s="335">
        <v>42476</v>
      </c>
      <c r="B317" s="336"/>
      <c r="C317" s="352">
        <v>1457.64</v>
      </c>
      <c r="D317" s="337"/>
      <c r="E317" s="337"/>
      <c r="F317" s="338"/>
      <c r="G317" s="336"/>
      <c r="H317" s="337"/>
      <c r="I317" s="337"/>
      <c r="J317" s="337"/>
      <c r="K317" s="338"/>
      <c r="L317" s="337"/>
      <c r="M317" s="337"/>
      <c r="N317" s="337"/>
      <c r="O317" s="337"/>
      <c r="P317" s="337"/>
      <c r="Q317" s="338"/>
      <c r="R317" s="337"/>
      <c r="S317" s="337"/>
      <c r="T317" s="337"/>
      <c r="U317" s="337"/>
      <c r="V317" s="337"/>
      <c r="W317" s="338"/>
      <c r="X317" s="339"/>
      <c r="Y317" s="337"/>
      <c r="Z317" s="339"/>
      <c r="AA317" s="337"/>
      <c r="AB317" s="337"/>
      <c r="AC317" s="338"/>
    </row>
    <row r="318" spans="1:29">
      <c r="A318" s="335">
        <v>42478</v>
      </c>
      <c r="B318" s="336"/>
      <c r="C318" s="337"/>
      <c r="D318" s="337"/>
      <c r="E318" s="337"/>
      <c r="F318" s="338"/>
      <c r="G318" s="336"/>
      <c r="H318" s="352">
        <v>1712.42</v>
      </c>
      <c r="I318" s="337"/>
      <c r="J318" s="337"/>
      <c r="K318" s="338"/>
      <c r="L318" s="337"/>
      <c r="M318" s="337"/>
      <c r="N318" s="337"/>
      <c r="O318" s="337"/>
      <c r="P318" s="337"/>
      <c r="Q318" s="338"/>
      <c r="R318" s="337"/>
      <c r="S318" s="337"/>
      <c r="T318" s="337"/>
      <c r="U318" s="337"/>
      <c r="V318" s="337"/>
      <c r="W318" s="338"/>
      <c r="X318" s="339"/>
      <c r="Y318" s="337"/>
      <c r="Z318" s="339"/>
      <c r="AA318" s="337"/>
      <c r="AB318" s="337"/>
      <c r="AC318" s="338"/>
    </row>
    <row r="319" spans="1:29">
      <c r="A319" s="335">
        <v>42481</v>
      </c>
      <c r="B319" s="336"/>
      <c r="C319" s="337">
        <v>670.64</v>
      </c>
      <c r="D319" s="337"/>
      <c r="E319" s="337"/>
      <c r="F319" s="338"/>
      <c r="G319" s="336"/>
      <c r="H319" s="337"/>
      <c r="I319" s="337"/>
      <c r="J319" s="337"/>
      <c r="K319" s="338"/>
      <c r="L319" s="337"/>
      <c r="M319" s="337"/>
      <c r="N319" s="337"/>
      <c r="O319" s="337"/>
      <c r="P319" s="337"/>
      <c r="Q319" s="338"/>
      <c r="R319" s="337"/>
      <c r="S319" s="337"/>
      <c r="T319" s="337"/>
      <c r="U319" s="337"/>
      <c r="V319" s="337"/>
      <c r="W319" s="338"/>
      <c r="X319" s="339"/>
      <c r="Y319" s="337"/>
      <c r="Z319" s="339"/>
      <c r="AA319" s="337"/>
      <c r="AB319" s="337"/>
      <c r="AC319" s="338"/>
    </row>
    <row r="320" spans="1:29">
      <c r="A320" s="335">
        <v>42483</v>
      </c>
      <c r="B320" s="336"/>
      <c r="C320" s="337">
        <v>263</v>
      </c>
      <c r="D320" s="337"/>
      <c r="E320" s="337"/>
      <c r="F320" s="338"/>
      <c r="G320" s="336"/>
      <c r="H320" s="352">
        <v>5970.83</v>
      </c>
      <c r="I320" s="337"/>
      <c r="J320" s="337"/>
      <c r="K320" s="338"/>
      <c r="L320" s="337"/>
      <c r="M320" s="337"/>
      <c r="N320" s="337"/>
      <c r="O320" s="337"/>
      <c r="P320" s="337"/>
      <c r="Q320" s="338"/>
      <c r="R320" s="337"/>
      <c r="S320" s="337"/>
      <c r="T320" s="337"/>
      <c r="U320" s="337"/>
      <c r="V320" s="337"/>
      <c r="W320" s="338"/>
      <c r="X320" s="339"/>
      <c r="Y320" s="337"/>
      <c r="Z320" s="339"/>
      <c r="AA320" s="337"/>
      <c r="AB320" s="337"/>
      <c r="AC320" s="338"/>
    </row>
    <row r="321" spans="1:29">
      <c r="A321" s="335">
        <v>42485</v>
      </c>
      <c r="B321" s="336">
        <v>100</v>
      </c>
      <c r="C321" s="337"/>
      <c r="D321" s="337"/>
      <c r="E321" s="337"/>
      <c r="F321" s="338"/>
      <c r="G321" s="336">
        <v>58</v>
      </c>
      <c r="H321" s="337"/>
      <c r="I321" s="337"/>
      <c r="J321" s="337"/>
      <c r="K321" s="338"/>
      <c r="L321" s="337"/>
      <c r="M321" s="337"/>
      <c r="N321" s="337"/>
      <c r="O321" s="337"/>
      <c r="P321" s="337"/>
      <c r="Q321" s="338"/>
      <c r="R321" s="337"/>
      <c r="S321" s="337"/>
      <c r="T321" s="337"/>
      <c r="U321" s="337"/>
      <c r="V321" s="337"/>
      <c r="W321" s="338"/>
      <c r="X321" s="339"/>
      <c r="Y321" s="337">
        <v>5018</v>
      </c>
      <c r="Z321" s="339"/>
      <c r="AA321" s="337"/>
      <c r="AB321" s="337"/>
      <c r="AC321" s="338"/>
    </row>
    <row r="322" spans="1:29">
      <c r="A322" s="335">
        <v>42487</v>
      </c>
      <c r="B322" s="336"/>
      <c r="C322" s="337"/>
      <c r="D322" s="337"/>
      <c r="E322" s="337"/>
      <c r="F322" s="338"/>
      <c r="G322" s="336">
        <v>6220</v>
      </c>
      <c r="H322" s="337">
        <v>100</v>
      </c>
      <c r="I322" s="337"/>
      <c r="J322" s="337"/>
      <c r="K322" s="338"/>
      <c r="L322" s="337"/>
      <c r="M322" s="337"/>
      <c r="N322" s="337"/>
      <c r="O322" s="337"/>
      <c r="P322" s="337"/>
      <c r="Q322" s="338"/>
      <c r="R322" s="337"/>
      <c r="S322" s="337"/>
      <c r="T322" s="337"/>
      <c r="U322" s="337"/>
      <c r="V322" s="337"/>
      <c r="W322" s="338"/>
      <c r="X322" s="339"/>
      <c r="Y322" s="337"/>
      <c r="Z322" s="339"/>
      <c r="AA322" s="337"/>
      <c r="AB322" s="337"/>
      <c r="AC322" s="338"/>
    </row>
    <row r="323" spans="1:29">
      <c r="A323" s="335">
        <v>42489</v>
      </c>
      <c r="B323" s="336"/>
      <c r="C323" s="337"/>
      <c r="D323" s="337"/>
      <c r="E323" s="337"/>
      <c r="F323" s="338"/>
      <c r="G323" s="336"/>
      <c r="H323" s="337">
        <v>140.81</v>
      </c>
      <c r="I323" s="337"/>
      <c r="J323" s="337"/>
      <c r="K323" s="338"/>
      <c r="L323" s="337"/>
      <c r="M323" s="337"/>
      <c r="N323" s="337"/>
      <c r="O323" s="337"/>
      <c r="P323" s="337"/>
      <c r="Q323" s="338"/>
      <c r="R323" s="337"/>
      <c r="S323" s="337"/>
      <c r="T323" s="337"/>
      <c r="U323" s="337"/>
      <c r="V323" s="337"/>
      <c r="W323" s="338"/>
      <c r="X323" s="339">
        <v>12000</v>
      </c>
      <c r="Y323" s="337"/>
      <c r="Z323" s="339"/>
      <c r="AA323" s="337"/>
      <c r="AB323" s="337"/>
      <c r="AC323" s="338"/>
    </row>
    <row r="324" spans="1:29">
      <c r="A324" s="335">
        <v>42493</v>
      </c>
      <c r="B324" s="336"/>
      <c r="C324" s="337">
        <v>224.48</v>
      </c>
      <c r="D324" s="337"/>
      <c r="E324" s="337"/>
      <c r="F324" s="338"/>
      <c r="G324" s="336"/>
      <c r="H324" s="337">
        <v>229.99</v>
      </c>
      <c r="I324" s="337"/>
      <c r="J324" s="337"/>
      <c r="K324" s="338"/>
      <c r="L324" s="337"/>
      <c r="M324" s="337"/>
      <c r="N324" s="337"/>
      <c r="O324" s="337"/>
      <c r="P324" s="337"/>
      <c r="Q324" s="338"/>
      <c r="R324" s="337"/>
      <c r="S324" s="337"/>
      <c r="T324" s="337"/>
      <c r="U324" s="337"/>
      <c r="V324" s="337"/>
      <c r="W324" s="338"/>
      <c r="X324" s="339"/>
      <c r="Y324" s="337">
        <v>12359.66</v>
      </c>
      <c r="Z324" s="339"/>
      <c r="AA324" s="337"/>
      <c r="AB324" s="337"/>
      <c r="AC324" s="338"/>
    </row>
    <row r="325" spans="1:29">
      <c r="A325" s="335">
        <v>42494</v>
      </c>
      <c r="B325" s="336"/>
      <c r="C325" s="337"/>
      <c r="D325" s="337"/>
      <c r="E325" s="337"/>
      <c r="F325" s="338"/>
      <c r="G325" s="336"/>
      <c r="H325" s="337">
        <v>469.95</v>
      </c>
      <c r="I325" s="337"/>
      <c r="J325" s="337"/>
      <c r="K325" s="338"/>
      <c r="L325" s="337"/>
      <c r="M325" s="337"/>
      <c r="N325" s="337"/>
      <c r="O325" s="337"/>
      <c r="P325" s="337"/>
      <c r="Q325" s="338"/>
      <c r="R325" s="337"/>
      <c r="S325" s="337"/>
      <c r="T325" s="337"/>
      <c r="U325" s="337"/>
      <c r="V325" s="337"/>
      <c r="W325" s="338"/>
      <c r="X325" s="339"/>
      <c r="Y325" s="337"/>
      <c r="Z325" s="339"/>
      <c r="AA325" s="337"/>
      <c r="AB325" s="337"/>
      <c r="AC325" s="338"/>
    </row>
    <row r="326" spans="1:29">
      <c r="A326" s="335">
        <v>42495</v>
      </c>
      <c r="B326" s="336"/>
      <c r="C326" s="337">
        <v>338.32</v>
      </c>
      <c r="D326" s="337"/>
      <c r="E326" s="337"/>
      <c r="F326" s="338"/>
      <c r="G326" s="336"/>
      <c r="H326" s="337"/>
      <c r="I326" s="337"/>
      <c r="J326" s="337"/>
      <c r="K326" s="338"/>
      <c r="L326" s="337"/>
      <c r="M326" s="337"/>
      <c r="N326" s="337"/>
      <c r="O326" s="337"/>
      <c r="P326" s="337"/>
      <c r="Q326" s="338"/>
      <c r="R326" s="337"/>
      <c r="S326" s="337"/>
      <c r="T326" s="337"/>
      <c r="U326" s="337"/>
      <c r="V326" s="337"/>
      <c r="W326" s="338"/>
      <c r="X326" s="339"/>
      <c r="Y326" s="337"/>
      <c r="Z326" s="339"/>
      <c r="AA326" s="337"/>
      <c r="AB326" s="337"/>
      <c r="AC326" s="338"/>
    </row>
    <row r="327" spans="1:29">
      <c r="A327" s="335">
        <v>42499</v>
      </c>
      <c r="B327" s="336"/>
      <c r="C327" s="337"/>
      <c r="D327" s="337"/>
      <c r="E327" s="337"/>
      <c r="F327" s="338"/>
      <c r="G327" s="336"/>
      <c r="H327" s="337"/>
      <c r="I327" s="337"/>
      <c r="J327" s="337"/>
      <c r="K327" s="338"/>
      <c r="L327" s="337"/>
      <c r="M327" s="337"/>
      <c r="N327" s="337"/>
      <c r="O327" s="337"/>
      <c r="P327" s="337"/>
      <c r="Q327" s="338"/>
      <c r="R327" s="337"/>
      <c r="S327" s="337"/>
      <c r="T327" s="337"/>
      <c r="U327" s="337"/>
      <c r="V327" s="337"/>
      <c r="W327" s="338"/>
      <c r="X327" s="339">
        <v>5000</v>
      </c>
      <c r="Y327" s="337"/>
      <c r="Z327" s="339"/>
      <c r="AA327" s="337"/>
      <c r="AB327" s="337"/>
      <c r="AC327" s="338"/>
    </row>
    <row r="328" spans="1:29">
      <c r="A328" s="335">
        <v>42501</v>
      </c>
      <c r="B328" s="336"/>
      <c r="C328" s="337">
        <v>89.29</v>
      </c>
      <c r="D328" s="337"/>
      <c r="E328" s="337"/>
      <c r="F328" s="338"/>
      <c r="G328" s="336"/>
      <c r="H328" s="337"/>
      <c r="I328" s="337"/>
      <c r="J328" s="337"/>
      <c r="K328" s="338"/>
      <c r="L328" s="337"/>
      <c r="M328" s="337"/>
      <c r="N328" s="337"/>
      <c r="O328" s="337"/>
      <c r="P328" s="337"/>
      <c r="Q328" s="338"/>
      <c r="R328" s="337"/>
      <c r="S328" s="337"/>
      <c r="T328" s="337"/>
      <c r="U328" s="337"/>
      <c r="V328" s="337"/>
      <c r="W328" s="338"/>
      <c r="X328" s="339"/>
      <c r="Y328" s="337"/>
      <c r="Z328" s="339"/>
      <c r="AA328" s="337"/>
      <c r="AB328" s="337"/>
      <c r="AC328" s="338"/>
    </row>
    <row r="329" spans="1:29">
      <c r="A329" s="335">
        <v>42502</v>
      </c>
      <c r="B329" s="336"/>
      <c r="C329" s="337">
        <v>554.73</v>
      </c>
      <c r="D329" s="337"/>
      <c r="E329" s="337"/>
      <c r="F329" s="338"/>
      <c r="G329" s="336"/>
      <c r="H329" s="337"/>
      <c r="I329" s="337"/>
      <c r="J329" s="337"/>
      <c r="K329" s="338"/>
      <c r="L329" s="337"/>
      <c r="M329" s="337"/>
      <c r="N329" s="337"/>
      <c r="O329" s="337"/>
      <c r="P329" s="337"/>
      <c r="Q329" s="338"/>
      <c r="R329" s="337"/>
      <c r="S329" s="337"/>
      <c r="T329" s="337"/>
      <c r="U329" s="337"/>
      <c r="V329" s="337"/>
      <c r="W329" s="338"/>
      <c r="X329" s="339">
        <v>3500</v>
      </c>
      <c r="Y329" s="337"/>
      <c r="Z329" s="339">
        <v>3</v>
      </c>
      <c r="AA329" s="337"/>
      <c r="AB329" s="337"/>
      <c r="AC329" s="338"/>
    </row>
    <row r="330" spans="1:29">
      <c r="A330" s="335">
        <v>42508</v>
      </c>
      <c r="B330" s="336"/>
      <c r="C330" s="337">
        <v>77.97</v>
      </c>
      <c r="D330" s="337"/>
      <c r="E330" s="337"/>
      <c r="F330" s="338"/>
      <c r="G330" s="336"/>
      <c r="H330" s="337"/>
      <c r="I330" s="337"/>
      <c r="J330" s="337"/>
      <c r="K330" s="338"/>
      <c r="L330" s="337"/>
      <c r="M330" s="337"/>
      <c r="N330" s="337"/>
      <c r="O330" s="337"/>
      <c r="P330" s="337"/>
      <c r="Q330" s="338"/>
      <c r="R330" s="337"/>
      <c r="S330" s="337"/>
      <c r="T330" s="337"/>
      <c r="U330" s="337"/>
      <c r="V330" s="337"/>
      <c r="W330" s="338"/>
      <c r="X330" s="339">
        <v>10000</v>
      </c>
      <c r="Y330" s="337"/>
      <c r="Z330" s="339">
        <v>10</v>
      </c>
      <c r="AA330" s="337"/>
      <c r="AB330" s="337"/>
      <c r="AC330" s="338"/>
    </row>
    <row r="331" spans="1:29">
      <c r="A331" s="335">
        <v>42511</v>
      </c>
      <c r="B331" s="336"/>
      <c r="C331" s="337">
        <v>453.08</v>
      </c>
      <c r="D331" s="337"/>
      <c r="E331" s="337"/>
      <c r="F331" s="338"/>
      <c r="G331" s="336"/>
      <c r="H331" s="337"/>
      <c r="I331" s="337"/>
      <c r="J331" s="337"/>
      <c r="K331" s="338"/>
      <c r="L331" s="337"/>
      <c r="M331" s="337"/>
      <c r="N331" s="337"/>
      <c r="O331" s="337"/>
      <c r="P331" s="337"/>
      <c r="Q331" s="338"/>
      <c r="R331" s="337"/>
      <c r="S331" s="337"/>
      <c r="T331" s="337"/>
      <c r="U331" s="337"/>
      <c r="V331" s="337"/>
      <c r="W331" s="338"/>
      <c r="X331" s="339"/>
      <c r="Y331" s="337"/>
      <c r="Z331" s="339"/>
      <c r="AA331" s="337"/>
      <c r="AB331" s="337"/>
      <c r="AC331" s="338"/>
    </row>
    <row r="332" spans="1:29">
      <c r="A332" s="335">
        <v>42513</v>
      </c>
      <c r="B332" s="336"/>
      <c r="C332" s="337">
        <v>263.38</v>
      </c>
      <c r="D332" s="337"/>
      <c r="E332" s="337"/>
      <c r="F332" s="338"/>
      <c r="G332" s="336"/>
      <c r="H332" s="337"/>
      <c r="I332" s="337"/>
      <c r="J332" s="337"/>
      <c r="K332" s="338"/>
      <c r="L332" s="337"/>
      <c r="M332" s="337"/>
      <c r="N332" s="337"/>
      <c r="O332" s="337"/>
      <c r="P332" s="337"/>
      <c r="Q332" s="338"/>
      <c r="R332" s="337"/>
      <c r="S332" s="337"/>
      <c r="T332" s="337"/>
      <c r="U332" s="337"/>
      <c r="V332" s="337"/>
      <c r="W332" s="338"/>
      <c r="X332" s="339"/>
      <c r="Y332" s="337"/>
      <c r="Z332" s="339"/>
      <c r="AA332" s="337"/>
      <c r="AB332" s="337"/>
      <c r="AC332" s="338"/>
    </row>
    <row r="333" spans="1:29">
      <c r="A333" s="335">
        <v>42515</v>
      </c>
      <c r="B333" s="336"/>
      <c r="C333" s="337"/>
      <c r="D333" s="337"/>
      <c r="E333" s="337"/>
      <c r="F333" s="338"/>
      <c r="G333" s="336"/>
      <c r="H333" s="337"/>
      <c r="I333" s="337"/>
      <c r="J333" s="337"/>
      <c r="K333" s="338"/>
      <c r="L333" s="337"/>
      <c r="M333" s="337"/>
      <c r="N333" s="337"/>
      <c r="O333" s="337"/>
      <c r="P333" s="337"/>
      <c r="Q333" s="338"/>
      <c r="R333" s="337"/>
      <c r="S333" s="337"/>
      <c r="T333" s="337"/>
      <c r="U333" s="337"/>
      <c r="V333" s="337"/>
      <c r="W333" s="338"/>
      <c r="X333" s="339"/>
      <c r="Y333" s="337">
        <v>5493.06</v>
      </c>
      <c r="Z333" s="339"/>
      <c r="AA333" s="337"/>
      <c r="AB333" s="337"/>
      <c r="AC333" s="338"/>
    </row>
    <row r="334" spans="1:29">
      <c r="A334" s="335">
        <v>42516</v>
      </c>
      <c r="B334" s="336"/>
      <c r="C334" s="337"/>
      <c r="D334" s="337"/>
      <c r="E334" s="337"/>
      <c r="F334" s="338"/>
      <c r="G334" s="336"/>
      <c r="H334" s="337"/>
      <c r="I334" s="337"/>
      <c r="J334" s="337"/>
      <c r="K334" s="338"/>
      <c r="L334" s="337"/>
      <c r="M334" s="337"/>
      <c r="N334" s="337"/>
      <c r="O334" s="337"/>
      <c r="P334" s="337"/>
      <c r="Q334" s="338"/>
      <c r="R334" s="337"/>
      <c r="S334" s="337"/>
      <c r="T334" s="337"/>
      <c r="U334" s="337"/>
      <c r="V334" s="337"/>
      <c r="W334" s="338"/>
      <c r="X334" s="339">
        <v>4000</v>
      </c>
      <c r="Y334" s="337"/>
      <c r="Z334" s="339"/>
      <c r="AA334" s="337"/>
      <c r="AB334" s="337"/>
      <c r="AC334" s="338"/>
    </row>
    <row r="335" spans="1:29">
      <c r="A335" s="335">
        <v>42517</v>
      </c>
      <c r="B335" s="336"/>
      <c r="C335" s="352">
        <v>5148.75</v>
      </c>
      <c r="D335" s="337"/>
      <c r="E335" s="337"/>
      <c r="F335" s="338"/>
      <c r="G335" s="336"/>
      <c r="H335" s="337">
        <v>960.31</v>
      </c>
      <c r="I335" s="337"/>
      <c r="J335" s="337"/>
      <c r="K335" s="338"/>
      <c r="L335" s="337"/>
      <c r="M335" s="337"/>
      <c r="N335" s="337"/>
      <c r="O335" s="337"/>
      <c r="P335" s="337"/>
      <c r="Q335" s="338"/>
      <c r="R335" s="337"/>
      <c r="S335" s="337"/>
      <c r="T335" s="337"/>
      <c r="U335" s="337"/>
      <c r="V335" s="337"/>
      <c r="W335" s="338"/>
      <c r="X335" s="339"/>
      <c r="Y335" s="337"/>
      <c r="Z335" s="339"/>
      <c r="AA335" s="337"/>
      <c r="AB335" s="337"/>
      <c r="AC335" s="338"/>
    </row>
    <row r="336" spans="1:29">
      <c r="A336" s="335">
        <v>42519</v>
      </c>
      <c r="B336" s="336"/>
      <c r="C336" s="337"/>
      <c r="D336" s="337"/>
      <c r="E336" s="337"/>
      <c r="F336" s="338"/>
      <c r="G336" s="336">
        <v>10000</v>
      </c>
      <c r="H336" s="337"/>
      <c r="I336" s="337"/>
      <c r="J336" s="337"/>
      <c r="K336" s="338"/>
      <c r="L336" s="337"/>
      <c r="M336" s="337"/>
      <c r="N336" s="337"/>
      <c r="O336" s="337"/>
      <c r="P336" s="337"/>
      <c r="Q336" s="338"/>
      <c r="R336" s="337"/>
      <c r="S336" s="337"/>
      <c r="T336" s="337"/>
      <c r="U336" s="337"/>
      <c r="V336" s="337"/>
      <c r="W336" s="338"/>
      <c r="X336" s="339"/>
      <c r="Y336" s="337"/>
      <c r="Z336" s="339"/>
      <c r="AA336" s="337"/>
      <c r="AB336" s="337"/>
      <c r="AC336" s="338"/>
    </row>
    <row r="337" spans="1:29">
      <c r="A337" s="335">
        <v>42520</v>
      </c>
      <c r="B337" s="336"/>
      <c r="C337" s="337"/>
      <c r="D337" s="337"/>
      <c r="E337" s="337"/>
      <c r="F337" s="338"/>
      <c r="G337" s="336">
        <v>10000</v>
      </c>
      <c r="H337" s="337"/>
      <c r="I337" s="337"/>
      <c r="J337" s="337"/>
      <c r="K337" s="338"/>
      <c r="L337" s="337"/>
      <c r="M337" s="337"/>
      <c r="N337" s="337"/>
      <c r="O337" s="337"/>
      <c r="P337" s="337"/>
      <c r="Q337" s="338"/>
      <c r="R337" s="337"/>
      <c r="S337" s="337"/>
      <c r="T337" s="337"/>
      <c r="U337" s="337"/>
      <c r="V337" s="337"/>
      <c r="W337" s="338"/>
      <c r="X337" s="339"/>
      <c r="Y337" s="337"/>
      <c r="Z337" s="339"/>
      <c r="AA337" s="337"/>
      <c r="AB337" s="337"/>
      <c r="AC337" s="338"/>
    </row>
    <row r="338" spans="1:29">
      <c r="A338" s="335">
        <v>42522</v>
      </c>
      <c r="B338" s="336"/>
      <c r="C338" s="337">
        <v>149.43</v>
      </c>
      <c r="D338" s="337"/>
      <c r="E338" s="337"/>
      <c r="F338" s="338"/>
      <c r="G338" s="336"/>
      <c r="H338" s="337"/>
      <c r="I338" s="337"/>
      <c r="J338" s="337"/>
      <c r="K338" s="338"/>
      <c r="L338" s="337"/>
      <c r="M338" s="337"/>
      <c r="N338" s="337"/>
      <c r="O338" s="337"/>
      <c r="P338" s="337"/>
      <c r="Q338" s="338"/>
      <c r="R338" s="337"/>
      <c r="S338" s="337"/>
      <c r="T338" s="337"/>
      <c r="U338" s="337"/>
      <c r="V338" s="337"/>
      <c r="W338" s="338"/>
      <c r="X338" s="339"/>
      <c r="Y338" s="337"/>
      <c r="Z338" s="339"/>
      <c r="AA338" s="337"/>
      <c r="AB338" s="337"/>
      <c r="AC338" s="338"/>
    </row>
    <row r="339" spans="1:29">
      <c r="A339" s="335">
        <v>42527</v>
      </c>
      <c r="B339" s="336"/>
      <c r="C339" s="337">
        <v>310.99</v>
      </c>
      <c r="D339" s="337"/>
      <c r="E339" s="337"/>
      <c r="F339" s="338"/>
      <c r="G339" s="336"/>
      <c r="H339" s="337"/>
      <c r="I339" s="337"/>
      <c r="J339" s="337"/>
      <c r="K339" s="338"/>
      <c r="L339" s="337"/>
      <c r="M339" s="337"/>
      <c r="N339" s="337"/>
      <c r="O339" s="337"/>
      <c r="P339" s="337"/>
      <c r="Q339" s="338"/>
      <c r="R339" s="337"/>
      <c r="S339" s="337"/>
      <c r="T339" s="337"/>
      <c r="U339" s="337"/>
      <c r="V339" s="337"/>
      <c r="W339" s="338"/>
      <c r="X339" s="339"/>
      <c r="Y339" s="337"/>
      <c r="Z339" s="339"/>
      <c r="AA339" s="337"/>
      <c r="AB339" s="337"/>
      <c r="AC339" s="338"/>
    </row>
    <row r="340" spans="1:29">
      <c r="A340" s="335">
        <v>42529</v>
      </c>
      <c r="B340" s="336"/>
      <c r="C340" s="337"/>
      <c r="D340" s="337"/>
      <c r="E340" s="337"/>
      <c r="F340" s="338"/>
      <c r="G340" s="336">
        <v>33000</v>
      </c>
      <c r="H340" s="337"/>
      <c r="I340" s="337"/>
      <c r="J340" s="337"/>
      <c r="K340" s="338"/>
      <c r="L340" s="337"/>
      <c r="M340" s="337"/>
      <c r="N340" s="337"/>
      <c r="O340" s="337"/>
      <c r="P340" s="337"/>
      <c r="Q340" s="338"/>
      <c r="R340" s="337"/>
      <c r="S340" s="337"/>
      <c r="T340" s="337"/>
      <c r="U340" s="337"/>
      <c r="V340" s="337"/>
      <c r="W340" s="338"/>
      <c r="X340" s="339"/>
      <c r="Y340" s="337"/>
      <c r="Z340" s="339"/>
      <c r="AA340" s="337"/>
      <c r="AB340" s="337"/>
      <c r="AC340" s="338"/>
    </row>
    <row r="341" spans="1:29">
      <c r="A341" s="335">
        <v>42537</v>
      </c>
      <c r="B341" s="336"/>
      <c r="C341" s="337"/>
      <c r="D341" s="337"/>
      <c r="E341" s="337"/>
      <c r="F341" s="338"/>
      <c r="G341" s="336"/>
      <c r="H341" s="352">
        <v>1336.65</v>
      </c>
      <c r="I341" s="337"/>
      <c r="J341" s="337"/>
      <c r="K341" s="338"/>
      <c r="L341" s="337"/>
      <c r="M341" s="337"/>
      <c r="N341" s="337"/>
      <c r="O341" s="337"/>
      <c r="P341" s="337"/>
      <c r="Q341" s="338"/>
      <c r="R341" s="337"/>
      <c r="S341" s="337"/>
      <c r="T341" s="337"/>
      <c r="U341" s="337"/>
      <c r="V341" s="337"/>
      <c r="W341" s="338"/>
      <c r="X341" s="339"/>
      <c r="Y341" s="337"/>
      <c r="Z341" s="339"/>
      <c r="AA341" s="337"/>
      <c r="AB341" s="337"/>
      <c r="AC341" s="338"/>
    </row>
    <row r="342" spans="1:29">
      <c r="A342" s="335">
        <v>42544</v>
      </c>
      <c r="B342" s="336"/>
      <c r="C342" s="337">
        <v>341.34</v>
      </c>
      <c r="D342" s="337"/>
      <c r="E342" s="337"/>
      <c r="F342" s="338"/>
      <c r="G342" s="336"/>
      <c r="H342" s="352">
        <v>1583.69</v>
      </c>
      <c r="I342" s="337"/>
      <c r="J342" s="337"/>
      <c r="K342" s="338"/>
      <c r="L342" s="337"/>
      <c r="M342" s="337"/>
      <c r="N342" s="337"/>
      <c r="O342" s="337"/>
      <c r="P342" s="337"/>
      <c r="Q342" s="338"/>
      <c r="R342" s="337"/>
      <c r="S342" s="337"/>
      <c r="T342" s="337"/>
      <c r="U342" s="337"/>
      <c r="V342" s="337"/>
      <c r="W342" s="338"/>
      <c r="X342" s="339"/>
      <c r="Y342" s="337"/>
      <c r="Z342" s="339"/>
      <c r="AA342" s="337"/>
      <c r="AB342" s="337"/>
      <c r="AC342" s="338"/>
    </row>
    <row r="343" spans="1:29">
      <c r="A343" s="335">
        <v>42549</v>
      </c>
      <c r="B343" s="336"/>
      <c r="C343" s="337"/>
      <c r="D343" s="337"/>
      <c r="E343" s="337"/>
      <c r="F343" s="338"/>
      <c r="G343" s="336"/>
      <c r="H343" s="337"/>
      <c r="I343" s="337"/>
      <c r="J343" s="337"/>
      <c r="K343" s="338"/>
      <c r="L343" s="337"/>
      <c r="M343" s="337"/>
      <c r="N343" s="337"/>
      <c r="O343" s="337"/>
      <c r="P343" s="337"/>
      <c r="Q343" s="338"/>
      <c r="R343" s="337"/>
      <c r="S343" s="337"/>
      <c r="T343" s="337"/>
      <c r="U343" s="337"/>
      <c r="V343" s="337"/>
      <c r="W343" s="338"/>
      <c r="X343" s="339">
        <v>10000</v>
      </c>
      <c r="Y343" s="337"/>
      <c r="Z343" s="339"/>
      <c r="AA343" s="337"/>
      <c r="AB343" s="337"/>
      <c r="AC343" s="338"/>
    </row>
    <row r="344" spans="1:29">
      <c r="A344" s="335">
        <v>42550</v>
      </c>
      <c r="B344" s="336"/>
      <c r="C344" s="337"/>
      <c r="D344" s="337"/>
      <c r="E344" s="337"/>
      <c r="F344" s="338"/>
      <c r="G344" s="336"/>
      <c r="H344" s="352">
        <v>1548.14</v>
      </c>
      <c r="I344" s="337"/>
      <c r="J344" s="337"/>
      <c r="K344" s="338"/>
      <c r="L344" s="337"/>
      <c r="M344" s="337"/>
      <c r="N344" s="337"/>
      <c r="O344" s="337"/>
      <c r="P344" s="337"/>
      <c r="Q344" s="338"/>
      <c r="R344" s="337"/>
      <c r="S344" s="337"/>
      <c r="T344" s="337"/>
      <c r="U344" s="337"/>
      <c r="V344" s="337"/>
      <c r="W344" s="338"/>
      <c r="X344" s="339">
        <v>10000</v>
      </c>
      <c r="Y344" s="337"/>
      <c r="Z344" s="339"/>
      <c r="AA344" s="337"/>
      <c r="AB344" s="337"/>
      <c r="AC344" s="338"/>
    </row>
    <row r="345" spans="1:29">
      <c r="A345" s="335">
        <v>42551</v>
      </c>
      <c r="B345" s="336"/>
      <c r="C345" s="337"/>
      <c r="D345" s="337"/>
      <c r="E345" s="337"/>
      <c r="F345" s="338"/>
      <c r="G345" s="336"/>
      <c r="H345" s="337">
        <v>467.23</v>
      </c>
      <c r="I345" s="337"/>
      <c r="J345" s="337"/>
      <c r="K345" s="338"/>
      <c r="L345" s="337"/>
      <c r="M345" s="337"/>
      <c r="N345" s="337"/>
      <c r="O345" s="337"/>
      <c r="P345" s="337"/>
      <c r="Q345" s="338"/>
      <c r="R345" s="337"/>
      <c r="S345" s="337"/>
      <c r="T345" s="337"/>
      <c r="U345" s="337"/>
      <c r="V345" s="337"/>
      <c r="W345" s="338"/>
      <c r="X345" s="339"/>
      <c r="Y345" s="337">
        <v>12206</v>
      </c>
      <c r="Z345" s="339"/>
      <c r="AA345" s="337"/>
      <c r="AB345" s="337"/>
      <c r="AC345" s="338"/>
    </row>
    <row r="346" spans="1:29">
      <c r="A346" s="335">
        <v>42552</v>
      </c>
      <c r="B346" s="336"/>
      <c r="C346" s="337">
        <v>149.63</v>
      </c>
      <c r="D346" s="337"/>
      <c r="E346" s="337"/>
      <c r="F346" s="338"/>
      <c r="G346" s="336"/>
      <c r="H346" s="337"/>
      <c r="I346" s="337"/>
      <c r="J346" s="337"/>
      <c r="K346" s="338"/>
      <c r="L346" s="337"/>
      <c r="M346" s="337"/>
      <c r="N346" s="337"/>
      <c r="O346" s="337"/>
      <c r="P346" s="337"/>
      <c r="Q346" s="338"/>
      <c r="R346" s="337"/>
      <c r="S346" s="337"/>
      <c r="T346" s="337"/>
      <c r="U346" s="337"/>
      <c r="V346" s="337"/>
      <c r="W346" s="338"/>
      <c r="X346" s="339"/>
      <c r="Y346" s="337">
        <v>20106.18</v>
      </c>
      <c r="Z346" s="339"/>
      <c r="AA346" s="337"/>
      <c r="AB346" s="337"/>
      <c r="AC346" s="338"/>
    </row>
    <row r="347" spans="1:29">
      <c r="A347" s="335">
        <v>42556</v>
      </c>
      <c r="B347" s="336"/>
      <c r="C347" s="337">
        <v>311.27</v>
      </c>
      <c r="D347" s="337"/>
      <c r="E347" s="337"/>
      <c r="F347" s="338"/>
      <c r="G347" s="336"/>
      <c r="H347" s="337"/>
      <c r="I347" s="337"/>
      <c r="J347" s="337"/>
      <c r="K347" s="338"/>
      <c r="L347" s="337"/>
      <c r="M347" s="337"/>
      <c r="N347" s="337"/>
      <c r="O347" s="337"/>
      <c r="P347" s="337"/>
      <c r="Q347" s="338"/>
      <c r="R347" s="337"/>
      <c r="S347" s="337"/>
      <c r="T347" s="337"/>
      <c r="U347" s="337"/>
      <c r="V347" s="337"/>
      <c r="W347" s="338"/>
      <c r="X347" s="339"/>
      <c r="Y347" s="337"/>
      <c r="Z347" s="339"/>
      <c r="AA347" s="337"/>
      <c r="AB347" s="337"/>
      <c r="AC347" s="338"/>
    </row>
    <row r="348" spans="1:29">
      <c r="A348" s="335">
        <v>42559</v>
      </c>
      <c r="B348" s="336"/>
      <c r="C348" s="337"/>
      <c r="D348" s="337"/>
      <c r="E348" s="337"/>
      <c r="F348" s="338"/>
      <c r="G348" s="336"/>
      <c r="H348" s="337"/>
      <c r="I348" s="337"/>
      <c r="J348" s="337"/>
      <c r="K348" s="338"/>
      <c r="L348" s="337"/>
      <c r="M348" s="337"/>
      <c r="N348" s="337"/>
      <c r="O348" s="337"/>
      <c r="P348" s="337"/>
      <c r="Q348" s="338"/>
      <c r="R348" s="337"/>
      <c r="S348" s="337"/>
      <c r="T348" s="337"/>
      <c r="U348" s="337"/>
      <c r="V348" s="337"/>
      <c r="W348" s="338"/>
      <c r="X348" s="339"/>
      <c r="Y348" s="337">
        <v>2295</v>
      </c>
      <c r="Z348" s="339"/>
      <c r="AA348" s="337"/>
      <c r="AB348" s="337"/>
      <c r="AC348" s="338"/>
    </row>
    <row r="349" spans="1:29">
      <c r="A349" s="335">
        <v>42563</v>
      </c>
      <c r="B349" s="336"/>
      <c r="C349" s="337"/>
      <c r="D349" s="337"/>
      <c r="E349" s="337"/>
      <c r="F349" s="338"/>
      <c r="G349" s="336"/>
      <c r="H349" s="337"/>
      <c r="I349" s="337"/>
      <c r="J349" s="337"/>
      <c r="K349" s="338"/>
      <c r="L349" s="337"/>
      <c r="M349" s="337"/>
      <c r="N349" s="337"/>
      <c r="O349" s="337"/>
      <c r="P349" s="337"/>
      <c r="Q349" s="338"/>
      <c r="R349" s="337"/>
      <c r="S349" s="337"/>
      <c r="T349" s="337"/>
      <c r="U349" s="337"/>
      <c r="V349" s="337"/>
      <c r="W349" s="338"/>
      <c r="X349" s="339"/>
      <c r="Y349" s="337">
        <v>1069.95</v>
      </c>
      <c r="Z349" s="339"/>
      <c r="AA349" s="337"/>
      <c r="AB349" s="337"/>
      <c r="AC349" s="338"/>
    </row>
    <row r="350" spans="1:29">
      <c r="A350" s="335">
        <v>42567</v>
      </c>
      <c r="B350" s="336"/>
      <c r="C350" s="337"/>
      <c r="D350" s="337"/>
      <c r="E350" s="337"/>
      <c r="F350" s="338"/>
      <c r="G350" s="336">
        <v>401.75</v>
      </c>
      <c r="H350" s="337"/>
      <c r="I350" s="337"/>
      <c r="J350" s="337"/>
      <c r="K350" s="338"/>
      <c r="L350" s="337"/>
      <c r="M350" s="337"/>
      <c r="N350" s="337"/>
      <c r="O350" s="337"/>
      <c r="P350" s="337"/>
      <c r="Q350" s="338"/>
      <c r="R350" s="337"/>
      <c r="S350" s="337"/>
      <c r="T350" s="337"/>
      <c r="U350" s="337"/>
      <c r="V350" s="337"/>
      <c r="W350" s="338"/>
      <c r="X350" s="339"/>
      <c r="Y350" s="337"/>
      <c r="Z350" s="339"/>
      <c r="AA350" s="337"/>
      <c r="AB350" s="337"/>
      <c r="AC350" s="338"/>
    </row>
    <row r="351" spans="1:29">
      <c r="A351" s="335">
        <v>42572</v>
      </c>
      <c r="B351" s="336"/>
      <c r="C351" s="337"/>
      <c r="D351" s="337"/>
      <c r="E351" s="337"/>
      <c r="F351" s="338"/>
      <c r="G351" s="336"/>
      <c r="H351" s="337"/>
      <c r="I351" s="337"/>
      <c r="J351" s="337"/>
      <c r="K351" s="338"/>
      <c r="L351" s="337"/>
      <c r="M351" s="337"/>
      <c r="N351" s="337"/>
      <c r="O351" s="337"/>
      <c r="P351" s="337"/>
      <c r="Q351" s="338"/>
      <c r="R351" s="337"/>
      <c r="S351" s="337"/>
      <c r="T351" s="337"/>
      <c r="U351" s="337"/>
      <c r="V351" s="337"/>
      <c r="W351" s="338"/>
      <c r="X351" s="339">
        <v>4000</v>
      </c>
      <c r="Y351" s="337"/>
      <c r="Z351" s="339"/>
      <c r="AA351" s="337"/>
      <c r="AB351" s="337"/>
      <c r="AC351" s="338"/>
    </row>
    <row r="352" spans="1:29">
      <c r="A352" s="335">
        <v>42574</v>
      </c>
      <c r="B352" s="336"/>
      <c r="C352" s="337">
        <v>354.3</v>
      </c>
      <c r="D352" s="337"/>
      <c r="E352" s="337"/>
      <c r="F352" s="338"/>
      <c r="G352" s="336"/>
      <c r="H352" s="337"/>
      <c r="I352" s="337"/>
      <c r="J352" s="337"/>
      <c r="K352" s="338"/>
      <c r="L352" s="337"/>
      <c r="M352" s="337"/>
      <c r="N352" s="337"/>
      <c r="O352" s="337"/>
      <c r="P352" s="337"/>
      <c r="Q352" s="338"/>
      <c r="R352" s="337"/>
      <c r="S352" s="337"/>
      <c r="T352" s="337"/>
      <c r="U352" s="337"/>
      <c r="V352" s="337"/>
      <c r="W352" s="338"/>
      <c r="X352" s="339"/>
      <c r="Y352" s="337"/>
      <c r="Z352" s="339"/>
      <c r="AA352" s="337"/>
      <c r="AB352" s="337"/>
      <c r="AC352" s="338"/>
    </row>
    <row r="353" spans="1:29">
      <c r="A353" s="335">
        <v>42578</v>
      </c>
      <c r="B353" s="336"/>
      <c r="C353" s="337">
        <v>253.74</v>
      </c>
      <c r="D353" s="337"/>
      <c r="E353" s="337"/>
      <c r="F353" s="338"/>
      <c r="G353" s="336"/>
      <c r="H353" s="337"/>
      <c r="I353" s="337"/>
      <c r="J353" s="337"/>
      <c r="K353" s="338"/>
      <c r="L353" s="337"/>
      <c r="M353" s="337"/>
      <c r="N353" s="337"/>
      <c r="O353" s="337"/>
      <c r="P353" s="337"/>
      <c r="Q353" s="338"/>
      <c r="R353" s="337"/>
      <c r="S353" s="337"/>
      <c r="T353" s="337"/>
      <c r="U353" s="337"/>
      <c r="V353" s="337"/>
      <c r="W353" s="338"/>
      <c r="X353" s="339"/>
      <c r="Y353" s="337"/>
      <c r="Z353" s="339"/>
      <c r="AA353" s="337"/>
      <c r="AB353" s="337"/>
      <c r="AC353" s="338"/>
    </row>
    <row r="354" spans="1:29">
      <c r="A354" s="335">
        <v>42579</v>
      </c>
      <c r="B354" s="336"/>
      <c r="C354" s="337"/>
      <c r="D354" s="337"/>
      <c r="E354" s="337"/>
      <c r="F354" s="338"/>
      <c r="G354" s="336"/>
      <c r="H354" s="352">
        <v>1409.03</v>
      </c>
      <c r="I354" s="337"/>
      <c r="J354" s="337"/>
      <c r="K354" s="338"/>
      <c r="L354" s="337"/>
      <c r="M354" s="337"/>
      <c r="N354" s="337"/>
      <c r="O354" s="337"/>
      <c r="P354" s="337"/>
      <c r="Q354" s="338"/>
      <c r="R354" s="337"/>
      <c r="S354" s="337"/>
      <c r="T354" s="337"/>
      <c r="U354" s="337"/>
      <c r="V354" s="337"/>
      <c r="W354" s="338"/>
      <c r="X354" s="339">
        <v>20000</v>
      </c>
      <c r="Y354" s="337"/>
      <c r="Z354" s="339"/>
      <c r="AA354" s="337"/>
      <c r="AB354" s="337"/>
      <c r="AC354" s="338"/>
    </row>
    <row r="355" spans="1:29">
      <c r="A355" s="335">
        <v>42583</v>
      </c>
      <c r="B355" s="336">
        <v>24000</v>
      </c>
      <c r="C355" s="337"/>
      <c r="D355" s="337"/>
      <c r="E355" s="337"/>
      <c r="F355" s="338"/>
      <c r="G355" s="336"/>
      <c r="H355" s="337"/>
      <c r="I355" s="337"/>
      <c r="J355" s="337"/>
      <c r="K355" s="338"/>
      <c r="L355" s="337"/>
      <c r="M355" s="337"/>
      <c r="N355" s="337"/>
      <c r="O355" s="337"/>
      <c r="P355" s="337"/>
      <c r="Q355" s="338"/>
      <c r="R355" s="337"/>
      <c r="S355" s="337"/>
      <c r="T355" s="337"/>
      <c r="U355" s="337"/>
      <c r="V355" s="337"/>
      <c r="W355" s="338"/>
      <c r="X355" s="339"/>
      <c r="Y355" s="337"/>
      <c r="Z355" s="339"/>
      <c r="AA355" s="337"/>
      <c r="AB355" s="337"/>
      <c r="AC355" s="338"/>
    </row>
    <row r="356" spans="1:29">
      <c r="A356" s="335">
        <v>42584</v>
      </c>
      <c r="B356" s="336"/>
      <c r="C356" s="337"/>
      <c r="D356" s="337"/>
      <c r="E356" s="337"/>
      <c r="F356" s="338"/>
      <c r="G356" s="336"/>
      <c r="H356" s="337"/>
      <c r="I356" s="337"/>
      <c r="J356" s="337"/>
      <c r="K356" s="338"/>
      <c r="L356" s="337"/>
      <c r="M356" s="337"/>
      <c r="N356" s="337"/>
      <c r="O356" s="337"/>
      <c r="P356" s="337"/>
      <c r="Q356" s="338"/>
      <c r="R356" s="337"/>
      <c r="S356" s="337"/>
      <c r="T356" s="337"/>
      <c r="U356" s="337"/>
      <c r="V356" s="337"/>
      <c r="W356" s="338"/>
      <c r="X356" s="339"/>
      <c r="Y356" s="337">
        <v>19601</v>
      </c>
      <c r="Z356" s="339"/>
      <c r="AA356" s="337"/>
      <c r="AB356" s="337"/>
      <c r="AC356" s="338"/>
    </row>
    <row r="357" spans="1:29">
      <c r="A357" s="335">
        <v>42585</v>
      </c>
      <c r="B357" s="336"/>
      <c r="C357" s="337"/>
      <c r="D357" s="337"/>
      <c r="E357" s="337"/>
      <c r="F357" s="338"/>
      <c r="G357" s="336"/>
      <c r="H357" s="337"/>
      <c r="I357" s="337"/>
      <c r="J357" s="337"/>
      <c r="K357" s="338"/>
      <c r="L357" s="337"/>
      <c r="M357" s="337"/>
      <c r="N357" s="337"/>
      <c r="O357" s="337"/>
      <c r="P357" s="337"/>
      <c r="Q357" s="338"/>
      <c r="R357" s="337"/>
      <c r="S357" s="337"/>
      <c r="T357" s="337"/>
      <c r="U357" s="337"/>
      <c r="V357" s="337"/>
      <c r="W357" s="338"/>
      <c r="X357" s="339"/>
      <c r="Y357" s="337">
        <v>3464</v>
      </c>
      <c r="Z357" s="339"/>
      <c r="AA357" s="337"/>
      <c r="AB357" s="337"/>
      <c r="AC357" s="338"/>
    </row>
    <row r="358" spans="1:29">
      <c r="A358" s="335">
        <v>42588</v>
      </c>
      <c r="B358" s="336"/>
      <c r="C358" s="337">
        <v>340.3</v>
      </c>
      <c r="D358" s="337"/>
      <c r="E358" s="337"/>
      <c r="F358" s="338"/>
      <c r="G358" s="336"/>
      <c r="H358" s="337"/>
      <c r="I358" s="337"/>
      <c r="J358" s="337"/>
      <c r="K358" s="338"/>
      <c r="L358" s="337"/>
      <c r="M358" s="337"/>
      <c r="N358" s="337"/>
      <c r="O358" s="337"/>
      <c r="P358" s="337"/>
      <c r="Q358" s="338"/>
      <c r="R358" s="337"/>
      <c r="S358" s="337"/>
      <c r="T358" s="337"/>
      <c r="U358" s="337"/>
      <c r="V358" s="337"/>
      <c r="W358" s="338"/>
      <c r="X358" s="339"/>
      <c r="Y358" s="337"/>
      <c r="Z358" s="339"/>
      <c r="AA358" s="337"/>
      <c r="AB358" s="337"/>
      <c r="AC358" s="338"/>
    </row>
    <row r="359" spans="1:29">
      <c r="A359" s="335">
        <v>42590</v>
      </c>
      <c r="B359" s="336">
        <v>8000</v>
      </c>
      <c r="C359" s="337"/>
      <c r="D359" s="337"/>
      <c r="E359" s="337"/>
      <c r="F359" s="338"/>
      <c r="G359" s="336"/>
      <c r="H359" s="337"/>
      <c r="I359" s="337"/>
      <c r="J359" s="337"/>
      <c r="K359" s="338"/>
      <c r="L359" s="337"/>
      <c r="M359" s="337"/>
      <c r="N359" s="337"/>
      <c r="O359" s="337"/>
      <c r="P359" s="337"/>
      <c r="Q359" s="338"/>
      <c r="R359" s="337"/>
      <c r="S359" s="337"/>
      <c r="T359" s="337"/>
      <c r="U359" s="337"/>
      <c r="V359" s="337"/>
      <c r="W359" s="338"/>
      <c r="X359" s="339"/>
      <c r="Y359" s="337">
        <v>8255.52</v>
      </c>
      <c r="Z359" s="339"/>
      <c r="AA359" s="337"/>
      <c r="AB359" s="337"/>
      <c r="AC359" s="338"/>
    </row>
    <row r="360" spans="1:29">
      <c r="A360" s="335">
        <v>42594</v>
      </c>
      <c r="B360" s="336">
        <v>3000</v>
      </c>
      <c r="C360" s="337"/>
      <c r="D360" s="337"/>
      <c r="E360" s="337"/>
      <c r="F360" s="338"/>
      <c r="G360" s="336"/>
      <c r="H360" s="337"/>
      <c r="I360" s="337"/>
      <c r="J360" s="337"/>
      <c r="K360" s="338"/>
      <c r="L360" s="337"/>
      <c r="M360" s="337"/>
      <c r="N360" s="337"/>
      <c r="O360" s="337"/>
      <c r="P360" s="337"/>
      <c r="Q360" s="338"/>
      <c r="R360" s="337"/>
      <c r="S360" s="337"/>
      <c r="T360" s="337"/>
      <c r="U360" s="337"/>
      <c r="V360" s="337"/>
      <c r="W360" s="338"/>
      <c r="X360" s="339"/>
      <c r="Y360" s="337"/>
      <c r="Z360" s="339"/>
      <c r="AA360" s="337"/>
      <c r="AB360" s="337"/>
      <c r="AC360" s="338"/>
    </row>
    <row r="361" spans="1:29">
      <c r="A361" s="335">
        <v>42597</v>
      </c>
      <c r="B361" s="336">
        <f>50280+1200</f>
        <v>51480</v>
      </c>
      <c r="C361" s="337"/>
      <c r="D361" s="337"/>
      <c r="E361" s="337"/>
      <c r="F361" s="338"/>
      <c r="G361" s="336">
        <v>19000</v>
      </c>
      <c r="H361" s="337"/>
      <c r="I361" s="337"/>
      <c r="J361" s="337"/>
      <c r="K361" s="338"/>
      <c r="L361" s="337"/>
      <c r="M361" s="337"/>
      <c r="N361" s="337"/>
      <c r="O361" s="337"/>
      <c r="P361" s="337"/>
      <c r="Q361" s="338"/>
      <c r="R361" s="337"/>
      <c r="S361" s="337"/>
      <c r="T361" s="337"/>
      <c r="U361" s="337"/>
      <c r="V361" s="337"/>
      <c r="W361" s="338"/>
      <c r="X361" s="339"/>
      <c r="Y361" s="337">
        <v>50278</v>
      </c>
      <c r="Z361" s="339"/>
      <c r="AA361" s="337"/>
      <c r="AB361" s="337"/>
      <c r="AC361" s="338"/>
    </row>
    <row r="362" spans="1:29">
      <c r="A362" s="335">
        <v>42598</v>
      </c>
      <c r="B362" s="336"/>
      <c r="C362" s="337">
        <v>79.03</v>
      </c>
      <c r="D362" s="336">
        <f>17.41+108.87</f>
        <v>126.28</v>
      </c>
      <c r="E362" s="337"/>
      <c r="F362" s="338"/>
      <c r="G362" s="336"/>
      <c r="H362" s="337"/>
      <c r="I362" s="337"/>
      <c r="J362" s="337"/>
      <c r="K362" s="338"/>
      <c r="L362" s="337"/>
      <c r="M362" s="337"/>
      <c r="N362" s="337"/>
      <c r="O362" s="337"/>
      <c r="P362" s="337"/>
      <c r="Q362" s="338"/>
      <c r="R362" s="337"/>
      <c r="S362" s="337"/>
      <c r="T362" s="337"/>
      <c r="U362" s="337"/>
      <c r="V362" s="337"/>
      <c r="W362" s="338"/>
      <c r="X362" s="339">
        <v>27500</v>
      </c>
      <c r="Y362" s="337"/>
      <c r="Z362" s="339"/>
      <c r="AA362" s="337"/>
      <c r="AB362" s="337"/>
      <c r="AC362" s="338"/>
    </row>
    <row r="363" spans="1:29">
      <c r="A363" s="335">
        <v>42599</v>
      </c>
      <c r="B363" s="336">
        <v>2942</v>
      </c>
      <c r="C363" s="337"/>
      <c r="D363" s="337"/>
      <c r="E363" s="337"/>
      <c r="F363" s="338"/>
      <c r="G363" s="336"/>
      <c r="H363" s="337"/>
      <c r="I363" s="337"/>
      <c r="J363" s="337"/>
      <c r="K363" s="338"/>
      <c r="L363" s="337"/>
      <c r="M363" s="337"/>
      <c r="N363" s="337"/>
      <c r="O363" s="337"/>
      <c r="P363" s="337"/>
      <c r="Q363" s="338"/>
      <c r="R363" s="337"/>
      <c r="S363" s="337"/>
      <c r="T363" s="337"/>
      <c r="U363" s="337"/>
      <c r="V363" s="337"/>
      <c r="W363" s="338"/>
      <c r="X363" s="339"/>
      <c r="Y363" s="337">
        <v>2950</v>
      </c>
      <c r="Z363" s="339"/>
      <c r="AA363" s="337"/>
      <c r="AB363" s="337"/>
      <c r="AC363" s="338"/>
    </row>
    <row r="364" spans="1:29">
      <c r="A364" s="335">
        <v>42601</v>
      </c>
      <c r="B364" s="336"/>
      <c r="C364" s="337">
        <v>78.56</v>
      </c>
      <c r="D364" s="337"/>
      <c r="E364" s="337"/>
      <c r="F364" s="338"/>
      <c r="G364" s="336"/>
      <c r="H364" s="337"/>
      <c r="I364" s="337"/>
      <c r="J364" s="337"/>
      <c r="K364" s="338"/>
      <c r="L364" s="337"/>
      <c r="M364" s="337"/>
      <c r="N364" s="337"/>
      <c r="O364" s="337"/>
      <c r="P364" s="337"/>
      <c r="Q364" s="338"/>
      <c r="R364" s="337"/>
      <c r="S364" s="337"/>
      <c r="T364" s="337"/>
      <c r="U364" s="337"/>
      <c r="V364" s="337"/>
      <c r="W364" s="338"/>
      <c r="X364" s="339"/>
      <c r="Y364" s="337"/>
      <c r="Z364" s="339"/>
      <c r="AA364" s="337"/>
      <c r="AB364" s="337"/>
      <c r="AC364" s="338"/>
    </row>
    <row r="365" spans="1:29">
      <c r="A365" s="335">
        <v>42605</v>
      </c>
      <c r="B365" s="336"/>
      <c r="C365" s="337">
        <v>264.43</v>
      </c>
      <c r="D365" s="337"/>
      <c r="E365" s="337"/>
      <c r="F365" s="338"/>
      <c r="G365" s="336"/>
      <c r="H365" s="337"/>
      <c r="I365" s="337"/>
      <c r="J365" s="337"/>
      <c r="K365" s="338"/>
      <c r="L365" s="337"/>
      <c r="M365" s="337"/>
      <c r="N365" s="337"/>
      <c r="O365" s="337"/>
      <c r="P365" s="337"/>
      <c r="Q365" s="338"/>
      <c r="R365" s="337"/>
      <c r="S365" s="337"/>
      <c r="T365" s="337"/>
      <c r="U365" s="337"/>
      <c r="V365" s="337"/>
      <c r="W365" s="338"/>
      <c r="X365" s="339"/>
      <c r="Y365" s="337"/>
      <c r="Z365" s="339"/>
      <c r="AA365" s="337"/>
      <c r="AB365" s="337"/>
      <c r="AC365" s="338"/>
    </row>
    <row r="366" spans="1:29">
      <c r="A366" s="335">
        <v>42607</v>
      </c>
      <c r="B366" s="336"/>
      <c r="C366" s="337"/>
      <c r="D366" s="337"/>
      <c r="E366" s="337"/>
      <c r="F366" s="338"/>
      <c r="G366" s="336"/>
      <c r="H366" s="337"/>
      <c r="I366" s="337"/>
      <c r="J366" s="337"/>
      <c r="K366" s="338"/>
      <c r="L366" s="337"/>
      <c r="M366" s="337"/>
      <c r="N366" s="337"/>
      <c r="O366" s="337"/>
      <c r="P366" s="337"/>
      <c r="Q366" s="338"/>
      <c r="R366" s="337"/>
      <c r="S366" s="337"/>
      <c r="T366" s="337"/>
      <c r="U366" s="337"/>
      <c r="V366" s="337"/>
      <c r="W366" s="338"/>
      <c r="X366" s="339"/>
      <c r="Y366" s="337">
        <v>2150</v>
      </c>
      <c r="Z366" s="339"/>
      <c r="AA366" s="337"/>
      <c r="AB366" s="337"/>
      <c r="AC366" s="338"/>
    </row>
    <row r="367" spans="1:29">
      <c r="A367" s="335">
        <v>42611</v>
      </c>
      <c r="B367" s="336"/>
      <c r="C367" s="337"/>
      <c r="D367" s="337"/>
      <c r="E367" s="337"/>
      <c r="F367" s="338"/>
      <c r="G367" s="336"/>
      <c r="H367" s="337"/>
      <c r="I367" s="337"/>
      <c r="J367" s="337"/>
      <c r="K367" s="338"/>
      <c r="L367" s="337"/>
      <c r="M367" s="337"/>
      <c r="N367" s="337"/>
      <c r="O367" s="337"/>
      <c r="P367" s="337"/>
      <c r="Q367" s="338"/>
      <c r="R367" s="337"/>
      <c r="S367" s="337"/>
      <c r="T367" s="337"/>
      <c r="U367" s="337"/>
      <c r="V367" s="337"/>
      <c r="W367" s="338"/>
      <c r="X367" s="339">
        <v>12023</v>
      </c>
      <c r="Y367" s="337"/>
      <c r="Z367" s="339"/>
      <c r="AA367" s="337"/>
      <c r="AB367" s="337"/>
      <c r="AC367" s="338"/>
    </row>
    <row r="368" spans="1:29">
      <c r="A368" s="335">
        <v>42616</v>
      </c>
      <c r="B368" s="336"/>
      <c r="C368" s="337">
        <v>126.71</v>
      </c>
      <c r="D368" s="337"/>
      <c r="E368" s="337"/>
      <c r="F368" s="338"/>
      <c r="G368" s="336"/>
      <c r="H368" s="337"/>
      <c r="I368" s="337"/>
      <c r="J368" s="337"/>
      <c r="K368" s="338"/>
      <c r="L368" s="337"/>
      <c r="M368" s="337"/>
      <c r="N368" s="337"/>
      <c r="O368" s="337"/>
      <c r="P368" s="337"/>
      <c r="Q368" s="338"/>
      <c r="R368" s="337"/>
      <c r="S368" s="337"/>
      <c r="T368" s="337"/>
      <c r="U368" s="337"/>
      <c r="V368" s="337"/>
      <c r="W368" s="338"/>
      <c r="X368" s="339"/>
      <c r="Y368" s="337"/>
      <c r="Z368" s="339"/>
      <c r="AA368" s="337"/>
      <c r="AB368" s="337"/>
      <c r="AC368" s="338"/>
    </row>
    <row r="369" spans="1:29">
      <c r="A369" s="335">
        <v>42618</v>
      </c>
      <c r="B369" s="336"/>
      <c r="C369" s="337">
        <v>16831</v>
      </c>
      <c r="D369" s="337"/>
      <c r="E369" s="337"/>
      <c r="F369" s="338"/>
      <c r="G369" s="336"/>
      <c r="H369" s="352">
        <v>2601.2600000000002</v>
      </c>
      <c r="I369" s="337"/>
      <c r="J369" s="337"/>
      <c r="K369" s="338"/>
      <c r="L369" s="337"/>
      <c r="M369" s="337"/>
      <c r="N369" s="337"/>
      <c r="O369" s="337"/>
      <c r="P369" s="337"/>
      <c r="Q369" s="338"/>
      <c r="R369" s="337"/>
      <c r="S369" s="337"/>
      <c r="T369" s="337"/>
      <c r="U369" s="337"/>
      <c r="V369" s="337"/>
      <c r="W369" s="338"/>
      <c r="X369" s="339">
        <v>10000</v>
      </c>
      <c r="Y369" s="337"/>
      <c r="Z369" s="339"/>
      <c r="AA369" s="337"/>
      <c r="AB369" s="337"/>
      <c r="AC369" s="338"/>
    </row>
    <row r="370" spans="1:29">
      <c r="A370" s="335">
        <v>42619</v>
      </c>
      <c r="B370" s="336"/>
      <c r="C370" s="337"/>
      <c r="D370" s="337"/>
      <c r="E370" s="337"/>
      <c r="F370" s="338"/>
      <c r="G370" s="336"/>
      <c r="H370" s="352">
        <v>1818.44</v>
      </c>
      <c r="I370" s="337"/>
      <c r="J370" s="337"/>
      <c r="K370" s="338"/>
      <c r="L370" s="337"/>
      <c r="M370" s="337"/>
      <c r="N370" s="337"/>
      <c r="O370" s="337"/>
      <c r="P370" s="337"/>
      <c r="Q370" s="338"/>
      <c r="R370" s="337"/>
      <c r="S370" s="337"/>
      <c r="T370" s="337"/>
      <c r="U370" s="337"/>
      <c r="V370" s="337"/>
      <c r="W370" s="338"/>
      <c r="X370" s="339">
        <v>4000</v>
      </c>
      <c r="Y370" s="337"/>
      <c r="Z370" s="339"/>
      <c r="AA370" s="337"/>
      <c r="AB370" s="337"/>
      <c r="AC370" s="338"/>
    </row>
    <row r="371" spans="1:29">
      <c r="A371" s="335">
        <v>42620</v>
      </c>
      <c r="B371" s="336"/>
      <c r="C371" s="337">
        <v>3050</v>
      </c>
      <c r="D371" s="337"/>
      <c r="E371" s="337"/>
      <c r="F371" s="338"/>
      <c r="G371" s="336"/>
      <c r="H371" s="337"/>
      <c r="I371" s="337"/>
      <c r="J371" s="337"/>
      <c r="K371" s="338"/>
      <c r="L371" s="337"/>
      <c r="M371" s="337"/>
      <c r="N371" s="337"/>
      <c r="O371" s="337"/>
      <c r="P371" s="337"/>
      <c r="Q371" s="338"/>
      <c r="R371" s="337"/>
      <c r="S371" s="337"/>
      <c r="T371" s="337"/>
      <c r="U371" s="337"/>
      <c r="V371" s="337"/>
      <c r="W371" s="338"/>
      <c r="X371" s="339"/>
      <c r="Y371" s="337"/>
      <c r="Z371" s="339"/>
      <c r="AA371" s="337"/>
      <c r="AB371" s="337"/>
      <c r="AC371" s="338"/>
    </row>
    <row r="372" spans="1:29">
      <c r="A372" s="335">
        <v>42634</v>
      </c>
      <c r="B372" s="336"/>
      <c r="C372" s="337"/>
      <c r="D372" s="337"/>
      <c r="E372" s="337"/>
      <c r="F372" s="338"/>
      <c r="G372" s="336"/>
      <c r="H372" s="337"/>
      <c r="I372" s="337"/>
      <c r="J372" s="337"/>
      <c r="K372" s="338"/>
      <c r="L372" s="337"/>
      <c r="M372" s="337"/>
      <c r="N372" s="337"/>
      <c r="O372" s="337"/>
      <c r="P372" s="337"/>
      <c r="Q372" s="338"/>
      <c r="R372" s="337"/>
      <c r="S372" s="337"/>
      <c r="T372" s="337"/>
      <c r="U372" s="337"/>
      <c r="V372" s="337"/>
      <c r="W372" s="338"/>
      <c r="X372" s="339">
        <f>4000</f>
        <v>4000</v>
      </c>
      <c r="Y372" s="337"/>
      <c r="Z372" s="339">
        <v>58.57</v>
      </c>
      <c r="AA372" s="337"/>
      <c r="AB372" s="337"/>
      <c r="AC372" s="338"/>
    </row>
    <row r="373" spans="1:29">
      <c r="A373" s="335">
        <v>42636</v>
      </c>
      <c r="B373" s="336"/>
      <c r="C373" s="337">
        <v>342.63</v>
      </c>
      <c r="D373" s="337"/>
      <c r="E373" s="337"/>
      <c r="F373" s="338"/>
      <c r="G373" s="336"/>
      <c r="H373" s="337"/>
      <c r="I373" s="337"/>
      <c r="J373" s="337"/>
      <c r="K373" s="338"/>
      <c r="L373" s="337"/>
      <c r="M373" s="337"/>
      <c r="N373" s="337"/>
      <c r="O373" s="337"/>
      <c r="P373" s="337"/>
      <c r="Q373" s="338"/>
      <c r="R373" s="337"/>
      <c r="S373" s="337"/>
      <c r="T373" s="337"/>
      <c r="U373" s="337"/>
      <c r="V373" s="337"/>
      <c r="W373" s="338"/>
      <c r="X373" s="339"/>
      <c r="Y373" s="337"/>
      <c r="Z373" s="339"/>
      <c r="AA373" s="337"/>
      <c r="AB373" s="337"/>
      <c r="AC373" s="338"/>
    </row>
    <row r="374" spans="1:29">
      <c r="A374" s="335">
        <v>42640</v>
      </c>
      <c r="B374" s="336"/>
      <c r="C374" s="337"/>
      <c r="D374" s="337"/>
      <c r="E374" s="337"/>
      <c r="F374" s="338"/>
      <c r="G374" s="336"/>
      <c r="H374" s="337"/>
      <c r="I374" s="337"/>
      <c r="J374" s="337"/>
      <c r="K374" s="338"/>
      <c r="L374" s="337"/>
      <c r="M374" s="337"/>
      <c r="N374" s="337"/>
      <c r="O374" s="337"/>
      <c r="P374" s="337"/>
      <c r="Q374" s="338"/>
      <c r="R374" s="337"/>
      <c r="S374" s="337"/>
      <c r="T374" s="337"/>
      <c r="U374" s="337"/>
      <c r="V374" s="337"/>
      <c r="W374" s="338"/>
      <c r="X374" s="339">
        <v>10000</v>
      </c>
      <c r="Y374" s="337"/>
      <c r="Z374" s="339"/>
      <c r="AA374" s="337"/>
      <c r="AB374" s="337"/>
      <c r="AC374" s="338"/>
    </row>
    <row r="375" spans="1:29">
      <c r="A375" s="335">
        <v>42642</v>
      </c>
      <c r="B375" s="336"/>
      <c r="C375" s="337"/>
      <c r="D375" s="337"/>
      <c r="E375" s="337"/>
      <c r="F375" s="338"/>
      <c r="G375" s="336"/>
      <c r="H375" s="337"/>
      <c r="I375" s="337"/>
      <c r="J375" s="337"/>
      <c r="K375" s="338"/>
      <c r="L375" s="337"/>
      <c r="M375" s="337"/>
      <c r="N375" s="337"/>
      <c r="O375" s="337"/>
      <c r="P375" s="337"/>
      <c r="Q375" s="338"/>
      <c r="R375" s="337"/>
      <c r="S375" s="337"/>
      <c r="T375" s="337"/>
      <c r="U375" s="337"/>
      <c r="V375" s="337"/>
      <c r="W375" s="338"/>
      <c r="X375" s="339"/>
      <c r="Y375" s="337">
        <v>8027</v>
      </c>
      <c r="Z375" s="339"/>
      <c r="AA375" s="337"/>
      <c r="AB375" s="337"/>
      <c r="AC375" s="338"/>
    </row>
    <row r="376" spans="1:29">
      <c r="A376" s="335">
        <v>42643</v>
      </c>
      <c r="B376" s="336"/>
      <c r="C376" s="337"/>
      <c r="D376" s="337"/>
      <c r="E376" s="337"/>
      <c r="F376" s="338"/>
      <c r="G376" s="336"/>
      <c r="H376" s="337"/>
      <c r="I376" s="337"/>
      <c r="J376" s="337"/>
      <c r="K376" s="338"/>
      <c r="L376" s="337"/>
      <c r="M376" s="337"/>
      <c r="N376" s="337"/>
      <c r="O376" s="337"/>
      <c r="P376" s="337"/>
      <c r="Q376" s="338"/>
      <c r="R376" s="337"/>
      <c r="S376" s="337"/>
      <c r="T376" s="337"/>
      <c r="U376" s="337"/>
      <c r="V376" s="337"/>
      <c r="W376" s="338"/>
      <c r="X376" s="339"/>
      <c r="Y376" s="337">
        <v>12526.42</v>
      </c>
      <c r="Z376" s="339"/>
      <c r="AA376" s="337"/>
      <c r="AB376" s="337"/>
      <c r="AC376" s="338"/>
    </row>
    <row r="377" spans="1:29">
      <c r="A377" s="335">
        <v>42651</v>
      </c>
      <c r="B377" s="336"/>
      <c r="C377" s="337"/>
      <c r="D377" s="337"/>
      <c r="E377" s="337"/>
      <c r="F377" s="338"/>
      <c r="G377" s="336"/>
      <c r="H377" s="337"/>
      <c r="I377" s="337"/>
      <c r="J377" s="337"/>
      <c r="K377" s="338"/>
      <c r="L377" s="337"/>
      <c r="M377" s="337"/>
      <c r="N377" s="337"/>
      <c r="O377" s="337"/>
      <c r="P377" s="337"/>
      <c r="Q377" s="338"/>
      <c r="R377" s="337"/>
      <c r="S377" s="337"/>
      <c r="T377" s="337"/>
      <c r="U377" s="337"/>
      <c r="V377" s="337"/>
      <c r="W377" s="338"/>
      <c r="X377" s="339"/>
      <c r="Y377" s="337">
        <v>244.5</v>
      </c>
      <c r="Z377" s="339"/>
      <c r="AA377" s="337"/>
      <c r="AB377" s="337"/>
      <c r="AC377" s="338"/>
    </row>
    <row r="378" spans="1:29">
      <c r="A378" s="335">
        <v>42652</v>
      </c>
      <c r="B378" s="336"/>
      <c r="C378" s="337">
        <v>369.42</v>
      </c>
      <c r="D378" s="337"/>
      <c r="E378" s="337"/>
      <c r="F378" s="338"/>
      <c r="G378" s="336"/>
      <c r="H378" s="337"/>
      <c r="I378" s="337"/>
      <c r="J378" s="337"/>
      <c r="K378" s="338"/>
      <c r="L378" s="337"/>
      <c r="M378" s="337"/>
      <c r="N378" s="337"/>
      <c r="O378" s="337"/>
      <c r="P378" s="337"/>
      <c r="Q378" s="338"/>
      <c r="R378" s="337"/>
      <c r="S378" s="337"/>
      <c r="T378" s="337"/>
      <c r="U378" s="337"/>
      <c r="V378" s="337"/>
      <c r="W378" s="338"/>
      <c r="X378" s="339"/>
      <c r="Y378" s="337"/>
      <c r="Z378" s="339"/>
      <c r="AA378" s="337"/>
      <c r="AB378" s="337"/>
      <c r="AC378" s="338"/>
    </row>
    <row r="379" spans="1:29">
      <c r="A379" s="335">
        <v>42653</v>
      </c>
      <c r="B379" s="336"/>
      <c r="C379" s="337"/>
      <c r="D379" s="337"/>
      <c r="E379" s="337"/>
      <c r="F379" s="338"/>
      <c r="G379" s="336"/>
      <c r="H379" s="337"/>
      <c r="I379" s="337"/>
      <c r="J379" s="337"/>
      <c r="K379" s="338"/>
      <c r="L379" s="337"/>
      <c r="M379" s="337"/>
      <c r="N379" s="337"/>
      <c r="O379" s="337"/>
      <c r="P379" s="337"/>
      <c r="Q379" s="338"/>
      <c r="R379" s="337"/>
      <c r="S379" s="337"/>
      <c r="T379" s="337"/>
      <c r="U379" s="337"/>
      <c r="V379" s="337"/>
      <c r="W379" s="338"/>
      <c r="X379" s="339"/>
      <c r="Y379" s="352">
        <v>1546.93</v>
      </c>
      <c r="Z379" s="339"/>
      <c r="AA379" s="337"/>
      <c r="AB379" s="337"/>
      <c r="AC379" s="338"/>
    </row>
    <row r="380" spans="1:29">
      <c r="A380" s="335">
        <v>42664</v>
      </c>
      <c r="B380" s="336"/>
      <c r="C380" s="337"/>
      <c r="D380" s="337"/>
      <c r="E380" s="337"/>
      <c r="F380" s="338"/>
      <c r="G380" s="336"/>
      <c r="H380" s="337"/>
      <c r="I380" s="337"/>
      <c r="J380" s="337"/>
      <c r="K380" s="338"/>
      <c r="L380" s="337"/>
      <c r="M380" s="337"/>
      <c r="N380" s="337"/>
      <c r="O380" s="337"/>
      <c r="P380" s="337"/>
      <c r="Q380" s="338"/>
      <c r="R380" s="337"/>
      <c r="S380" s="337"/>
      <c r="T380" s="337"/>
      <c r="U380" s="337"/>
      <c r="V380" s="337"/>
      <c r="W380" s="338"/>
      <c r="X380" s="339"/>
      <c r="Y380" s="352">
        <v>2095.12</v>
      </c>
      <c r="Z380" s="339"/>
      <c r="AA380" s="337"/>
      <c r="AB380" s="337"/>
      <c r="AC380" s="338"/>
    </row>
    <row r="381" spans="1:29">
      <c r="A381" s="335">
        <v>42667</v>
      </c>
      <c r="B381" s="336"/>
      <c r="C381" s="337">
        <v>343.32</v>
      </c>
      <c r="D381" s="337"/>
      <c r="E381" s="337"/>
      <c r="F381" s="338"/>
      <c r="G381" s="336"/>
      <c r="H381" s="337"/>
      <c r="I381" s="337"/>
      <c r="J381" s="337"/>
      <c r="K381" s="338"/>
      <c r="L381" s="337"/>
      <c r="M381" s="337"/>
      <c r="N381" s="337"/>
      <c r="O381" s="337"/>
      <c r="P381" s="337"/>
      <c r="Q381" s="338"/>
      <c r="R381" s="337"/>
      <c r="S381" s="337"/>
      <c r="T381" s="337"/>
      <c r="U381" s="337"/>
      <c r="V381" s="337"/>
      <c r="W381" s="338"/>
      <c r="X381" s="339"/>
      <c r="Y381" s="337"/>
      <c r="Z381" s="339"/>
      <c r="AA381" s="337"/>
      <c r="AB381" s="337"/>
      <c r="AC381" s="338"/>
    </row>
    <row r="382" spans="1:29">
      <c r="A382" s="335">
        <v>42672</v>
      </c>
      <c r="B382" s="336"/>
      <c r="C382" s="337"/>
      <c r="D382" s="337"/>
      <c r="E382" s="337"/>
      <c r="F382" s="338"/>
      <c r="G382" s="336"/>
      <c r="H382" s="352">
        <v>4068.08</v>
      </c>
      <c r="I382" s="337"/>
      <c r="J382" s="337"/>
      <c r="K382" s="338"/>
      <c r="L382" s="337"/>
      <c r="M382" s="337"/>
      <c r="N382" s="337"/>
      <c r="O382" s="337"/>
      <c r="P382" s="337"/>
      <c r="Q382" s="338"/>
      <c r="R382" s="337"/>
      <c r="S382" s="337"/>
      <c r="T382" s="337"/>
      <c r="U382" s="337"/>
      <c r="V382" s="337"/>
      <c r="W382" s="338"/>
      <c r="X382" s="339"/>
      <c r="Y382" s="337"/>
      <c r="Z382" s="339"/>
      <c r="AA382" s="337"/>
      <c r="AB382" s="337"/>
      <c r="AC382" s="338"/>
    </row>
    <row r="383" spans="1:29">
      <c r="A383" s="335">
        <v>42673</v>
      </c>
      <c r="B383" s="336"/>
      <c r="C383" s="337"/>
      <c r="D383" s="337"/>
      <c r="E383" s="337"/>
      <c r="F383" s="338"/>
      <c r="G383" s="336"/>
      <c r="H383" s="337"/>
      <c r="I383" s="337"/>
      <c r="J383" s="337"/>
      <c r="K383" s="338"/>
      <c r="L383" s="337"/>
      <c r="M383" s="337"/>
      <c r="N383" s="337"/>
      <c r="O383" s="337"/>
      <c r="P383" s="337"/>
      <c r="Q383" s="338"/>
      <c r="R383" s="337"/>
      <c r="S383" s="337"/>
      <c r="T383" s="337"/>
      <c r="U383" s="337"/>
      <c r="V383" s="337"/>
      <c r="W383" s="338"/>
      <c r="X383" s="339"/>
      <c r="Y383" s="337">
        <v>441.27</v>
      </c>
      <c r="Z383" s="339"/>
      <c r="AA383" s="337"/>
      <c r="AB383" s="337"/>
      <c r="AC383" s="338"/>
    </row>
    <row r="384" spans="1:29">
      <c r="A384" s="335">
        <v>42678</v>
      </c>
      <c r="B384" s="336"/>
      <c r="C384" s="337">
        <v>580.39</v>
      </c>
      <c r="D384" s="337"/>
      <c r="E384" s="337"/>
      <c r="F384" s="338"/>
      <c r="G384" s="336"/>
      <c r="H384" s="337"/>
      <c r="I384" s="337"/>
      <c r="J384" s="337"/>
      <c r="K384" s="338"/>
      <c r="L384" s="337"/>
      <c r="M384" s="337"/>
      <c r="N384" s="337"/>
      <c r="O384" s="337"/>
      <c r="P384" s="337"/>
      <c r="Q384" s="338"/>
      <c r="R384" s="337"/>
      <c r="S384" s="337"/>
      <c r="T384" s="337"/>
      <c r="U384" s="337"/>
      <c r="V384" s="337"/>
      <c r="W384" s="338"/>
      <c r="X384" s="339"/>
      <c r="Y384" s="337"/>
      <c r="Z384" s="339"/>
      <c r="AA384" s="337"/>
      <c r="AB384" s="337"/>
      <c r="AC384" s="338"/>
    </row>
    <row r="385" spans="1:29">
      <c r="A385" s="335">
        <v>42687</v>
      </c>
      <c r="B385" s="336"/>
      <c r="C385" s="337"/>
      <c r="D385" s="337"/>
      <c r="E385" s="337"/>
      <c r="F385" s="338"/>
      <c r="G385" s="336">
        <v>40000</v>
      </c>
      <c r="H385" s="337"/>
      <c r="I385" s="337"/>
      <c r="J385" s="337"/>
      <c r="K385" s="338"/>
      <c r="L385" s="337"/>
      <c r="M385" s="337"/>
      <c r="N385" s="337"/>
      <c r="O385" s="337"/>
      <c r="P385" s="337"/>
      <c r="Q385" s="338"/>
      <c r="R385" s="337"/>
      <c r="S385" s="337"/>
      <c r="T385" s="337"/>
      <c r="U385" s="337"/>
      <c r="V385" s="337"/>
      <c r="W385" s="338"/>
      <c r="X385" s="339"/>
      <c r="Y385" s="337"/>
      <c r="Z385" s="339"/>
      <c r="AA385" s="337"/>
      <c r="AB385" s="337"/>
      <c r="AC385" s="338"/>
    </row>
    <row r="386" spans="1:29">
      <c r="A386" s="335">
        <v>42688</v>
      </c>
      <c r="B386" s="336"/>
      <c r="C386" s="337"/>
      <c r="D386" s="337"/>
      <c r="E386" s="337"/>
      <c r="F386" s="338"/>
      <c r="G386" s="336">
        <v>1700</v>
      </c>
      <c r="H386" s="337"/>
      <c r="I386" s="337"/>
      <c r="J386" s="337"/>
      <c r="K386" s="338"/>
      <c r="L386" s="337"/>
      <c r="M386" s="337"/>
      <c r="N386" s="337"/>
      <c r="O386" s="337"/>
      <c r="P386" s="337"/>
      <c r="Q386" s="338"/>
      <c r="R386" s="337"/>
      <c r="S386" s="337"/>
      <c r="T386" s="337"/>
      <c r="U386" s="337"/>
      <c r="V386" s="337"/>
      <c r="W386" s="338"/>
      <c r="X386" s="339"/>
      <c r="Y386" s="337"/>
      <c r="Z386" s="339"/>
      <c r="AA386" s="337"/>
      <c r="AB386" s="337"/>
      <c r="AC386" s="338"/>
    </row>
    <row r="387" spans="1:29">
      <c r="A387" s="335">
        <v>42690</v>
      </c>
      <c r="B387" s="336"/>
      <c r="C387" s="337">
        <v>369.1</v>
      </c>
      <c r="D387" s="337"/>
      <c r="E387" s="337"/>
      <c r="F387" s="338"/>
      <c r="G387" s="336"/>
      <c r="H387" s="337"/>
      <c r="I387" s="337"/>
      <c r="J387" s="337"/>
      <c r="K387" s="338"/>
      <c r="L387" s="337"/>
      <c r="M387" s="337"/>
      <c r="N387" s="337"/>
      <c r="O387" s="337"/>
      <c r="P387" s="337"/>
      <c r="Q387" s="338"/>
      <c r="R387" s="337"/>
      <c r="S387" s="337"/>
      <c r="T387" s="337"/>
      <c r="U387" s="337"/>
      <c r="V387" s="337"/>
      <c r="W387" s="338"/>
      <c r="X387" s="339"/>
      <c r="Y387" s="337"/>
      <c r="Z387" s="339"/>
      <c r="AA387" s="337"/>
      <c r="AB387" s="337"/>
      <c r="AC387" s="338"/>
    </row>
    <row r="388" spans="1:29">
      <c r="A388" s="335">
        <v>42696</v>
      </c>
      <c r="B388" s="336"/>
      <c r="C388" s="337"/>
      <c r="D388" s="337"/>
      <c r="E388" s="337"/>
      <c r="F388" s="338"/>
      <c r="G388" s="336"/>
      <c r="H388" s="352">
        <v>10817.64</v>
      </c>
      <c r="I388" s="337"/>
      <c r="J388" s="337"/>
      <c r="K388" s="338"/>
      <c r="L388" s="337"/>
      <c r="M388" s="337"/>
      <c r="N388" s="337"/>
      <c r="O388" s="337"/>
      <c r="P388" s="337"/>
      <c r="Q388" s="338"/>
      <c r="R388" s="337"/>
      <c r="S388" s="337"/>
      <c r="T388" s="337"/>
      <c r="U388" s="337"/>
      <c r="V388" s="337"/>
      <c r="W388" s="338"/>
      <c r="X388" s="339"/>
      <c r="Y388" s="337"/>
      <c r="Z388" s="339"/>
      <c r="AA388" s="337"/>
      <c r="AB388" s="337"/>
      <c r="AC388" s="338"/>
    </row>
    <row r="389" spans="1:29">
      <c r="A389" s="335">
        <v>42698</v>
      </c>
      <c r="B389" s="336">
        <v>47000</v>
      </c>
      <c r="C389" s="337"/>
      <c r="D389" s="337"/>
      <c r="E389" s="337"/>
      <c r="F389" s="338"/>
      <c r="G389" s="336"/>
      <c r="H389" s="337"/>
      <c r="I389" s="337"/>
      <c r="J389" s="337"/>
      <c r="K389" s="338"/>
      <c r="L389" s="337"/>
      <c r="M389" s="337"/>
      <c r="N389" s="337"/>
      <c r="O389" s="337"/>
      <c r="P389" s="337"/>
      <c r="Q389" s="338"/>
      <c r="R389" s="337"/>
      <c r="S389" s="337"/>
      <c r="T389" s="337"/>
      <c r="U389" s="337"/>
      <c r="V389" s="337"/>
      <c r="W389" s="338"/>
      <c r="X389" s="339"/>
      <c r="Y389" s="337"/>
      <c r="Z389" s="339"/>
      <c r="AA389" s="337"/>
      <c r="AB389" s="337"/>
      <c r="AC389" s="338"/>
    </row>
    <row r="390" spans="1:29">
      <c r="A390" s="335">
        <v>42703</v>
      </c>
      <c r="B390" s="336">
        <v>8000</v>
      </c>
      <c r="C390" s="337"/>
      <c r="D390" s="337"/>
      <c r="E390" s="337"/>
      <c r="F390" s="338"/>
      <c r="G390" s="336"/>
      <c r="H390" s="337"/>
      <c r="I390" s="337"/>
      <c r="J390" s="337"/>
      <c r="K390" s="338"/>
      <c r="L390" s="337"/>
      <c r="M390" s="337"/>
      <c r="N390" s="337"/>
      <c r="O390" s="337"/>
      <c r="P390" s="337"/>
      <c r="Q390" s="338"/>
      <c r="R390" s="337"/>
      <c r="S390" s="337"/>
      <c r="T390" s="337"/>
      <c r="U390" s="337"/>
      <c r="V390" s="337"/>
      <c r="W390" s="338"/>
      <c r="X390" s="339"/>
      <c r="Y390" s="337"/>
      <c r="Z390" s="339"/>
      <c r="AA390" s="337"/>
      <c r="AB390" s="337"/>
      <c r="AC390" s="338"/>
    </row>
    <row r="391" spans="1:29">
      <c r="A391" s="335">
        <v>42707</v>
      </c>
      <c r="B391" s="336"/>
      <c r="C391" s="337"/>
      <c r="D391" s="337"/>
      <c r="E391" s="337"/>
      <c r="F391" s="338"/>
      <c r="G391" s="336"/>
      <c r="H391" s="337"/>
      <c r="I391" s="337"/>
      <c r="J391" s="337"/>
      <c r="K391" s="338"/>
      <c r="L391" s="337">
        <v>10000</v>
      </c>
      <c r="M391" s="337"/>
      <c r="N391" s="337"/>
      <c r="O391" s="337"/>
      <c r="P391" s="337"/>
      <c r="Q391" s="338"/>
      <c r="R391" s="337"/>
      <c r="S391" s="337"/>
      <c r="T391" s="337"/>
      <c r="U391" s="337"/>
      <c r="V391" s="337"/>
      <c r="W391" s="338"/>
      <c r="X391" s="339"/>
      <c r="Y391" s="337"/>
      <c r="Z391" s="339"/>
      <c r="AA391" s="337"/>
      <c r="AB391" s="337"/>
      <c r="AC391" s="338"/>
    </row>
    <row r="392" spans="1:29">
      <c r="A392" s="335">
        <v>42709</v>
      </c>
      <c r="B392" s="336"/>
      <c r="C392" s="337">
        <v>581</v>
      </c>
      <c r="D392" s="337"/>
      <c r="E392" s="337"/>
      <c r="F392" s="338"/>
      <c r="G392" s="336"/>
      <c r="H392" s="337"/>
      <c r="I392" s="337"/>
      <c r="J392" s="337"/>
      <c r="K392" s="338"/>
      <c r="L392" s="337"/>
      <c r="M392" s="337"/>
      <c r="N392" s="337"/>
      <c r="O392" s="337"/>
      <c r="P392" s="337"/>
      <c r="Q392" s="338"/>
      <c r="R392" s="337"/>
      <c r="S392" s="337"/>
      <c r="T392" s="337"/>
      <c r="U392" s="337"/>
      <c r="V392" s="337"/>
      <c r="W392" s="338"/>
      <c r="X392" s="339"/>
      <c r="Y392" s="337"/>
      <c r="Z392" s="339"/>
      <c r="AA392" s="337"/>
      <c r="AB392" s="337"/>
      <c r="AC392" s="338"/>
    </row>
    <row r="393" spans="1:29">
      <c r="A393" s="335">
        <v>42712</v>
      </c>
      <c r="B393" s="336"/>
      <c r="C393" s="337"/>
      <c r="D393" s="337"/>
      <c r="E393" s="337"/>
      <c r="F393" s="338"/>
      <c r="G393" s="336">
        <v>5000</v>
      </c>
      <c r="H393" s="337"/>
      <c r="I393" s="337"/>
      <c r="J393" s="337"/>
      <c r="K393" s="338"/>
      <c r="L393" s="337"/>
      <c r="M393" s="337"/>
      <c r="N393" s="337"/>
      <c r="O393" s="337"/>
      <c r="P393" s="337"/>
      <c r="Q393" s="338"/>
      <c r="R393" s="337"/>
      <c r="S393" s="337"/>
      <c r="T393" s="337"/>
      <c r="U393" s="337"/>
      <c r="V393" s="337"/>
      <c r="W393" s="338"/>
      <c r="X393" s="339"/>
      <c r="Y393" s="337"/>
      <c r="Z393" s="339"/>
      <c r="AA393" s="337"/>
      <c r="AB393" s="337"/>
      <c r="AC393" s="338"/>
    </row>
    <row r="394" spans="1:29">
      <c r="A394" s="335">
        <v>42713</v>
      </c>
      <c r="B394" s="336"/>
      <c r="C394" s="337">
        <v>369.55</v>
      </c>
      <c r="D394" s="337"/>
      <c r="E394" s="337"/>
      <c r="F394" s="338"/>
      <c r="G394" s="336"/>
      <c r="H394" s="337"/>
      <c r="I394" s="337"/>
      <c r="J394" s="337"/>
      <c r="K394" s="338"/>
      <c r="L394" s="337"/>
      <c r="M394" s="337"/>
      <c r="N394" s="337"/>
      <c r="O394" s="337"/>
      <c r="P394" s="337"/>
      <c r="Q394" s="338"/>
      <c r="R394" s="337"/>
      <c r="S394" s="337"/>
      <c r="T394" s="337"/>
      <c r="U394" s="337"/>
      <c r="V394" s="337"/>
      <c r="W394" s="338"/>
      <c r="X394" s="339"/>
      <c r="Y394" s="337"/>
      <c r="Z394" s="339"/>
      <c r="AA394" s="337"/>
      <c r="AB394" s="337"/>
      <c r="AC394" s="338"/>
    </row>
    <row r="395" spans="1:29">
      <c r="A395" s="335">
        <v>42714</v>
      </c>
      <c r="B395" s="336"/>
      <c r="C395" s="337"/>
      <c r="D395" s="337"/>
      <c r="E395" s="337"/>
      <c r="F395" s="338"/>
      <c r="G395" s="336">
        <v>3590</v>
      </c>
      <c r="H395" s="337"/>
      <c r="I395" s="337"/>
      <c r="J395" s="337"/>
      <c r="K395" s="338"/>
      <c r="L395" s="337"/>
      <c r="M395" s="337"/>
      <c r="N395" s="337"/>
      <c r="O395" s="337"/>
      <c r="P395" s="337"/>
      <c r="Q395" s="338"/>
      <c r="R395" s="337"/>
      <c r="S395" s="337"/>
      <c r="T395" s="337"/>
      <c r="U395" s="337"/>
      <c r="V395" s="337"/>
      <c r="W395" s="338"/>
      <c r="X395" s="339"/>
      <c r="Y395" s="337"/>
      <c r="Z395" s="339"/>
      <c r="AA395" s="337"/>
      <c r="AB395" s="337"/>
      <c r="AC395" s="338"/>
    </row>
    <row r="396" spans="1:29">
      <c r="A396" s="335">
        <v>42716</v>
      </c>
      <c r="B396" s="336"/>
      <c r="C396" s="337"/>
      <c r="D396" s="337"/>
      <c r="E396" s="337"/>
      <c r="F396" s="338"/>
      <c r="G396" s="336"/>
      <c r="H396" s="337"/>
      <c r="I396" s="337"/>
      <c r="J396" s="337"/>
      <c r="K396" s="338"/>
      <c r="L396" s="337"/>
      <c r="M396" s="337"/>
      <c r="N396" s="337"/>
      <c r="O396" s="337"/>
      <c r="P396" s="337"/>
      <c r="Q396" s="338"/>
      <c r="R396" s="337"/>
      <c r="S396" s="337"/>
      <c r="T396" s="337"/>
      <c r="U396" s="337"/>
      <c r="V396" s="337"/>
      <c r="W396" s="338"/>
      <c r="X396" s="339">
        <v>5000</v>
      </c>
      <c r="Y396" s="337"/>
      <c r="Z396" s="339">
        <f>4964-4934.22</f>
        <v>29.779999999999745</v>
      </c>
      <c r="AA396" s="337"/>
      <c r="AB396" s="337"/>
      <c r="AC396" s="338"/>
    </row>
    <row r="397" spans="1:29">
      <c r="A397" s="335">
        <v>42718</v>
      </c>
      <c r="B397" s="336"/>
      <c r="C397" s="337">
        <v>321.02999999999997</v>
      </c>
      <c r="D397" s="337"/>
      <c r="E397" s="337"/>
      <c r="F397" s="338"/>
      <c r="G397" s="336"/>
      <c r="H397" s="337"/>
      <c r="I397" s="337"/>
      <c r="J397" s="337"/>
      <c r="K397" s="338"/>
      <c r="L397" s="337">
        <v>10000</v>
      </c>
      <c r="M397" s="337"/>
      <c r="N397" s="337">
        <v>58.97</v>
      </c>
      <c r="O397" s="337"/>
      <c r="P397" s="337"/>
      <c r="Q397" s="338"/>
      <c r="R397" s="337"/>
      <c r="S397" s="337"/>
      <c r="T397" s="337"/>
      <c r="U397" s="337"/>
      <c r="V397" s="337"/>
      <c r="W397" s="338"/>
      <c r="X397" s="339"/>
      <c r="Y397" s="337"/>
      <c r="Z397" s="339"/>
      <c r="AA397" s="337"/>
      <c r="AB397" s="337"/>
      <c r="AC397" s="338"/>
    </row>
    <row r="398" spans="1:29">
      <c r="A398" s="335">
        <v>42720</v>
      </c>
      <c r="B398" s="336"/>
      <c r="C398" s="337"/>
      <c r="D398" s="337"/>
      <c r="E398" s="337"/>
      <c r="F398" s="338"/>
      <c r="G398" s="336"/>
      <c r="H398" s="337"/>
      <c r="I398" s="337"/>
      <c r="J398" s="337"/>
      <c r="K398" s="338"/>
      <c r="L398" s="337"/>
      <c r="M398" s="337"/>
      <c r="N398" s="337"/>
      <c r="O398" s="337"/>
      <c r="P398" s="337"/>
      <c r="Q398" s="338"/>
      <c r="R398" s="337"/>
      <c r="S398" s="337"/>
      <c r="T398" s="337"/>
      <c r="U398" s="337"/>
      <c r="V398" s="337"/>
      <c r="W398" s="338"/>
      <c r="X398" s="339">
        <v>6000</v>
      </c>
      <c r="Y398" s="337"/>
      <c r="Z398" s="339">
        <v>35.19</v>
      </c>
      <c r="AA398" s="337"/>
      <c r="AB398" s="337"/>
      <c r="AC398" s="338"/>
    </row>
    <row r="399" spans="1:29">
      <c r="A399" s="335">
        <v>42726</v>
      </c>
      <c r="B399" s="336"/>
      <c r="C399" s="337"/>
      <c r="D399" s="337">
        <v>21</v>
      </c>
      <c r="E399" s="337"/>
      <c r="F399" s="338"/>
      <c r="G399" s="336"/>
      <c r="H399" s="337"/>
      <c r="I399" s="337"/>
      <c r="J399" s="337"/>
      <c r="K399" s="338"/>
      <c r="L399" s="337"/>
      <c r="M399" s="337"/>
      <c r="N399" s="337"/>
      <c r="O399" s="337"/>
      <c r="P399" s="337"/>
      <c r="Q399" s="338"/>
      <c r="R399" s="337"/>
      <c r="S399" s="337"/>
      <c r="T399" s="337"/>
      <c r="U399" s="337"/>
      <c r="V399" s="337"/>
      <c r="W399" s="338"/>
      <c r="X399" s="339"/>
      <c r="Y399" s="337"/>
      <c r="Z399" s="339"/>
      <c r="AA399" s="337"/>
      <c r="AB399" s="337"/>
      <c r="AC399" s="338"/>
    </row>
    <row r="400" spans="1:29">
      <c r="A400" s="335">
        <v>42727</v>
      </c>
      <c r="B400" s="336"/>
      <c r="C400" s="337"/>
      <c r="D400" s="337"/>
      <c r="E400" s="337"/>
      <c r="F400" s="338"/>
      <c r="G400" s="336"/>
      <c r="H400" s="337"/>
      <c r="I400" s="337"/>
      <c r="J400" s="337"/>
      <c r="K400" s="338"/>
      <c r="L400" s="337"/>
      <c r="M400" s="337"/>
      <c r="N400" s="337"/>
      <c r="O400" s="337"/>
      <c r="P400" s="337"/>
      <c r="Q400" s="338"/>
      <c r="R400" s="337"/>
      <c r="S400" s="337"/>
      <c r="T400" s="337"/>
      <c r="U400" s="337"/>
      <c r="V400" s="337"/>
      <c r="W400" s="338"/>
      <c r="X400" s="339"/>
      <c r="Y400" s="352">
        <v>4347.59</v>
      </c>
      <c r="Z400" s="339"/>
      <c r="AA400" s="337"/>
      <c r="AB400" s="337"/>
      <c r="AC400" s="338"/>
    </row>
    <row r="401" spans="1:29">
      <c r="A401" s="335">
        <v>42728</v>
      </c>
      <c r="B401" s="354">
        <v>39822</v>
      </c>
      <c r="C401" s="337"/>
      <c r="D401" s="337"/>
      <c r="E401" s="337"/>
      <c r="F401" s="338"/>
      <c r="G401" s="336"/>
      <c r="H401" s="337"/>
      <c r="I401" s="337"/>
      <c r="J401" s="337"/>
      <c r="K401" s="338"/>
      <c r="L401" s="337"/>
      <c r="M401" s="337"/>
      <c r="N401" s="337"/>
      <c r="O401" s="337"/>
      <c r="P401" s="337"/>
      <c r="Q401" s="338"/>
      <c r="R401" s="337"/>
      <c r="S401" s="337"/>
      <c r="T401" s="337"/>
      <c r="U401" s="337"/>
      <c r="V401" s="337"/>
      <c r="W401" s="338"/>
      <c r="X401" s="339"/>
      <c r="Y401" s="339">
        <f>24999+10048.13</f>
        <v>35047.129999999997</v>
      </c>
      <c r="Z401" s="339"/>
      <c r="AA401" s="337"/>
      <c r="AB401" s="337"/>
      <c r="AC401" s="338"/>
    </row>
    <row r="402" spans="1:29">
      <c r="A402" s="335">
        <v>42733</v>
      </c>
      <c r="B402" s="336"/>
      <c r="C402" s="337"/>
      <c r="D402" s="337"/>
      <c r="E402" s="337"/>
      <c r="F402" s="338"/>
      <c r="G402" s="336"/>
      <c r="H402" s="337"/>
      <c r="I402" s="337"/>
      <c r="J402" s="337"/>
      <c r="K402" s="338"/>
      <c r="L402" s="337"/>
      <c r="M402" s="337"/>
      <c r="N402" s="337"/>
      <c r="O402" s="337"/>
      <c r="P402" s="337"/>
      <c r="Q402" s="338"/>
      <c r="R402" s="337"/>
      <c r="S402" s="337"/>
      <c r="T402" s="337"/>
      <c r="U402" s="337"/>
      <c r="V402" s="337"/>
      <c r="W402" s="338"/>
      <c r="X402" s="339">
        <v>15500</v>
      </c>
      <c r="Y402" s="337"/>
      <c r="Z402" s="339"/>
      <c r="AA402" s="337"/>
      <c r="AB402" s="337"/>
      <c r="AC402" s="338"/>
    </row>
    <row r="403" spans="1:29">
      <c r="A403" s="335">
        <v>42737</v>
      </c>
      <c r="B403" s="336"/>
      <c r="C403" s="337"/>
      <c r="D403" s="337"/>
      <c r="E403" s="337"/>
      <c r="F403" s="338"/>
      <c r="G403" s="336">
        <v>2225</v>
      </c>
      <c r="H403" s="337"/>
      <c r="I403" s="337"/>
      <c r="J403" s="337"/>
      <c r="K403" s="338"/>
      <c r="L403" s="337"/>
      <c r="M403" s="337"/>
      <c r="N403" s="337"/>
      <c r="O403" s="337"/>
      <c r="P403" s="337"/>
      <c r="Q403" s="338"/>
      <c r="R403" s="337"/>
      <c r="S403" s="337"/>
      <c r="T403" s="337"/>
      <c r="U403" s="337"/>
      <c r="V403" s="337"/>
      <c r="W403" s="338"/>
      <c r="X403" s="339"/>
      <c r="Y403" s="337"/>
      <c r="Z403" s="339"/>
      <c r="AA403" s="337"/>
      <c r="AB403" s="337"/>
      <c r="AC403" s="338"/>
    </row>
    <row r="404" spans="1:29">
      <c r="A404" s="335">
        <v>42738</v>
      </c>
      <c r="B404" s="336"/>
      <c r="C404" s="337">
        <v>36400</v>
      </c>
      <c r="D404" s="337">
        <v>16.84</v>
      </c>
      <c r="E404" s="337"/>
      <c r="F404" s="338"/>
      <c r="G404" s="336"/>
      <c r="H404" s="337"/>
      <c r="I404" s="337"/>
      <c r="J404" s="337"/>
      <c r="K404" s="338"/>
      <c r="L404" s="337"/>
      <c r="M404" s="337"/>
      <c r="N404" s="337"/>
      <c r="O404" s="337"/>
      <c r="P404" s="337"/>
      <c r="Q404" s="338"/>
      <c r="R404" s="337"/>
      <c r="S404" s="337"/>
      <c r="T404" s="337"/>
      <c r="U404" s="337"/>
      <c r="V404" s="337"/>
      <c r="W404" s="338"/>
      <c r="X404" s="339"/>
      <c r="Y404" s="337"/>
      <c r="Z404" s="339"/>
      <c r="AA404" s="337"/>
      <c r="AB404" s="337"/>
      <c r="AC404" s="338"/>
    </row>
    <row r="405" spans="1:29">
      <c r="A405" s="335">
        <v>42739</v>
      </c>
      <c r="B405" s="336">
        <v>2000</v>
      </c>
      <c r="C405" s="337"/>
      <c r="D405" s="337"/>
      <c r="E405" s="337"/>
      <c r="F405" s="338"/>
      <c r="G405" s="336"/>
      <c r="H405" s="337"/>
      <c r="I405" s="337"/>
      <c r="J405" s="337"/>
      <c r="K405" s="338"/>
      <c r="L405" s="337"/>
      <c r="M405" s="337"/>
      <c r="N405" s="337"/>
      <c r="O405" s="337"/>
      <c r="P405" s="337"/>
      <c r="Q405" s="338"/>
      <c r="R405" s="337"/>
      <c r="S405" s="337"/>
      <c r="T405" s="337"/>
      <c r="U405" s="337"/>
      <c r="V405" s="337"/>
      <c r="W405" s="338"/>
      <c r="X405" s="339"/>
      <c r="Y405" s="337"/>
      <c r="Z405" s="339"/>
      <c r="AA405" s="337"/>
      <c r="AB405" s="337"/>
      <c r="AC405" s="338"/>
    </row>
    <row r="406" spans="1:29">
      <c r="A406" s="335">
        <v>42740</v>
      </c>
      <c r="B406" s="336"/>
      <c r="C406" s="337"/>
      <c r="D406" s="337"/>
      <c r="E406" s="337"/>
      <c r="F406" s="338"/>
      <c r="G406" s="336"/>
      <c r="H406" s="337"/>
      <c r="I406" s="337"/>
      <c r="J406" s="337"/>
      <c r="K406" s="338"/>
      <c r="L406" s="337"/>
      <c r="M406" s="337"/>
      <c r="N406" s="337"/>
      <c r="O406" s="337"/>
      <c r="P406" s="337"/>
      <c r="Q406" s="338"/>
      <c r="R406" s="337"/>
      <c r="S406" s="337"/>
      <c r="T406" s="337"/>
      <c r="U406" s="337"/>
      <c r="V406" s="337"/>
      <c r="W406" s="338"/>
      <c r="X406" s="339">
        <v>6000</v>
      </c>
      <c r="Y406" s="337"/>
      <c r="Z406" s="339"/>
      <c r="AA406" s="337"/>
      <c r="AB406" s="337"/>
      <c r="AC406" s="338"/>
    </row>
    <row r="407" spans="1:29">
      <c r="A407" s="335">
        <v>42741</v>
      </c>
      <c r="B407" s="336">
        <v>8669</v>
      </c>
      <c r="C407" s="337"/>
      <c r="D407" s="337"/>
      <c r="E407" s="337"/>
      <c r="F407" s="338"/>
      <c r="G407" s="336"/>
      <c r="H407" s="337"/>
      <c r="I407" s="337"/>
      <c r="J407" s="337"/>
      <c r="K407" s="338"/>
      <c r="L407" s="337"/>
      <c r="M407" s="337"/>
      <c r="N407" s="337"/>
      <c r="O407" s="337"/>
      <c r="P407" s="337"/>
      <c r="Q407" s="338"/>
      <c r="R407" s="337"/>
      <c r="S407" s="337"/>
      <c r="T407" s="337"/>
      <c r="U407" s="337"/>
      <c r="V407" s="337"/>
      <c r="W407" s="338"/>
      <c r="X407" s="339"/>
      <c r="Y407" s="337">
        <v>8700</v>
      </c>
      <c r="Z407" s="339"/>
      <c r="AA407" s="337"/>
      <c r="AB407" s="337"/>
      <c r="AC407" s="338"/>
    </row>
    <row r="408" spans="1:29">
      <c r="A408" s="335">
        <v>42742</v>
      </c>
      <c r="B408" s="336"/>
      <c r="C408" s="337"/>
      <c r="D408" s="337"/>
      <c r="E408" s="337"/>
      <c r="F408" s="338"/>
      <c r="G408" s="336"/>
      <c r="H408" s="337"/>
      <c r="I408" s="337"/>
      <c r="J408" s="337"/>
      <c r="K408" s="338"/>
      <c r="L408" s="337"/>
      <c r="M408" s="337"/>
      <c r="N408" s="337"/>
      <c r="O408" s="337"/>
      <c r="P408" s="337"/>
      <c r="Q408" s="338"/>
      <c r="R408" s="337"/>
      <c r="S408" s="337"/>
      <c r="T408" s="337"/>
      <c r="U408" s="337"/>
      <c r="V408" s="337"/>
      <c r="W408" s="338"/>
      <c r="X408" s="339"/>
      <c r="Y408" s="337">
        <v>1099.96</v>
      </c>
      <c r="Z408" s="339"/>
      <c r="AA408" s="337"/>
      <c r="AB408" s="337"/>
      <c r="AC408" s="338"/>
    </row>
    <row r="409" spans="1:29">
      <c r="A409" s="335">
        <v>42744</v>
      </c>
      <c r="B409" s="336"/>
      <c r="C409" s="337">
        <v>370.48</v>
      </c>
      <c r="D409" s="337"/>
      <c r="E409" s="337"/>
      <c r="F409" s="338"/>
      <c r="G409" s="336"/>
      <c r="H409" s="337"/>
      <c r="I409" s="337"/>
      <c r="J409" s="337"/>
      <c r="K409" s="338"/>
      <c r="L409" s="337"/>
      <c r="M409" s="337"/>
      <c r="N409" s="337"/>
      <c r="O409" s="337"/>
      <c r="P409" s="337"/>
      <c r="Q409" s="338"/>
      <c r="R409" s="337"/>
      <c r="S409" s="337"/>
      <c r="T409" s="337"/>
      <c r="U409" s="337"/>
      <c r="V409" s="337"/>
      <c r="W409" s="338"/>
      <c r="X409" s="339"/>
      <c r="Y409" s="337"/>
      <c r="Z409" s="339"/>
      <c r="AA409" s="337"/>
      <c r="AB409" s="337"/>
      <c r="AC409" s="338"/>
    </row>
    <row r="410" spans="1:29">
      <c r="A410" s="335">
        <v>42747</v>
      </c>
      <c r="B410" s="336"/>
      <c r="C410" s="337"/>
      <c r="D410" s="337"/>
      <c r="E410" s="337"/>
      <c r="F410" s="338"/>
      <c r="G410" s="336"/>
      <c r="H410" s="337">
        <v>465.68</v>
      </c>
      <c r="I410" s="337"/>
      <c r="J410" s="337"/>
      <c r="K410" s="338"/>
      <c r="L410" s="337"/>
      <c r="M410" s="337"/>
      <c r="N410" s="337"/>
      <c r="O410" s="337"/>
      <c r="P410" s="337"/>
      <c r="Q410" s="338"/>
      <c r="R410" s="337"/>
      <c r="S410" s="337"/>
      <c r="T410" s="337"/>
      <c r="U410" s="337"/>
      <c r="V410" s="337"/>
      <c r="W410" s="338"/>
      <c r="X410" s="339"/>
      <c r="Y410" s="337">
        <v>1046</v>
      </c>
      <c r="Z410" s="339"/>
      <c r="AA410" s="337"/>
      <c r="AB410" s="337"/>
      <c r="AC410" s="338"/>
    </row>
    <row r="411" spans="1:29">
      <c r="A411" s="335">
        <v>42749</v>
      </c>
      <c r="B411" s="336"/>
      <c r="C411" s="337">
        <v>825.51</v>
      </c>
      <c r="D411" s="337"/>
      <c r="E411" s="337"/>
      <c r="F411" s="338"/>
      <c r="G411" s="336"/>
      <c r="H411" s="337"/>
      <c r="I411" s="337"/>
      <c r="J411" s="337"/>
      <c r="K411" s="338"/>
      <c r="L411" s="337"/>
      <c r="M411" s="337"/>
      <c r="N411" s="337"/>
      <c r="O411" s="337"/>
      <c r="P411" s="337"/>
      <c r="Q411" s="338"/>
      <c r="R411" s="337"/>
      <c r="S411" s="337"/>
      <c r="T411" s="337"/>
      <c r="U411" s="337"/>
      <c r="V411" s="337"/>
      <c r="W411" s="338"/>
      <c r="X411" s="339"/>
      <c r="Y411" s="337"/>
      <c r="Z411" s="339"/>
      <c r="AA411" s="337"/>
      <c r="AB411" s="337"/>
      <c r="AC411" s="338"/>
    </row>
    <row r="412" spans="1:29">
      <c r="A412" s="335">
        <v>42751</v>
      </c>
      <c r="B412" s="336"/>
      <c r="C412" s="337"/>
      <c r="D412" s="337"/>
      <c r="E412" s="337"/>
      <c r="F412" s="338"/>
      <c r="G412" s="336"/>
      <c r="H412" s="337"/>
      <c r="I412" s="337"/>
      <c r="J412" s="337"/>
      <c r="K412" s="338"/>
      <c r="L412" s="337"/>
      <c r="M412" s="337"/>
      <c r="N412" s="337"/>
      <c r="O412" s="337"/>
      <c r="P412" s="337"/>
      <c r="Q412" s="338"/>
      <c r="R412" s="337"/>
      <c r="S412" s="337"/>
      <c r="T412" s="337"/>
      <c r="U412" s="337"/>
      <c r="V412" s="337"/>
      <c r="W412" s="338"/>
      <c r="X412" s="339">
        <v>5000</v>
      </c>
      <c r="Y412" s="337"/>
      <c r="Z412" s="339">
        <v>26.78</v>
      </c>
      <c r="AA412" s="337"/>
      <c r="AB412" s="337"/>
      <c r="AC412" s="338"/>
    </row>
    <row r="413" spans="1:29">
      <c r="A413" s="335">
        <v>42753</v>
      </c>
      <c r="B413" s="336"/>
      <c r="C413" s="337"/>
      <c r="D413" s="337"/>
      <c r="E413" s="337"/>
      <c r="F413" s="338"/>
      <c r="G413" s="336"/>
      <c r="H413" s="337"/>
      <c r="I413" s="337"/>
      <c r="J413" s="337"/>
      <c r="K413" s="338"/>
      <c r="L413" s="337"/>
      <c r="M413" s="337"/>
      <c r="N413" s="337"/>
      <c r="O413" s="337"/>
      <c r="P413" s="337"/>
      <c r="Q413" s="338"/>
      <c r="R413" s="337"/>
      <c r="S413" s="337"/>
      <c r="T413" s="337"/>
      <c r="U413" s="337"/>
      <c r="V413" s="337"/>
      <c r="W413" s="338"/>
      <c r="X413" s="339">
        <v>9000</v>
      </c>
      <c r="Y413" s="337"/>
      <c r="Z413" s="339"/>
      <c r="AA413" s="337"/>
      <c r="AB413" s="337"/>
      <c r="AC413" s="338"/>
    </row>
    <row r="414" spans="1:29">
      <c r="A414" s="335">
        <v>42760</v>
      </c>
      <c r="B414" s="336">
        <v>10000</v>
      </c>
      <c r="D414" s="337">
        <v>0.38</v>
      </c>
      <c r="E414" s="337"/>
      <c r="F414" s="338"/>
      <c r="G414" s="336"/>
      <c r="H414" s="337"/>
      <c r="I414" s="337"/>
      <c r="J414" s="337"/>
      <c r="K414" s="338"/>
      <c r="L414" s="337"/>
      <c r="M414" s="337"/>
      <c r="N414" s="337"/>
      <c r="O414" s="337"/>
      <c r="P414" s="337"/>
      <c r="Q414" s="338"/>
      <c r="R414" s="337"/>
      <c r="S414" s="337"/>
      <c r="T414" s="337"/>
      <c r="U414" s="337"/>
      <c r="V414" s="337"/>
      <c r="W414" s="338"/>
      <c r="X414" s="339"/>
      <c r="Y414" s="337">
        <v>5000</v>
      </c>
      <c r="Z414" s="339"/>
      <c r="AA414" s="337"/>
      <c r="AB414" s="337"/>
      <c r="AC414" s="338"/>
    </row>
    <row r="415" spans="1:29">
      <c r="A415" s="335">
        <v>42761</v>
      </c>
      <c r="B415" s="336"/>
      <c r="C415" s="337"/>
      <c r="D415" s="337"/>
      <c r="E415" s="337"/>
      <c r="F415" s="338"/>
      <c r="G415" s="336"/>
      <c r="H415" s="337"/>
      <c r="I415" s="337"/>
      <c r="J415" s="337"/>
      <c r="K415" s="338"/>
      <c r="L415" s="337"/>
      <c r="M415" s="337"/>
      <c r="N415" s="337"/>
      <c r="O415" s="337"/>
      <c r="P415" s="337"/>
      <c r="Q415" s="338"/>
      <c r="R415" s="337"/>
      <c r="S415" s="337"/>
      <c r="T415" s="337"/>
      <c r="U415" s="337"/>
      <c r="V415" s="337"/>
      <c r="W415" s="338"/>
      <c r="X415" s="339"/>
      <c r="Y415" s="337">
        <v>13019</v>
      </c>
      <c r="Z415" s="339"/>
      <c r="AA415" s="337"/>
      <c r="AB415" s="337"/>
      <c r="AC415" s="338"/>
    </row>
    <row r="416" spans="1:29">
      <c r="A416" s="335">
        <v>42768</v>
      </c>
      <c r="B416" s="336"/>
      <c r="C416" s="337"/>
      <c r="D416" s="337"/>
      <c r="E416" s="337"/>
      <c r="F416" s="338"/>
      <c r="G416" s="336">
        <v>10000</v>
      </c>
      <c r="H416" s="337"/>
      <c r="I416" s="337"/>
      <c r="J416" s="337"/>
      <c r="K416" s="338"/>
      <c r="L416" s="337"/>
      <c r="M416" s="337"/>
      <c r="N416" s="337"/>
      <c r="O416" s="337"/>
      <c r="P416" s="337"/>
      <c r="Q416" s="338"/>
      <c r="R416" s="337"/>
      <c r="S416" s="337"/>
      <c r="T416" s="337"/>
      <c r="U416" s="337"/>
      <c r="V416" s="337"/>
      <c r="W416" s="338"/>
      <c r="X416" s="339"/>
      <c r="Y416" s="337"/>
      <c r="Z416" s="339"/>
      <c r="AA416" s="337"/>
      <c r="AB416" s="337"/>
      <c r="AC416" s="338"/>
    </row>
    <row r="417" spans="1:29">
      <c r="A417" s="335">
        <v>42769</v>
      </c>
      <c r="B417" s="336"/>
      <c r="C417" s="337"/>
      <c r="D417" s="337"/>
      <c r="E417" s="337"/>
      <c r="F417" s="338"/>
      <c r="G417" s="336"/>
      <c r="H417" s="337"/>
      <c r="I417" s="337"/>
      <c r="J417" s="337"/>
      <c r="K417" s="338"/>
      <c r="L417" s="337"/>
      <c r="M417" s="337"/>
      <c r="N417" s="337"/>
      <c r="O417" s="337"/>
      <c r="P417" s="337"/>
      <c r="Q417" s="338"/>
      <c r="R417" s="337"/>
      <c r="S417" s="337"/>
      <c r="T417" s="337"/>
      <c r="U417" s="337"/>
      <c r="V417" s="337"/>
      <c r="W417" s="338"/>
      <c r="X417" s="339"/>
      <c r="Y417" s="352">
        <v>12114.51</v>
      </c>
      <c r="Z417" s="339"/>
      <c r="AA417" s="337"/>
      <c r="AB417" s="337"/>
      <c r="AC417" s="338"/>
    </row>
    <row r="418" spans="1:29">
      <c r="A418" s="335">
        <v>42772</v>
      </c>
      <c r="B418" s="336"/>
      <c r="C418" s="352">
        <v>10596.52</v>
      </c>
      <c r="D418" s="337"/>
      <c r="E418" s="337"/>
      <c r="F418" s="338"/>
      <c r="G418" s="336"/>
      <c r="H418" s="337"/>
      <c r="I418" s="337"/>
      <c r="J418" s="337"/>
      <c r="K418" s="338"/>
      <c r="L418" s="337"/>
      <c r="M418" s="337"/>
      <c r="N418" s="337"/>
      <c r="O418" s="337"/>
      <c r="P418" s="337"/>
      <c r="Q418" s="338"/>
      <c r="R418" s="337"/>
      <c r="S418" s="337"/>
      <c r="T418" s="337"/>
      <c r="U418" s="337"/>
      <c r="V418" s="337"/>
      <c r="W418" s="338"/>
      <c r="X418" s="339">
        <v>10000</v>
      </c>
      <c r="Y418" s="337"/>
      <c r="Z418" s="339"/>
      <c r="AA418" s="337"/>
      <c r="AB418" s="337"/>
      <c r="AC418" s="338"/>
    </row>
    <row r="419" spans="1:29">
      <c r="A419" s="335">
        <v>42775</v>
      </c>
      <c r="B419" s="336"/>
      <c r="C419" s="337">
        <v>370.1</v>
      </c>
      <c r="D419" s="337"/>
      <c r="E419" s="337"/>
      <c r="F419" s="338"/>
      <c r="G419" s="336">
        <f>1250+737</f>
        <v>1987</v>
      </c>
      <c r="H419" s="337"/>
      <c r="I419" s="337"/>
      <c r="J419" s="337"/>
      <c r="K419" s="338"/>
      <c r="L419" s="337"/>
      <c r="M419" s="337"/>
      <c r="N419" s="337"/>
      <c r="O419" s="337"/>
      <c r="P419" s="337"/>
      <c r="Q419" s="338"/>
      <c r="R419" s="337"/>
      <c r="S419" s="337"/>
      <c r="T419" s="337"/>
      <c r="U419" s="337"/>
      <c r="V419" s="337"/>
      <c r="W419" s="338"/>
      <c r="X419" s="339"/>
      <c r="Y419" s="337"/>
      <c r="Z419" s="339"/>
      <c r="AA419" s="337"/>
      <c r="AB419" s="337"/>
      <c r="AC419" s="338"/>
    </row>
    <row r="420" spans="1:29">
      <c r="A420" s="335">
        <v>42793</v>
      </c>
      <c r="B420" s="336"/>
      <c r="C420" s="352">
        <v>27688.639999999999</v>
      </c>
      <c r="D420" s="359">
        <f>4002*0.0038</f>
        <v>15.207599999999999</v>
      </c>
      <c r="E420" s="337"/>
      <c r="F420" s="338"/>
      <c r="G420" s="336"/>
      <c r="H420" s="337"/>
      <c r="I420" s="337"/>
      <c r="J420" s="337"/>
      <c r="K420" s="338"/>
      <c r="L420" s="337">
        <v>9778.75</v>
      </c>
      <c r="M420" s="337"/>
      <c r="N420" s="337"/>
      <c r="O420" s="337"/>
      <c r="P420" s="337"/>
      <c r="Q420" s="338"/>
      <c r="R420" s="337"/>
      <c r="S420" s="337"/>
      <c r="T420" s="337"/>
      <c r="U420" s="337"/>
      <c r="V420" s="337"/>
      <c r="W420" s="338"/>
      <c r="X420" s="339"/>
      <c r="Y420" s="337"/>
      <c r="Z420" s="339"/>
      <c r="AA420" s="337"/>
      <c r="AB420" s="337"/>
      <c r="AC420" s="338"/>
    </row>
    <row r="421" spans="1:29">
      <c r="A421" s="335">
        <v>42794</v>
      </c>
      <c r="B421" s="336"/>
      <c r="C421" s="337"/>
      <c r="D421" s="337"/>
      <c r="E421" s="337"/>
      <c r="F421" s="338"/>
      <c r="G421" s="336"/>
      <c r="I421" s="337"/>
      <c r="J421" s="337"/>
      <c r="K421" s="338"/>
      <c r="L421" s="337"/>
      <c r="M421" s="337"/>
      <c r="N421" s="337"/>
      <c r="O421" s="337"/>
      <c r="P421" s="337"/>
      <c r="Q421" s="338"/>
      <c r="R421" s="337"/>
      <c r="S421" s="337"/>
      <c r="T421" s="337"/>
      <c r="U421" s="337"/>
      <c r="V421" s="337"/>
      <c r="W421" s="338"/>
      <c r="X421" s="339">
        <v>20000</v>
      </c>
      <c r="Y421" s="337"/>
      <c r="Z421" s="339"/>
      <c r="AA421" s="337"/>
      <c r="AB421" s="337"/>
      <c r="AC421" s="338"/>
    </row>
    <row r="422" spans="1:29">
      <c r="A422" s="335">
        <v>42796</v>
      </c>
      <c r="B422" s="336"/>
      <c r="C422" s="352">
        <v>5584.43</v>
      </c>
      <c r="D422" s="337"/>
      <c r="E422" s="337"/>
      <c r="F422" s="338"/>
      <c r="G422" s="336"/>
      <c r="H422" s="352">
        <v>13347.17</v>
      </c>
      <c r="I422" s="337"/>
      <c r="J422" s="337"/>
      <c r="K422" s="338"/>
      <c r="L422" s="337"/>
      <c r="M422" s="337"/>
      <c r="N422" s="337"/>
      <c r="O422" s="337"/>
      <c r="P422" s="337"/>
      <c r="Q422" s="338"/>
      <c r="R422" s="337"/>
      <c r="S422" s="337"/>
      <c r="T422" s="337"/>
      <c r="U422" s="337"/>
      <c r="V422" s="337"/>
      <c r="W422" s="338"/>
      <c r="X422" s="339"/>
      <c r="Y422" s="337"/>
      <c r="Z422" s="339"/>
      <c r="AA422" s="337"/>
      <c r="AB422" s="337"/>
      <c r="AC422" s="338"/>
    </row>
    <row r="423" spans="1:29">
      <c r="A423" s="335">
        <v>42798</v>
      </c>
      <c r="B423" s="336"/>
      <c r="C423" s="337"/>
      <c r="D423" s="337"/>
      <c r="E423" s="337"/>
      <c r="F423" s="338"/>
      <c r="G423" s="336"/>
      <c r="H423" s="337"/>
      <c r="I423" s="337"/>
      <c r="J423" s="337"/>
      <c r="K423" s="338"/>
      <c r="L423" s="337"/>
      <c r="M423" s="337"/>
      <c r="N423" s="337"/>
      <c r="O423" s="337"/>
      <c r="P423" s="337"/>
      <c r="Q423" s="338"/>
      <c r="R423" s="337"/>
      <c r="S423" s="337"/>
      <c r="T423" s="337"/>
      <c r="U423" s="337"/>
      <c r="V423" s="337"/>
      <c r="W423" s="338"/>
      <c r="X423" s="339">
        <v>6000</v>
      </c>
      <c r="Y423" s="337"/>
      <c r="Z423" s="339"/>
      <c r="AA423" s="337"/>
      <c r="AB423" s="337"/>
      <c r="AC423" s="338"/>
    </row>
    <row r="424" spans="1:29">
      <c r="A424" s="335">
        <v>42800</v>
      </c>
      <c r="B424" s="336">
        <v>10000</v>
      </c>
      <c r="C424" s="337"/>
      <c r="D424" s="337"/>
      <c r="E424" s="337"/>
      <c r="F424" s="338"/>
      <c r="G424" s="336">
        <v>10000</v>
      </c>
      <c r="H424" s="337"/>
      <c r="I424" s="337"/>
      <c r="J424" s="337"/>
      <c r="K424" s="338"/>
      <c r="L424" s="337"/>
      <c r="M424" s="337"/>
      <c r="N424" s="337"/>
      <c r="O424" s="337"/>
      <c r="P424" s="337"/>
      <c r="Q424" s="338"/>
      <c r="R424" s="337"/>
      <c r="S424" s="337"/>
      <c r="T424" s="337"/>
      <c r="U424" s="337"/>
      <c r="V424" s="337"/>
      <c r="W424" s="338"/>
      <c r="X424" s="339"/>
      <c r="Y424" s="337"/>
      <c r="Z424" s="339"/>
      <c r="AA424" s="337"/>
      <c r="AB424" s="337"/>
      <c r="AC424" s="338"/>
    </row>
    <row r="425" spans="1:29">
      <c r="A425" s="335">
        <v>42807</v>
      </c>
      <c r="B425" s="336"/>
      <c r="C425" s="337"/>
      <c r="D425" s="337"/>
      <c r="E425" s="337"/>
      <c r="F425" s="338"/>
      <c r="G425" s="336"/>
      <c r="H425" s="337"/>
      <c r="I425" s="337"/>
      <c r="J425" s="337"/>
      <c r="K425" s="338"/>
      <c r="L425" s="337"/>
      <c r="M425" s="337"/>
      <c r="N425" s="337"/>
      <c r="O425" s="337"/>
      <c r="P425" s="337"/>
      <c r="Q425" s="338"/>
      <c r="R425" s="337"/>
      <c r="S425" s="337"/>
      <c r="T425" s="337"/>
      <c r="U425" s="337"/>
      <c r="V425" s="337"/>
      <c r="W425" s="338"/>
      <c r="X425" s="339"/>
      <c r="Y425" s="337">
        <v>3077.25</v>
      </c>
      <c r="Z425" s="339"/>
      <c r="AA425" s="337"/>
      <c r="AB425" s="337"/>
      <c r="AC425" s="338"/>
    </row>
    <row r="426" spans="1:29">
      <c r="A426" s="335">
        <v>42808</v>
      </c>
      <c r="B426" s="336"/>
      <c r="C426" s="337">
        <v>805.71</v>
      </c>
      <c r="D426" s="337">
        <v>13.94</v>
      </c>
      <c r="E426" s="337"/>
      <c r="F426" s="338"/>
      <c r="G426" s="336"/>
      <c r="H426" s="337"/>
      <c r="I426" s="337"/>
      <c r="J426" s="337"/>
      <c r="K426" s="338"/>
      <c r="L426" s="337"/>
      <c r="M426" s="337"/>
      <c r="N426" s="337"/>
      <c r="O426" s="337"/>
      <c r="P426" s="337"/>
      <c r="Q426" s="338"/>
      <c r="R426" s="337"/>
      <c r="S426" s="337"/>
      <c r="T426" s="337"/>
      <c r="U426" s="337"/>
      <c r="V426" s="337"/>
      <c r="W426" s="338"/>
      <c r="X426" s="339"/>
      <c r="Y426" s="337"/>
      <c r="Z426" s="339"/>
      <c r="AA426" s="337"/>
      <c r="AB426" s="337"/>
      <c r="AC426" s="338"/>
    </row>
    <row r="427" spans="1:29">
      <c r="A427" s="335">
        <v>42817</v>
      </c>
      <c r="B427" s="336"/>
      <c r="C427" s="337"/>
      <c r="D427" s="337"/>
      <c r="E427" s="337"/>
      <c r="F427" s="338"/>
      <c r="G427" s="336"/>
      <c r="H427" s="337"/>
      <c r="I427" s="337"/>
      <c r="J427" s="337"/>
      <c r="K427" s="338"/>
      <c r="L427" s="337"/>
      <c r="M427" s="337">
        <v>621.23</v>
      </c>
      <c r="N427" s="337"/>
      <c r="O427" s="337"/>
      <c r="P427" s="337"/>
      <c r="Q427" s="338"/>
      <c r="R427" s="337"/>
      <c r="S427" s="337"/>
      <c r="T427" s="337"/>
      <c r="U427" s="337"/>
      <c r="V427" s="337"/>
      <c r="W427" s="338"/>
      <c r="X427" s="339"/>
      <c r="Y427" s="337"/>
      <c r="Z427" s="339"/>
      <c r="AA427" s="337"/>
      <c r="AB427" s="337"/>
      <c r="AC427" s="338"/>
    </row>
    <row r="428" spans="1:29">
      <c r="A428" s="335">
        <v>42825</v>
      </c>
      <c r="B428" s="336"/>
      <c r="C428" s="352">
        <v>5727.08</v>
      </c>
      <c r="D428" s="337"/>
      <c r="E428" s="337"/>
      <c r="F428" s="338"/>
      <c r="G428" s="336"/>
      <c r="H428" s="337"/>
      <c r="I428" s="337"/>
      <c r="J428" s="337"/>
      <c r="K428" s="338"/>
      <c r="L428" s="337"/>
      <c r="M428" s="337"/>
      <c r="N428" s="337"/>
      <c r="O428" s="337"/>
      <c r="P428" s="337"/>
      <c r="Q428" s="338"/>
      <c r="R428" s="337"/>
      <c r="S428" s="337"/>
      <c r="T428" s="337"/>
      <c r="U428" s="337"/>
      <c r="V428" s="337"/>
      <c r="W428" s="338"/>
      <c r="X428" s="339">
        <v>9000</v>
      </c>
      <c r="Y428" s="337"/>
      <c r="Z428" s="339"/>
      <c r="AA428" s="337"/>
      <c r="AB428" s="337"/>
      <c r="AC428" s="338"/>
    </row>
    <row r="429" spans="1:29">
      <c r="A429" s="335">
        <v>42830</v>
      </c>
      <c r="B429" s="336"/>
      <c r="C429" s="337"/>
      <c r="D429" s="337"/>
      <c r="E429" s="337"/>
      <c r="F429" s="338"/>
      <c r="G429" s="336">
        <v>470</v>
      </c>
      <c r="H429" s="337"/>
      <c r="I429" s="337"/>
      <c r="J429" s="337"/>
      <c r="K429" s="338"/>
      <c r="L429" s="337"/>
      <c r="M429" s="337"/>
      <c r="N429" s="337"/>
      <c r="O429" s="337"/>
      <c r="P429" s="337"/>
      <c r="Q429" s="338"/>
      <c r="R429" s="337"/>
      <c r="S429" s="337"/>
      <c r="T429" s="337"/>
      <c r="U429" s="337"/>
      <c r="V429" s="337"/>
      <c r="W429" s="338"/>
      <c r="X429" s="339"/>
      <c r="Y429" s="337"/>
      <c r="Z429" s="339"/>
      <c r="AA429" s="337"/>
      <c r="AB429" s="337"/>
      <c r="AC429" s="338"/>
    </row>
    <row r="430" spans="1:29">
      <c r="A430" s="335">
        <v>42835</v>
      </c>
      <c r="B430" s="336">
        <v>921</v>
      </c>
      <c r="C430" s="337"/>
      <c r="D430" s="337"/>
      <c r="E430" s="337"/>
      <c r="F430" s="338"/>
      <c r="G430" s="336"/>
      <c r="H430" s="337"/>
      <c r="I430" s="337"/>
      <c r="J430" s="337"/>
      <c r="K430" s="338"/>
      <c r="L430" s="337"/>
      <c r="M430" s="337"/>
      <c r="N430" s="337"/>
      <c r="O430" s="337"/>
      <c r="P430" s="337"/>
      <c r="Q430" s="338"/>
      <c r="R430" s="337"/>
      <c r="S430" s="337"/>
      <c r="T430" s="337"/>
      <c r="U430" s="337"/>
      <c r="V430" s="337"/>
      <c r="W430" s="338"/>
      <c r="X430" s="339"/>
      <c r="Y430" s="337"/>
      <c r="Z430" s="339"/>
      <c r="AA430" s="337"/>
      <c r="AB430" s="337"/>
      <c r="AC430" s="338"/>
    </row>
    <row r="431" spans="1:29">
      <c r="A431" s="335">
        <v>42840</v>
      </c>
      <c r="B431" s="336"/>
      <c r="C431" s="337"/>
      <c r="D431" s="337"/>
      <c r="E431" s="337"/>
      <c r="F431" s="338"/>
      <c r="G431" s="336"/>
      <c r="H431" s="337"/>
      <c r="I431" s="337"/>
      <c r="J431" s="337"/>
      <c r="K431" s="338"/>
      <c r="L431" s="337"/>
      <c r="M431" s="337">
        <v>820.28</v>
      </c>
      <c r="N431" s="337"/>
      <c r="O431" s="337"/>
      <c r="P431" s="337"/>
      <c r="Q431" s="338"/>
      <c r="R431" s="337"/>
      <c r="S431" s="337"/>
      <c r="T431" s="337"/>
      <c r="U431" s="337"/>
      <c r="V431" s="337"/>
      <c r="W431" s="338"/>
      <c r="X431" s="339"/>
      <c r="Y431" s="337"/>
      <c r="Z431" s="339"/>
      <c r="AA431" s="337"/>
      <c r="AB431" s="337"/>
      <c r="AC431" s="338"/>
    </row>
    <row r="432" spans="1:29">
      <c r="A432" s="335">
        <v>42841</v>
      </c>
      <c r="B432" s="336"/>
      <c r="C432" s="337"/>
      <c r="D432" s="337"/>
      <c r="E432" s="337"/>
      <c r="F432" s="338"/>
      <c r="G432" s="336"/>
      <c r="H432" s="337"/>
      <c r="I432" s="337"/>
      <c r="J432" s="337"/>
      <c r="K432" s="338"/>
      <c r="L432" s="337">
        <v>10000</v>
      </c>
      <c r="M432" s="337">
        <v>50</v>
      </c>
      <c r="N432" s="337">
        <f>4876+4905-4858-4886.36</f>
        <v>36.640000000000327</v>
      </c>
      <c r="O432" s="337"/>
      <c r="P432" s="337"/>
      <c r="Q432" s="338"/>
      <c r="R432" s="337"/>
      <c r="S432" s="337"/>
      <c r="T432" s="337"/>
      <c r="U432" s="337"/>
      <c r="V432" s="337"/>
      <c r="W432" s="338"/>
      <c r="X432" s="339"/>
      <c r="Y432" s="337"/>
      <c r="Z432" s="339"/>
      <c r="AA432" s="337"/>
      <c r="AB432" s="337"/>
      <c r="AC432" s="338"/>
    </row>
    <row r="433" spans="1:29">
      <c r="A433" s="335">
        <v>42849</v>
      </c>
      <c r="B433" s="336"/>
      <c r="C433" s="337"/>
      <c r="D433" s="337"/>
      <c r="E433" s="337"/>
      <c r="F433" s="338"/>
      <c r="G433" s="336">
        <v>4000</v>
      </c>
      <c r="H433" s="337"/>
      <c r="I433" s="337"/>
      <c r="J433" s="337"/>
      <c r="K433" s="338"/>
      <c r="L433" s="337"/>
      <c r="M433" s="337"/>
      <c r="N433" s="337"/>
      <c r="O433" s="337"/>
      <c r="P433" s="337"/>
      <c r="Q433" s="338"/>
      <c r="R433" s="337"/>
      <c r="S433" s="337"/>
      <c r="T433" s="337"/>
      <c r="U433" s="337"/>
      <c r="V433" s="337"/>
      <c r="W433" s="338"/>
      <c r="X433" s="339"/>
      <c r="Y433" s="337"/>
      <c r="Z433" s="339"/>
      <c r="AA433" s="337"/>
      <c r="AB433" s="337"/>
      <c r="AC433" s="338"/>
    </row>
    <row r="434" spans="1:29">
      <c r="B434" s="336"/>
      <c r="C434" s="337"/>
      <c r="D434" s="337"/>
      <c r="E434" s="337"/>
      <c r="F434" s="338"/>
      <c r="G434" s="336"/>
      <c r="H434" s="337"/>
      <c r="I434" s="337"/>
      <c r="J434" s="337"/>
      <c r="K434" s="338"/>
      <c r="L434" s="337"/>
      <c r="M434" s="337"/>
      <c r="N434" s="337"/>
      <c r="O434" s="337"/>
      <c r="P434" s="337"/>
      <c r="Q434" s="338"/>
      <c r="R434" s="337"/>
      <c r="S434" s="337"/>
      <c r="T434" s="337"/>
      <c r="U434" s="337"/>
      <c r="V434" s="337"/>
      <c r="W434" s="338"/>
      <c r="X434" s="339"/>
      <c r="Y434" s="337"/>
      <c r="Z434" s="339"/>
      <c r="AA434" s="337"/>
      <c r="AB434" s="337"/>
      <c r="AC434" s="338"/>
    </row>
    <row r="435" spans="1:29">
      <c r="B435" s="336"/>
      <c r="C435" s="337"/>
      <c r="D435" s="337"/>
      <c r="E435" s="337"/>
      <c r="F435" s="338"/>
      <c r="G435" s="336"/>
      <c r="H435" s="337"/>
      <c r="I435" s="337"/>
      <c r="J435" s="337"/>
      <c r="K435" s="338"/>
      <c r="L435" s="337"/>
      <c r="M435" s="337"/>
      <c r="N435" s="337"/>
      <c r="O435" s="337"/>
      <c r="P435" s="337"/>
      <c r="Q435" s="338"/>
      <c r="R435" s="337"/>
      <c r="S435" s="337"/>
      <c r="T435" s="337"/>
      <c r="U435" s="337"/>
      <c r="V435" s="337"/>
      <c r="W435" s="338"/>
      <c r="X435" s="339"/>
      <c r="Y435" s="337"/>
      <c r="Z435" s="339"/>
      <c r="AA435" s="337"/>
      <c r="AB435" s="337"/>
      <c r="AC435" s="338"/>
    </row>
    <row r="436" spans="1:29">
      <c r="B436" s="336"/>
      <c r="C436" s="337"/>
      <c r="D436" s="337"/>
      <c r="E436" s="337"/>
      <c r="F436" s="338"/>
      <c r="G436" s="336"/>
      <c r="H436" s="337"/>
      <c r="I436" s="337"/>
      <c r="J436" s="337"/>
      <c r="K436" s="338"/>
      <c r="L436" s="337"/>
      <c r="M436" s="337"/>
      <c r="N436" s="337"/>
      <c r="O436" s="337"/>
      <c r="P436" s="337"/>
      <c r="Q436" s="338"/>
      <c r="R436" s="337"/>
      <c r="S436" s="337"/>
      <c r="T436" s="337"/>
      <c r="U436" s="337"/>
      <c r="V436" s="337"/>
      <c r="W436" s="338"/>
      <c r="X436" s="339"/>
      <c r="Y436" s="337"/>
      <c r="Z436" s="339"/>
      <c r="AA436" s="337"/>
      <c r="AB436" s="337"/>
      <c r="AC436" s="338"/>
    </row>
    <row r="437" spans="1:29">
      <c r="B437" s="336"/>
      <c r="C437" s="337"/>
      <c r="D437" s="337"/>
      <c r="E437" s="337"/>
      <c r="F437" s="338"/>
      <c r="G437" s="336"/>
      <c r="H437" s="337"/>
      <c r="I437" s="337"/>
      <c r="J437" s="337"/>
      <c r="K437" s="338"/>
      <c r="L437" s="337"/>
      <c r="M437" s="337"/>
      <c r="N437" s="337"/>
      <c r="O437" s="337"/>
      <c r="P437" s="337"/>
      <c r="Q437" s="338"/>
      <c r="R437" s="337"/>
      <c r="S437" s="337"/>
      <c r="T437" s="337"/>
      <c r="U437" s="337"/>
      <c r="V437" s="337"/>
      <c r="W437" s="338"/>
      <c r="X437" s="339"/>
      <c r="Y437" s="337"/>
      <c r="Z437" s="339"/>
      <c r="AA437" s="337"/>
      <c r="AB437" s="337"/>
      <c r="AC437" s="338"/>
    </row>
    <row r="438" spans="1:29">
      <c r="B438" s="336"/>
      <c r="C438" s="337"/>
      <c r="D438" s="337"/>
      <c r="E438" s="337"/>
      <c r="F438" s="338"/>
      <c r="G438" s="336"/>
      <c r="H438" s="337"/>
      <c r="I438" s="337"/>
      <c r="J438" s="337"/>
      <c r="K438" s="338"/>
      <c r="L438" s="337"/>
      <c r="M438" s="337"/>
      <c r="N438" s="337"/>
      <c r="O438" s="337"/>
      <c r="P438" s="337"/>
      <c r="Q438" s="338"/>
      <c r="R438" s="337"/>
      <c r="S438" s="337"/>
      <c r="T438" s="337"/>
      <c r="U438" s="337"/>
      <c r="V438" s="337"/>
      <c r="W438" s="338"/>
      <c r="X438" s="339"/>
      <c r="Y438" s="337"/>
      <c r="Z438" s="339"/>
      <c r="AA438" s="337"/>
      <c r="AB438" s="337"/>
      <c r="AC438" s="338"/>
    </row>
    <row r="439" spans="1:29">
      <c r="B439" s="336"/>
      <c r="C439" s="337"/>
      <c r="D439" s="337"/>
      <c r="E439" s="337"/>
      <c r="F439" s="338"/>
      <c r="G439" s="336"/>
      <c r="H439" s="337"/>
      <c r="I439" s="337"/>
      <c r="J439" s="337"/>
      <c r="K439" s="338"/>
      <c r="L439" s="337"/>
      <c r="M439" s="337"/>
      <c r="N439" s="337"/>
      <c r="O439" s="337"/>
      <c r="P439" s="337"/>
      <c r="Q439" s="338"/>
      <c r="R439" s="337"/>
      <c r="S439" s="337"/>
      <c r="T439" s="337"/>
      <c r="U439" s="337"/>
      <c r="V439" s="337"/>
      <c r="W439" s="338"/>
      <c r="X439" s="339"/>
      <c r="Y439" s="337"/>
      <c r="Z439" s="339"/>
      <c r="AA439" s="337"/>
      <c r="AB439" s="337"/>
      <c r="AC439" s="338"/>
    </row>
    <row r="440" spans="1:29">
      <c r="B440" s="336"/>
      <c r="C440" s="337"/>
      <c r="D440" s="337"/>
      <c r="E440" s="337"/>
      <c r="F440" s="338"/>
      <c r="G440" s="336"/>
      <c r="H440" s="337"/>
      <c r="I440" s="337"/>
      <c r="J440" s="337"/>
      <c r="K440" s="338"/>
      <c r="L440" s="337"/>
      <c r="M440" s="337"/>
      <c r="N440" s="337"/>
      <c r="O440" s="337"/>
      <c r="P440" s="337"/>
      <c r="Q440" s="338"/>
      <c r="R440" s="337"/>
      <c r="S440" s="337"/>
      <c r="T440" s="337"/>
      <c r="U440" s="337"/>
      <c r="V440" s="337"/>
      <c r="W440" s="338"/>
      <c r="X440" s="339"/>
      <c r="Y440" s="337"/>
      <c r="Z440" s="339"/>
      <c r="AA440" s="337"/>
      <c r="AB440" s="337"/>
      <c r="AC440" s="338"/>
    </row>
    <row r="441" spans="1:29">
      <c r="B441" s="336"/>
      <c r="C441" s="337"/>
      <c r="D441" s="337"/>
      <c r="E441" s="337"/>
      <c r="F441" s="338"/>
      <c r="G441" s="336"/>
      <c r="H441" s="337"/>
      <c r="I441" s="337"/>
      <c r="J441" s="337"/>
      <c r="K441" s="338"/>
      <c r="L441" s="337"/>
      <c r="M441" s="337"/>
      <c r="N441" s="337"/>
      <c r="O441" s="337"/>
      <c r="P441" s="337"/>
      <c r="Q441" s="338"/>
      <c r="R441" s="337"/>
      <c r="S441" s="337"/>
      <c r="T441" s="337"/>
      <c r="U441" s="337"/>
      <c r="V441" s="337"/>
      <c r="W441" s="338"/>
      <c r="X441" s="339"/>
      <c r="Y441" s="337"/>
      <c r="Z441" s="339"/>
      <c r="AA441" s="337"/>
      <c r="AB441" s="337"/>
      <c r="AC441" s="338"/>
    </row>
    <row r="442" spans="1:29">
      <c r="B442" s="336"/>
      <c r="C442" s="337"/>
      <c r="D442" s="337"/>
      <c r="E442" s="337"/>
      <c r="F442" s="338"/>
      <c r="G442" s="336"/>
      <c r="H442" s="337"/>
      <c r="I442" s="337"/>
      <c r="J442" s="337"/>
      <c r="K442" s="338"/>
      <c r="L442" s="337"/>
      <c r="M442" s="337"/>
      <c r="N442" s="337"/>
      <c r="O442" s="337"/>
      <c r="P442" s="337"/>
      <c r="Q442" s="338"/>
      <c r="R442" s="337"/>
      <c r="S442" s="337"/>
      <c r="T442" s="337"/>
      <c r="U442" s="337"/>
      <c r="V442" s="337"/>
      <c r="W442" s="338"/>
      <c r="X442" s="339"/>
      <c r="Y442" s="337"/>
      <c r="Z442" s="339"/>
      <c r="AA442" s="337"/>
      <c r="AB442" s="337"/>
      <c r="AC442" s="338"/>
    </row>
    <row r="443" spans="1:29">
      <c r="B443" s="336"/>
      <c r="C443" s="337"/>
      <c r="D443" s="337"/>
      <c r="E443" s="337"/>
      <c r="F443" s="338"/>
      <c r="G443" s="336"/>
      <c r="H443" s="337"/>
      <c r="I443" s="337"/>
      <c r="J443" s="337"/>
      <c r="K443" s="338"/>
      <c r="L443" s="337"/>
      <c r="M443" s="337"/>
      <c r="N443" s="337"/>
      <c r="O443" s="337"/>
      <c r="P443" s="337"/>
      <c r="Q443" s="338"/>
      <c r="R443" s="337"/>
      <c r="S443" s="337"/>
      <c r="T443" s="337"/>
      <c r="U443" s="337"/>
      <c r="V443" s="337"/>
      <c r="W443" s="338"/>
      <c r="X443" s="339"/>
      <c r="Y443" s="337"/>
      <c r="Z443" s="339"/>
      <c r="AA443" s="337"/>
      <c r="AB443" s="337"/>
      <c r="AC443" s="338"/>
    </row>
    <row r="444" spans="1:29">
      <c r="B444" s="336"/>
      <c r="C444" s="337"/>
      <c r="D444" s="337"/>
      <c r="E444" s="337"/>
      <c r="F444" s="338"/>
      <c r="G444" s="336"/>
      <c r="H444" s="337"/>
      <c r="I444" s="337"/>
      <c r="J444" s="337"/>
      <c r="K444" s="338"/>
      <c r="L444" s="337"/>
      <c r="M444" s="337"/>
      <c r="N444" s="337"/>
      <c r="O444" s="337"/>
      <c r="P444" s="337"/>
      <c r="Q444" s="338"/>
      <c r="R444" s="337"/>
      <c r="S444" s="337"/>
      <c r="T444" s="337"/>
      <c r="U444" s="337"/>
      <c r="V444" s="337"/>
      <c r="W444" s="338"/>
      <c r="X444" s="339"/>
      <c r="Y444" s="337"/>
      <c r="Z444" s="339"/>
      <c r="AA444" s="337"/>
      <c r="AB444" s="337"/>
      <c r="AC444" s="338"/>
    </row>
    <row r="445" spans="1:29">
      <c r="B445" s="336"/>
      <c r="C445" s="337"/>
      <c r="D445" s="337"/>
      <c r="E445" s="337"/>
      <c r="F445" s="338"/>
      <c r="G445" s="336"/>
      <c r="H445" s="337"/>
      <c r="I445" s="337"/>
      <c r="J445" s="337"/>
      <c r="K445" s="338"/>
      <c r="L445" s="337"/>
      <c r="M445" s="337"/>
      <c r="N445" s="337"/>
      <c r="O445" s="337"/>
      <c r="P445" s="337"/>
      <c r="Q445" s="338"/>
      <c r="R445" s="337"/>
      <c r="S445" s="337"/>
      <c r="T445" s="337"/>
      <c r="U445" s="337"/>
      <c r="V445" s="337"/>
      <c r="W445" s="338"/>
      <c r="X445" s="339"/>
      <c r="Y445" s="337"/>
      <c r="Z445" s="339"/>
      <c r="AA445" s="337"/>
      <c r="AB445" s="337"/>
      <c r="AC445" s="338"/>
    </row>
    <row r="446" spans="1:29">
      <c r="B446" s="336"/>
      <c r="C446" s="337"/>
      <c r="D446" s="337"/>
      <c r="E446" s="337"/>
      <c r="F446" s="338"/>
      <c r="G446" s="336"/>
      <c r="H446" s="337"/>
      <c r="I446" s="337"/>
      <c r="J446" s="337"/>
      <c r="K446" s="338"/>
      <c r="L446" s="337"/>
      <c r="M446" s="337"/>
      <c r="N446" s="337"/>
      <c r="O446" s="337"/>
      <c r="P446" s="337"/>
      <c r="Q446" s="338"/>
      <c r="R446" s="337"/>
      <c r="S446" s="337"/>
      <c r="T446" s="337"/>
      <c r="U446" s="337"/>
      <c r="V446" s="337"/>
      <c r="W446" s="338"/>
      <c r="X446" s="339"/>
      <c r="Y446" s="337"/>
      <c r="Z446" s="339"/>
      <c r="AA446" s="337"/>
      <c r="AB446" s="337"/>
      <c r="AC446" s="338"/>
    </row>
    <row r="447" spans="1:29">
      <c r="B447" s="336"/>
      <c r="C447" s="337"/>
      <c r="D447" s="337"/>
      <c r="E447" s="337"/>
      <c r="F447" s="338"/>
      <c r="G447" s="336"/>
      <c r="H447" s="337"/>
      <c r="I447" s="337"/>
      <c r="J447" s="337"/>
      <c r="K447" s="338"/>
      <c r="L447" s="337"/>
      <c r="M447" s="337"/>
      <c r="N447" s="337"/>
      <c r="O447" s="337"/>
      <c r="P447" s="337"/>
      <c r="Q447" s="338"/>
      <c r="R447" s="337"/>
      <c r="S447" s="337"/>
      <c r="T447" s="337"/>
      <c r="U447" s="337"/>
      <c r="V447" s="337"/>
      <c r="W447" s="338"/>
      <c r="X447" s="339"/>
      <c r="Y447" s="337"/>
      <c r="Z447" s="339"/>
      <c r="AA447" s="337"/>
      <c r="AB447" s="337"/>
      <c r="AC447" s="338"/>
    </row>
    <row r="448" spans="1:29">
      <c r="B448" s="336"/>
      <c r="C448" s="337"/>
      <c r="D448" s="337"/>
      <c r="E448" s="337"/>
      <c r="F448" s="338"/>
      <c r="G448" s="336"/>
      <c r="H448" s="337"/>
      <c r="I448" s="337"/>
      <c r="J448" s="337"/>
      <c r="K448" s="338"/>
      <c r="L448" s="337"/>
      <c r="M448" s="337"/>
      <c r="N448" s="337"/>
      <c r="O448" s="337"/>
      <c r="P448" s="337"/>
      <c r="Q448" s="338"/>
      <c r="R448" s="337"/>
      <c r="S448" s="337"/>
      <c r="T448" s="337"/>
      <c r="U448" s="337"/>
      <c r="V448" s="337"/>
      <c r="W448" s="338"/>
      <c r="X448" s="339"/>
      <c r="Y448" s="337"/>
      <c r="Z448" s="339"/>
      <c r="AA448" s="337"/>
      <c r="AB448" s="337"/>
      <c r="AC448" s="338"/>
    </row>
    <row r="449" spans="2:29">
      <c r="B449" s="336"/>
      <c r="C449" s="337"/>
      <c r="D449" s="337"/>
      <c r="E449" s="337"/>
      <c r="F449" s="338"/>
      <c r="G449" s="336"/>
      <c r="H449" s="337"/>
      <c r="I449" s="337"/>
      <c r="J449" s="337"/>
      <c r="K449" s="338"/>
      <c r="L449" s="337"/>
      <c r="M449" s="337"/>
      <c r="N449" s="337"/>
      <c r="O449" s="337"/>
      <c r="P449" s="337"/>
      <c r="Q449" s="338"/>
      <c r="R449" s="337"/>
      <c r="S449" s="337"/>
      <c r="T449" s="337"/>
      <c r="U449" s="337"/>
      <c r="V449" s="337"/>
      <c r="W449" s="338"/>
      <c r="X449" s="339"/>
      <c r="Y449" s="337"/>
      <c r="Z449" s="339"/>
      <c r="AA449" s="337"/>
      <c r="AB449" s="337"/>
      <c r="AC449" s="338"/>
    </row>
    <row r="450" spans="2:29">
      <c r="B450" s="336"/>
      <c r="C450" s="337"/>
      <c r="D450" s="337"/>
      <c r="E450" s="337"/>
      <c r="F450" s="338"/>
      <c r="G450" s="336"/>
      <c r="H450" s="337"/>
      <c r="I450" s="337"/>
      <c r="J450" s="337"/>
      <c r="K450" s="338"/>
      <c r="L450" s="337"/>
      <c r="M450" s="337"/>
      <c r="N450" s="337"/>
      <c r="O450" s="337"/>
      <c r="P450" s="337"/>
      <c r="Q450" s="338"/>
      <c r="R450" s="337"/>
      <c r="S450" s="337"/>
      <c r="T450" s="337"/>
      <c r="U450" s="337"/>
      <c r="V450" s="337"/>
      <c r="W450" s="338"/>
      <c r="X450" s="339"/>
      <c r="Y450" s="337"/>
      <c r="Z450" s="339"/>
      <c r="AA450" s="337"/>
      <c r="AB450" s="337"/>
      <c r="AC450" s="338"/>
    </row>
    <row r="451" spans="2:29">
      <c r="B451" s="336"/>
      <c r="C451" s="337"/>
      <c r="D451" s="337"/>
      <c r="E451" s="337"/>
      <c r="F451" s="338"/>
      <c r="G451" s="336"/>
      <c r="H451" s="337"/>
      <c r="I451" s="337"/>
      <c r="J451" s="337"/>
      <c r="K451" s="338"/>
      <c r="L451" s="337"/>
      <c r="M451" s="337"/>
      <c r="N451" s="337"/>
      <c r="O451" s="337"/>
      <c r="P451" s="337"/>
      <c r="Q451" s="338"/>
      <c r="R451" s="337"/>
      <c r="S451" s="337"/>
      <c r="T451" s="337"/>
      <c r="U451" s="337"/>
      <c r="V451" s="337"/>
      <c r="W451" s="338"/>
      <c r="X451" s="339"/>
      <c r="Y451" s="337"/>
      <c r="Z451" s="339"/>
      <c r="AA451" s="337"/>
      <c r="AB451" s="337"/>
      <c r="AC451" s="338"/>
    </row>
    <row r="452" spans="2:29">
      <c r="B452" s="336"/>
      <c r="C452" s="337"/>
      <c r="D452" s="337"/>
      <c r="E452" s="337"/>
      <c r="F452" s="338"/>
      <c r="G452" s="336"/>
      <c r="H452" s="337"/>
      <c r="I452" s="337"/>
      <c r="J452" s="337"/>
      <c r="K452" s="338"/>
      <c r="L452" s="337"/>
      <c r="M452" s="337"/>
      <c r="N452" s="337"/>
      <c r="O452" s="337"/>
      <c r="P452" s="337"/>
      <c r="Q452" s="338"/>
      <c r="R452" s="337"/>
      <c r="S452" s="337"/>
      <c r="T452" s="337"/>
      <c r="U452" s="337"/>
      <c r="V452" s="337"/>
      <c r="W452" s="338"/>
      <c r="X452" s="339"/>
      <c r="Y452" s="337"/>
      <c r="Z452" s="339"/>
      <c r="AA452" s="337"/>
      <c r="AB452" s="337"/>
      <c r="AC452" s="338"/>
    </row>
    <row r="453" spans="2:29">
      <c r="B453" s="336"/>
      <c r="C453" s="337"/>
      <c r="D453" s="337"/>
      <c r="E453" s="337"/>
      <c r="F453" s="338"/>
      <c r="G453" s="336"/>
      <c r="H453" s="337"/>
      <c r="I453" s="337"/>
      <c r="J453" s="337"/>
      <c r="K453" s="338"/>
      <c r="L453" s="337"/>
      <c r="M453" s="337"/>
      <c r="N453" s="337"/>
      <c r="O453" s="337"/>
      <c r="P453" s="337"/>
      <c r="Q453" s="338"/>
      <c r="R453" s="337"/>
      <c r="S453" s="337"/>
      <c r="T453" s="337"/>
      <c r="U453" s="337"/>
      <c r="V453" s="337"/>
      <c r="W453" s="338"/>
      <c r="X453" s="339"/>
      <c r="Y453" s="337"/>
      <c r="Z453" s="339"/>
      <c r="AA453" s="337"/>
      <c r="AB453" s="337"/>
      <c r="AC453" s="338"/>
    </row>
    <row r="454" spans="2:29">
      <c r="B454" s="336"/>
      <c r="C454" s="337"/>
      <c r="D454" s="337"/>
      <c r="E454" s="337"/>
      <c r="F454" s="338"/>
      <c r="G454" s="336"/>
      <c r="H454" s="337"/>
      <c r="I454" s="337"/>
      <c r="J454" s="337"/>
      <c r="K454" s="338"/>
      <c r="L454" s="337"/>
      <c r="M454" s="337"/>
      <c r="N454" s="337"/>
      <c r="O454" s="337"/>
      <c r="P454" s="337"/>
      <c r="Q454" s="338"/>
      <c r="R454" s="337"/>
      <c r="S454" s="337"/>
      <c r="T454" s="337"/>
      <c r="U454" s="337"/>
      <c r="V454" s="337"/>
      <c r="W454" s="338"/>
      <c r="X454" s="339"/>
      <c r="Y454" s="337"/>
      <c r="Z454" s="339"/>
      <c r="AA454" s="337"/>
      <c r="AB454" s="337"/>
      <c r="AC454" s="338"/>
    </row>
    <row r="455" spans="2:29">
      <c r="B455" s="336"/>
      <c r="C455" s="337"/>
      <c r="D455" s="337"/>
      <c r="E455" s="337"/>
      <c r="F455" s="338"/>
      <c r="G455" s="336"/>
      <c r="H455" s="337"/>
      <c r="I455" s="337"/>
      <c r="J455" s="337"/>
      <c r="K455" s="338"/>
      <c r="L455" s="337"/>
      <c r="M455" s="337"/>
      <c r="N455" s="337"/>
      <c r="O455" s="337"/>
      <c r="P455" s="337"/>
      <c r="Q455" s="338"/>
      <c r="R455" s="337"/>
      <c r="S455" s="337"/>
      <c r="T455" s="337"/>
      <c r="U455" s="337"/>
      <c r="V455" s="337"/>
      <c r="W455" s="338"/>
      <c r="X455" s="339"/>
      <c r="Y455" s="337"/>
      <c r="Z455" s="339"/>
      <c r="AA455" s="337"/>
      <c r="AB455" s="337"/>
      <c r="AC455" s="338"/>
    </row>
    <row r="456" spans="2:29">
      <c r="B456" s="336"/>
      <c r="C456" s="337"/>
      <c r="D456" s="337"/>
      <c r="E456" s="337"/>
      <c r="F456" s="338"/>
      <c r="G456" s="336"/>
      <c r="H456" s="337"/>
      <c r="I456" s="337"/>
      <c r="J456" s="337"/>
      <c r="K456" s="338"/>
      <c r="L456" s="337"/>
      <c r="M456" s="337"/>
      <c r="N456" s="337"/>
      <c r="O456" s="337"/>
      <c r="P456" s="337"/>
      <c r="Q456" s="338"/>
      <c r="R456" s="337"/>
      <c r="S456" s="337"/>
      <c r="T456" s="337"/>
      <c r="U456" s="337"/>
      <c r="V456" s="337"/>
      <c r="W456" s="338"/>
      <c r="X456" s="339"/>
      <c r="Y456" s="337"/>
      <c r="Z456" s="339"/>
      <c r="AA456" s="337"/>
      <c r="AB456" s="337"/>
      <c r="AC456" s="338"/>
    </row>
    <row r="457" spans="2:29">
      <c r="B457" s="336"/>
      <c r="C457" s="337"/>
      <c r="D457" s="337"/>
      <c r="E457" s="337"/>
      <c r="F457" s="338"/>
      <c r="G457" s="336"/>
      <c r="H457" s="337"/>
      <c r="I457" s="337"/>
      <c r="J457" s="337"/>
      <c r="K457" s="338"/>
      <c r="L457" s="337"/>
      <c r="M457" s="337"/>
      <c r="N457" s="337"/>
      <c r="O457" s="337"/>
      <c r="P457" s="337"/>
      <c r="Q457" s="338"/>
      <c r="R457" s="337"/>
      <c r="S457" s="337"/>
      <c r="T457" s="337"/>
      <c r="U457" s="337"/>
      <c r="V457" s="337"/>
      <c r="W457" s="338"/>
      <c r="X457" s="339"/>
      <c r="Y457" s="337"/>
      <c r="Z457" s="339"/>
      <c r="AA457" s="337"/>
      <c r="AB457" s="337"/>
      <c r="AC457" s="338"/>
    </row>
    <row r="458" spans="2:29">
      <c r="B458" s="336"/>
      <c r="C458" s="337"/>
      <c r="D458" s="337"/>
      <c r="E458" s="337"/>
      <c r="F458" s="338"/>
      <c r="G458" s="336"/>
      <c r="H458" s="337"/>
      <c r="I458" s="337"/>
      <c r="J458" s="337"/>
      <c r="K458" s="338"/>
      <c r="L458" s="337"/>
      <c r="M458" s="337"/>
      <c r="N458" s="337"/>
      <c r="O458" s="337"/>
      <c r="P458" s="337"/>
      <c r="Q458" s="338"/>
      <c r="R458" s="337"/>
      <c r="S458" s="337"/>
      <c r="T458" s="337"/>
      <c r="U458" s="337"/>
      <c r="V458" s="337"/>
      <c r="W458" s="338"/>
      <c r="X458" s="339"/>
      <c r="Y458" s="337"/>
      <c r="Z458" s="339"/>
      <c r="AA458" s="337"/>
      <c r="AB458" s="337"/>
      <c r="AC458" s="338"/>
    </row>
    <row r="459" spans="2:29">
      <c r="B459" s="336"/>
      <c r="C459" s="337"/>
      <c r="D459" s="337"/>
      <c r="E459" s="337"/>
      <c r="F459" s="338"/>
      <c r="G459" s="336"/>
      <c r="H459" s="337"/>
      <c r="I459" s="337"/>
      <c r="J459" s="337"/>
      <c r="K459" s="338"/>
      <c r="L459" s="337"/>
      <c r="M459" s="337"/>
      <c r="N459" s="337"/>
      <c r="O459" s="337"/>
      <c r="P459" s="337"/>
      <c r="Q459" s="338"/>
      <c r="R459" s="337"/>
      <c r="S459" s="337"/>
      <c r="T459" s="337"/>
      <c r="U459" s="337"/>
      <c r="V459" s="337"/>
      <c r="W459" s="338"/>
      <c r="X459" s="339"/>
      <c r="Y459" s="337"/>
      <c r="Z459" s="339"/>
      <c r="AA459" s="337"/>
      <c r="AB459" s="337"/>
      <c r="AC459" s="338"/>
    </row>
    <row r="460" spans="2:29">
      <c r="B460" s="336"/>
      <c r="C460" s="337"/>
      <c r="D460" s="337"/>
      <c r="E460" s="337"/>
      <c r="F460" s="338"/>
      <c r="G460" s="336"/>
      <c r="H460" s="337"/>
      <c r="I460" s="337"/>
      <c r="J460" s="337"/>
      <c r="K460" s="338"/>
      <c r="L460" s="337"/>
      <c r="M460" s="337"/>
      <c r="N460" s="337"/>
      <c r="O460" s="337"/>
      <c r="P460" s="337"/>
      <c r="Q460" s="338"/>
      <c r="R460" s="337"/>
      <c r="S460" s="337"/>
      <c r="T460" s="337"/>
      <c r="U460" s="337"/>
      <c r="V460" s="337"/>
      <c r="W460" s="338"/>
      <c r="X460" s="339"/>
      <c r="Y460" s="337"/>
      <c r="Z460" s="339"/>
      <c r="AA460" s="337"/>
      <c r="AB460" s="337"/>
      <c r="AC460" s="338"/>
    </row>
    <row r="461" spans="2:29">
      <c r="B461" s="336"/>
      <c r="C461" s="337"/>
      <c r="D461" s="337"/>
      <c r="E461" s="337"/>
      <c r="F461" s="338"/>
      <c r="G461" s="336"/>
      <c r="H461" s="337"/>
      <c r="I461" s="337"/>
      <c r="J461" s="337"/>
      <c r="K461" s="338"/>
      <c r="L461" s="337"/>
      <c r="M461" s="337"/>
      <c r="N461" s="337"/>
      <c r="O461" s="337"/>
      <c r="P461" s="337"/>
      <c r="Q461" s="338"/>
      <c r="R461" s="337"/>
      <c r="S461" s="337"/>
      <c r="T461" s="337"/>
      <c r="U461" s="337"/>
      <c r="V461" s="337"/>
      <c r="W461" s="338"/>
      <c r="X461" s="339"/>
      <c r="Y461" s="337"/>
      <c r="Z461" s="339"/>
      <c r="AA461" s="337"/>
      <c r="AB461" s="337"/>
      <c r="AC461" s="338"/>
    </row>
    <row r="462" spans="2:29">
      <c r="B462" s="336"/>
      <c r="C462" s="337"/>
      <c r="D462" s="337"/>
      <c r="E462" s="337"/>
      <c r="F462" s="338"/>
      <c r="G462" s="336"/>
      <c r="H462" s="337"/>
      <c r="I462" s="337"/>
      <c r="J462" s="337"/>
      <c r="K462" s="338"/>
      <c r="L462" s="337"/>
      <c r="M462" s="337"/>
      <c r="N462" s="337"/>
      <c r="O462" s="337"/>
      <c r="P462" s="337"/>
      <c r="Q462" s="338"/>
      <c r="R462" s="337"/>
      <c r="S462" s="337"/>
      <c r="T462" s="337"/>
      <c r="U462" s="337"/>
      <c r="V462" s="337"/>
      <c r="W462" s="338"/>
      <c r="X462" s="339"/>
      <c r="Y462" s="337"/>
      <c r="Z462" s="339"/>
      <c r="AA462" s="337"/>
      <c r="AB462" s="337"/>
      <c r="AC462" s="338"/>
    </row>
    <row r="463" spans="2:29">
      <c r="B463" s="336"/>
      <c r="C463" s="337"/>
      <c r="D463" s="337"/>
      <c r="E463" s="337"/>
      <c r="F463" s="338"/>
      <c r="G463" s="336"/>
      <c r="H463" s="337"/>
      <c r="I463" s="337"/>
      <c r="J463" s="337"/>
      <c r="K463" s="338"/>
      <c r="L463" s="337"/>
      <c r="M463" s="337"/>
      <c r="N463" s="337"/>
      <c r="O463" s="337"/>
      <c r="P463" s="337"/>
      <c r="Q463" s="338"/>
      <c r="R463" s="337"/>
      <c r="S463" s="337"/>
      <c r="T463" s="337"/>
      <c r="U463" s="337"/>
      <c r="V463" s="337"/>
      <c r="W463" s="338"/>
      <c r="X463" s="339"/>
      <c r="Y463" s="337"/>
      <c r="Z463" s="339"/>
      <c r="AA463" s="337"/>
      <c r="AB463" s="337"/>
      <c r="AC463" s="338"/>
    </row>
    <row r="464" spans="2:29">
      <c r="B464" s="336"/>
      <c r="C464" s="337"/>
      <c r="D464" s="337"/>
      <c r="E464" s="337"/>
      <c r="F464" s="338"/>
      <c r="G464" s="336"/>
      <c r="H464" s="337"/>
      <c r="I464" s="337"/>
      <c r="J464" s="337"/>
      <c r="K464" s="338"/>
      <c r="L464" s="337"/>
      <c r="M464" s="337"/>
      <c r="N464" s="337"/>
      <c r="O464" s="337"/>
      <c r="P464" s="337"/>
      <c r="Q464" s="338"/>
      <c r="R464" s="337"/>
      <c r="S464" s="337"/>
      <c r="T464" s="337"/>
      <c r="U464" s="337"/>
      <c r="V464" s="337"/>
      <c r="W464" s="338"/>
      <c r="X464" s="339"/>
      <c r="Y464" s="337"/>
      <c r="Z464" s="339"/>
      <c r="AA464" s="337"/>
      <c r="AB464" s="337"/>
      <c r="AC464" s="338"/>
    </row>
    <row r="465" spans="2:29">
      <c r="B465" s="336"/>
      <c r="C465" s="337"/>
      <c r="D465" s="337"/>
      <c r="E465" s="337"/>
      <c r="F465" s="338"/>
      <c r="G465" s="336"/>
      <c r="H465" s="337"/>
      <c r="I465" s="337"/>
      <c r="J465" s="337"/>
      <c r="K465" s="338"/>
      <c r="L465" s="337"/>
      <c r="M465" s="337"/>
      <c r="N465" s="337"/>
      <c r="O465" s="337"/>
      <c r="P465" s="337"/>
      <c r="Q465" s="338"/>
      <c r="R465" s="337"/>
      <c r="S465" s="337"/>
      <c r="T465" s="337"/>
      <c r="U465" s="337"/>
      <c r="V465" s="337"/>
      <c r="W465" s="338"/>
      <c r="X465" s="339"/>
      <c r="Y465" s="337"/>
      <c r="Z465" s="339"/>
      <c r="AA465" s="337"/>
      <c r="AB465" s="337"/>
      <c r="AC465" s="338"/>
    </row>
    <row r="466" spans="2:29">
      <c r="B466" s="336"/>
      <c r="C466" s="337"/>
      <c r="D466" s="337"/>
      <c r="E466" s="337"/>
      <c r="F466" s="338"/>
      <c r="G466" s="336"/>
      <c r="H466" s="337"/>
      <c r="I466" s="337"/>
      <c r="J466" s="337"/>
      <c r="K466" s="338"/>
      <c r="L466" s="337"/>
      <c r="M466" s="337"/>
      <c r="N466" s="337"/>
      <c r="O466" s="337"/>
      <c r="P466" s="337"/>
      <c r="Q466" s="338"/>
      <c r="R466" s="337"/>
      <c r="S466" s="337"/>
      <c r="T466" s="337"/>
      <c r="U466" s="337"/>
      <c r="V466" s="337"/>
      <c r="W466" s="338"/>
      <c r="X466" s="339"/>
      <c r="Y466" s="337"/>
      <c r="Z466" s="339"/>
      <c r="AA466" s="337"/>
      <c r="AB466" s="337"/>
      <c r="AC466" s="338"/>
    </row>
    <row r="467" spans="2:29">
      <c r="B467" s="336"/>
      <c r="C467" s="337"/>
      <c r="D467" s="337"/>
      <c r="E467" s="337"/>
      <c r="F467" s="338"/>
      <c r="G467" s="336"/>
      <c r="H467" s="337"/>
      <c r="I467" s="337"/>
      <c r="J467" s="337"/>
      <c r="K467" s="338"/>
      <c r="L467" s="337"/>
      <c r="M467" s="337"/>
      <c r="N467" s="337"/>
      <c r="O467" s="337"/>
      <c r="P467" s="337"/>
      <c r="Q467" s="338"/>
      <c r="R467" s="337"/>
      <c r="S467" s="337"/>
      <c r="T467" s="337"/>
      <c r="U467" s="337"/>
      <c r="V467" s="337"/>
      <c r="W467" s="338"/>
      <c r="X467" s="339"/>
      <c r="Y467" s="337"/>
      <c r="Z467" s="339"/>
      <c r="AA467" s="337"/>
      <c r="AB467" s="337"/>
      <c r="AC467" s="338"/>
    </row>
    <row r="468" spans="2:29">
      <c r="B468" s="336"/>
      <c r="C468" s="337"/>
      <c r="D468" s="337"/>
      <c r="E468" s="337"/>
      <c r="F468" s="338"/>
      <c r="G468" s="336"/>
      <c r="H468" s="337"/>
      <c r="I468" s="337"/>
      <c r="J468" s="337"/>
      <c r="K468" s="338"/>
      <c r="L468" s="337"/>
      <c r="M468" s="337"/>
      <c r="N468" s="337"/>
      <c r="O468" s="337"/>
      <c r="P468" s="337"/>
      <c r="Q468" s="338"/>
      <c r="R468" s="337"/>
      <c r="S468" s="337"/>
      <c r="T468" s="337"/>
      <c r="U468" s="337"/>
      <c r="V468" s="337"/>
      <c r="W468" s="338"/>
      <c r="X468" s="339"/>
      <c r="Y468" s="337"/>
      <c r="Z468" s="339"/>
      <c r="AA468" s="337"/>
      <c r="AB468" s="337"/>
      <c r="AC468" s="338"/>
    </row>
    <row r="469" spans="2:29">
      <c r="B469" s="336"/>
      <c r="C469" s="337"/>
      <c r="D469" s="337"/>
      <c r="E469" s="337"/>
      <c r="F469" s="338"/>
      <c r="G469" s="336"/>
      <c r="H469" s="337"/>
      <c r="I469" s="337"/>
      <c r="J469" s="337"/>
      <c r="K469" s="338"/>
      <c r="L469" s="337"/>
      <c r="M469" s="337"/>
      <c r="N469" s="337"/>
      <c r="O469" s="337"/>
      <c r="P469" s="337"/>
      <c r="Q469" s="338"/>
      <c r="R469" s="337"/>
      <c r="S469" s="337"/>
      <c r="T469" s="337"/>
      <c r="U469" s="337"/>
      <c r="V469" s="337"/>
      <c r="W469" s="338"/>
      <c r="X469" s="339"/>
      <c r="Y469" s="337"/>
      <c r="Z469" s="339"/>
      <c r="AA469" s="337"/>
      <c r="AB469" s="337"/>
      <c r="AC469" s="338"/>
    </row>
    <row r="470" spans="2:29">
      <c r="B470" s="336"/>
      <c r="C470" s="337"/>
      <c r="D470" s="337"/>
      <c r="E470" s="337"/>
      <c r="F470" s="338"/>
      <c r="G470" s="336"/>
      <c r="H470" s="337"/>
      <c r="I470" s="337"/>
      <c r="J470" s="337"/>
      <c r="K470" s="338"/>
      <c r="L470" s="337"/>
      <c r="M470" s="337"/>
      <c r="N470" s="337"/>
      <c r="O470" s="337"/>
      <c r="P470" s="337"/>
      <c r="Q470" s="338"/>
      <c r="R470" s="337"/>
      <c r="S470" s="337"/>
      <c r="T470" s="337"/>
      <c r="U470" s="337"/>
      <c r="V470" s="337"/>
      <c r="W470" s="338"/>
      <c r="X470" s="339"/>
      <c r="Y470" s="337"/>
      <c r="Z470" s="339"/>
      <c r="AA470" s="337"/>
      <c r="AB470" s="337"/>
      <c r="AC470" s="338"/>
    </row>
    <row r="471" spans="2:29">
      <c r="B471" s="336"/>
      <c r="C471" s="337"/>
      <c r="D471" s="337"/>
      <c r="E471" s="337"/>
      <c r="F471" s="338"/>
      <c r="G471" s="336"/>
      <c r="H471" s="337"/>
      <c r="I471" s="337"/>
      <c r="J471" s="337"/>
      <c r="K471" s="338"/>
      <c r="L471" s="337"/>
      <c r="M471" s="337"/>
      <c r="N471" s="337"/>
      <c r="O471" s="337"/>
      <c r="P471" s="337"/>
      <c r="Q471" s="338"/>
      <c r="R471" s="337"/>
      <c r="S471" s="337"/>
      <c r="T471" s="337"/>
      <c r="U471" s="337"/>
      <c r="V471" s="337"/>
      <c r="W471" s="338"/>
      <c r="X471" s="339"/>
      <c r="Y471" s="337"/>
      <c r="Z471" s="339"/>
      <c r="AA471" s="337"/>
      <c r="AB471" s="337"/>
      <c r="AC471" s="338"/>
    </row>
    <row r="472" spans="2:29">
      <c r="B472" s="336"/>
      <c r="C472" s="337"/>
      <c r="D472" s="337"/>
      <c r="E472" s="337"/>
      <c r="F472" s="338"/>
      <c r="G472" s="336"/>
      <c r="H472" s="337"/>
      <c r="I472" s="337"/>
      <c r="J472" s="337"/>
      <c r="K472" s="338"/>
      <c r="L472" s="337"/>
      <c r="M472" s="337"/>
      <c r="N472" s="337"/>
      <c r="O472" s="337"/>
      <c r="P472" s="337"/>
      <c r="Q472" s="338"/>
      <c r="R472" s="337"/>
      <c r="S472" s="337"/>
      <c r="T472" s="337"/>
      <c r="U472" s="337"/>
      <c r="V472" s="337"/>
      <c r="W472" s="338"/>
      <c r="X472" s="339"/>
      <c r="Y472" s="337"/>
      <c r="Z472" s="339"/>
      <c r="AA472" s="337"/>
      <c r="AB472" s="337"/>
      <c r="AC472" s="338"/>
    </row>
    <row r="473" spans="2:29">
      <c r="B473" s="336"/>
      <c r="C473" s="337"/>
      <c r="D473" s="337"/>
      <c r="E473" s="337"/>
      <c r="F473" s="338"/>
      <c r="G473" s="336"/>
      <c r="H473" s="337"/>
      <c r="I473" s="337"/>
      <c r="J473" s="337"/>
      <c r="K473" s="338"/>
      <c r="L473" s="337"/>
      <c r="M473" s="337"/>
      <c r="N473" s="337"/>
      <c r="O473" s="337"/>
      <c r="P473" s="337"/>
      <c r="Q473" s="338"/>
      <c r="R473" s="337"/>
      <c r="S473" s="337"/>
      <c r="T473" s="337"/>
      <c r="U473" s="337"/>
      <c r="V473" s="337"/>
      <c r="W473" s="338"/>
      <c r="X473" s="339"/>
      <c r="Y473" s="337"/>
      <c r="Z473" s="339"/>
      <c r="AA473" s="337"/>
      <c r="AB473" s="337"/>
      <c r="AC473" s="338"/>
    </row>
    <row r="474" spans="2:29">
      <c r="B474" s="336"/>
      <c r="C474" s="337"/>
      <c r="D474" s="337"/>
      <c r="E474" s="337"/>
      <c r="F474" s="338"/>
      <c r="G474" s="336"/>
      <c r="H474" s="337"/>
      <c r="I474" s="337"/>
      <c r="J474" s="337"/>
      <c r="K474" s="338"/>
      <c r="L474" s="337"/>
      <c r="M474" s="337"/>
      <c r="N474" s="337"/>
      <c r="O474" s="337"/>
      <c r="P474" s="337"/>
      <c r="Q474" s="338"/>
      <c r="R474" s="337"/>
      <c r="S474" s="337"/>
      <c r="T474" s="337"/>
      <c r="U474" s="337"/>
      <c r="V474" s="337"/>
      <c r="W474" s="338"/>
      <c r="X474" s="339"/>
      <c r="Y474" s="337"/>
      <c r="Z474" s="339"/>
      <c r="AA474" s="337"/>
      <c r="AB474" s="337"/>
      <c r="AC474" s="338"/>
    </row>
    <row r="475" spans="2:29">
      <c r="B475" s="336"/>
      <c r="C475" s="337"/>
      <c r="D475" s="337"/>
      <c r="E475" s="337"/>
      <c r="F475" s="338"/>
      <c r="G475" s="336"/>
      <c r="H475" s="337"/>
      <c r="I475" s="337"/>
      <c r="J475" s="337"/>
      <c r="K475" s="338"/>
      <c r="L475" s="337"/>
      <c r="M475" s="337"/>
      <c r="N475" s="337"/>
      <c r="O475" s="337"/>
      <c r="P475" s="337"/>
      <c r="Q475" s="338"/>
      <c r="R475" s="337"/>
      <c r="S475" s="337"/>
      <c r="T475" s="337"/>
      <c r="U475" s="337"/>
      <c r="V475" s="337"/>
      <c r="W475" s="338"/>
      <c r="X475" s="339"/>
      <c r="Y475" s="337"/>
      <c r="Z475" s="339"/>
      <c r="AA475" s="337"/>
      <c r="AB475" s="337"/>
      <c r="AC475" s="338"/>
    </row>
    <row r="476" spans="2:29">
      <c r="B476" s="336"/>
      <c r="C476" s="337"/>
      <c r="D476" s="337"/>
      <c r="E476" s="337"/>
      <c r="F476" s="338"/>
      <c r="G476" s="336"/>
      <c r="H476" s="337"/>
      <c r="I476" s="337"/>
      <c r="J476" s="337"/>
      <c r="K476" s="338"/>
      <c r="L476" s="337"/>
      <c r="M476" s="337"/>
      <c r="N476" s="337"/>
      <c r="O476" s="337"/>
      <c r="P476" s="337"/>
      <c r="Q476" s="338"/>
      <c r="R476" s="337"/>
      <c r="S476" s="337"/>
      <c r="T476" s="337"/>
      <c r="U476" s="337"/>
      <c r="V476" s="337"/>
      <c r="W476" s="338"/>
      <c r="X476" s="339"/>
      <c r="Y476" s="337"/>
      <c r="Z476" s="339"/>
      <c r="AA476" s="337"/>
      <c r="AB476" s="337"/>
      <c r="AC476" s="338"/>
    </row>
    <row r="477" spans="2:29">
      <c r="B477" s="336"/>
      <c r="C477" s="337"/>
      <c r="D477" s="337"/>
      <c r="E477" s="337"/>
      <c r="F477" s="338"/>
      <c r="G477" s="336"/>
      <c r="H477" s="337"/>
      <c r="I477" s="337"/>
      <c r="J477" s="337"/>
      <c r="K477" s="338"/>
      <c r="L477" s="337"/>
      <c r="M477" s="337"/>
      <c r="N477" s="337"/>
      <c r="O477" s="337"/>
      <c r="P477" s="337"/>
      <c r="Q477" s="338"/>
      <c r="R477" s="337"/>
      <c r="S477" s="337"/>
      <c r="T477" s="337"/>
      <c r="U477" s="337"/>
      <c r="V477" s="337"/>
      <c r="W477" s="338"/>
      <c r="X477" s="339"/>
      <c r="Y477" s="337"/>
      <c r="Z477" s="339"/>
      <c r="AA477" s="337"/>
      <c r="AB477" s="337"/>
      <c r="AC477" s="338"/>
    </row>
    <row r="478" spans="2:29">
      <c r="B478" s="336"/>
      <c r="C478" s="337"/>
      <c r="D478" s="337"/>
      <c r="E478" s="337"/>
      <c r="F478" s="338"/>
      <c r="G478" s="336"/>
      <c r="H478" s="337"/>
      <c r="I478" s="337"/>
      <c r="J478" s="337"/>
      <c r="K478" s="338"/>
      <c r="L478" s="337"/>
      <c r="M478" s="337"/>
      <c r="N478" s="337"/>
      <c r="O478" s="337"/>
      <c r="P478" s="337"/>
      <c r="Q478" s="338"/>
      <c r="R478" s="337"/>
      <c r="S478" s="337"/>
      <c r="T478" s="337"/>
      <c r="U478" s="337"/>
      <c r="V478" s="337"/>
      <c r="W478" s="338"/>
      <c r="X478" s="339"/>
      <c r="Y478" s="337"/>
      <c r="Z478" s="339"/>
      <c r="AA478" s="337"/>
      <c r="AB478" s="337"/>
      <c r="AC478" s="338"/>
    </row>
    <row r="479" spans="2:29">
      <c r="B479" s="336"/>
      <c r="C479" s="337"/>
      <c r="D479" s="337"/>
      <c r="E479" s="337"/>
      <c r="F479" s="338"/>
      <c r="G479" s="336"/>
      <c r="H479" s="337"/>
      <c r="I479" s="337"/>
      <c r="J479" s="337"/>
      <c r="K479" s="338"/>
      <c r="L479" s="337"/>
      <c r="M479" s="337"/>
      <c r="N479" s="337"/>
      <c r="O479" s="337"/>
      <c r="P479" s="337"/>
      <c r="Q479" s="338"/>
      <c r="R479" s="337"/>
      <c r="S479" s="337"/>
      <c r="T479" s="337"/>
      <c r="U479" s="337"/>
      <c r="V479" s="337"/>
      <c r="W479" s="338"/>
      <c r="X479" s="339"/>
      <c r="Y479" s="337"/>
      <c r="Z479" s="339"/>
      <c r="AA479" s="337"/>
      <c r="AB479" s="337"/>
      <c r="AC479" s="338"/>
    </row>
    <row r="480" spans="2:29">
      <c r="B480" s="336"/>
      <c r="C480" s="337"/>
      <c r="D480" s="337"/>
      <c r="E480" s="337"/>
      <c r="F480" s="338"/>
      <c r="G480" s="336"/>
      <c r="H480" s="337"/>
      <c r="I480" s="337"/>
      <c r="J480" s="337"/>
      <c r="K480" s="338"/>
      <c r="L480" s="337"/>
      <c r="M480" s="337"/>
      <c r="N480" s="337"/>
      <c r="O480" s="337"/>
      <c r="P480" s="337"/>
      <c r="Q480" s="338"/>
      <c r="R480" s="337"/>
      <c r="S480" s="337"/>
      <c r="T480" s="337"/>
      <c r="U480" s="337"/>
      <c r="V480" s="337"/>
      <c r="W480" s="338"/>
      <c r="X480" s="339"/>
      <c r="Y480" s="337"/>
      <c r="Z480" s="339"/>
      <c r="AA480" s="337"/>
      <c r="AB480" s="337"/>
      <c r="AC480" s="338"/>
    </row>
    <row r="481" spans="2:29">
      <c r="B481" s="336"/>
      <c r="C481" s="337"/>
      <c r="D481" s="337"/>
      <c r="E481" s="337"/>
      <c r="F481" s="338"/>
      <c r="G481" s="336"/>
      <c r="H481" s="337"/>
      <c r="I481" s="337"/>
      <c r="J481" s="337"/>
      <c r="K481" s="338"/>
      <c r="L481" s="337"/>
      <c r="M481" s="337"/>
      <c r="N481" s="337"/>
      <c r="O481" s="337"/>
      <c r="P481" s="337"/>
      <c r="Q481" s="338"/>
      <c r="R481" s="337"/>
      <c r="S481" s="337"/>
      <c r="T481" s="337"/>
      <c r="U481" s="337"/>
      <c r="V481" s="337"/>
      <c r="W481" s="338"/>
      <c r="X481" s="339"/>
      <c r="Y481" s="337"/>
      <c r="Z481" s="339"/>
      <c r="AA481" s="337"/>
      <c r="AB481" s="337"/>
      <c r="AC481" s="338"/>
    </row>
    <row r="482" spans="2:29">
      <c r="B482" s="336"/>
      <c r="C482" s="337"/>
      <c r="D482" s="337"/>
      <c r="E482" s="337"/>
      <c r="F482" s="338"/>
      <c r="G482" s="336"/>
      <c r="H482" s="337"/>
      <c r="I482" s="337"/>
      <c r="J482" s="337"/>
      <c r="K482" s="338"/>
      <c r="L482" s="337"/>
      <c r="M482" s="337"/>
      <c r="N482" s="337"/>
      <c r="O482" s="337"/>
      <c r="P482" s="337"/>
      <c r="Q482" s="338"/>
      <c r="R482" s="337"/>
      <c r="S482" s="337"/>
      <c r="T482" s="337"/>
      <c r="U482" s="337"/>
      <c r="V482" s="337"/>
      <c r="W482" s="338"/>
      <c r="X482" s="339"/>
      <c r="Y482" s="337"/>
      <c r="Z482" s="339"/>
      <c r="AA482" s="337"/>
      <c r="AB482" s="337"/>
      <c r="AC482" s="338"/>
    </row>
    <row r="483" spans="2:29" ht="15.75" thickBot="1">
      <c r="B483" s="355"/>
      <c r="C483" s="356"/>
      <c r="D483" s="356"/>
      <c r="E483" s="356"/>
      <c r="F483" s="357"/>
      <c r="G483" s="355"/>
      <c r="H483" s="356"/>
      <c r="I483" s="356"/>
      <c r="J483" s="356"/>
      <c r="K483" s="357"/>
      <c r="L483" s="356"/>
      <c r="M483" s="356"/>
      <c r="N483" s="356"/>
      <c r="O483" s="356"/>
      <c r="P483" s="356"/>
      <c r="Q483" s="357"/>
      <c r="R483" s="356"/>
      <c r="S483" s="356"/>
      <c r="T483" s="356"/>
      <c r="U483" s="356"/>
      <c r="V483" s="356"/>
      <c r="W483" s="357"/>
      <c r="X483" s="358"/>
      <c r="Y483" s="356"/>
      <c r="Z483" s="358"/>
      <c r="AA483" s="356"/>
      <c r="AB483" s="356"/>
      <c r="AC483" s="357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6"/>
  <sheetViews>
    <sheetView workbookViewId="0">
      <pane ySplit="3" topLeftCell="A37" activePane="bottomLeft" state="frozen"/>
      <selection pane="bottomLeft" activeCell="A43" sqref="A43:XFD43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64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44" t="s">
        <v>104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383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6" ht="15.75" thickBot="1">
      <c r="A3" s="29"/>
      <c r="B3" s="29"/>
      <c r="C3" s="30">
        <f>SUM(C43:C133)</f>
        <v>0</v>
      </c>
      <c r="D3" s="29"/>
      <c r="E3" s="29"/>
      <c r="F3" s="29"/>
      <c r="G3" s="31">
        <f>SUM(G4:G433)</f>
        <v>522311.91000000003</v>
      </c>
      <c r="H3" s="31">
        <f>SUM(H4:H433)</f>
        <v>523608.81999999995</v>
      </c>
      <c r="I3" s="31" t="e">
        <f>SUM(#REF!)</f>
        <v>#REF!</v>
      </c>
      <c r="J3" s="76">
        <f>SUM(J4:J433)</f>
        <v>501166.81000000006</v>
      </c>
      <c r="K3" s="78">
        <f>SUM(K4:K433)</f>
        <v>502463.60999999993</v>
      </c>
      <c r="L3" s="76">
        <f>SUM(L4:L433)</f>
        <v>21145.100000000002</v>
      </c>
      <c r="M3" s="78">
        <f>SUM(M4:M433)</f>
        <v>21145.210000000003</v>
      </c>
    </row>
    <row r="4" spans="1:16" s="159" customFormat="1" ht="15.75" thickBot="1">
      <c r="A4" s="106">
        <v>42870</v>
      </c>
      <c r="B4" s="123" t="s">
        <v>277</v>
      </c>
      <c r="C4" s="127">
        <v>1623</v>
      </c>
      <c r="D4" s="124">
        <v>0</v>
      </c>
      <c r="E4" s="96">
        <f t="shared" ref="E4:E5" si="0">C4+D4</f>
        <v>1623</v>
      </c>
      <c r="F4" s="96"/>
      <c r="G4" s="103">
        <f t="shared" ref="G4:G5" si="1">C4</f>
        <v>1623</v>
      </c>
      <c r="H4" s="103">
        <f t="shared" ref="H4:H5" si="2">E4</f>
        <v>1623</v>
      </c>
      <c r="I4" s="97"/>
      <c r="J4" s="92">
        <f t="shared" ref="J4:J5" si="3">G4-L4</f>
        <v>0</v>
      </c>
      <c r="K4" s="93">
        <f t="shared" ref="K4:K5" si="4">H4-M4</f>
        <v>0</v>
      </c>
      <c r="L4" s="94">
        <f t="shared" ref="L4:L5" si="5">IF(DAY(A4)=15,G4,0)</f>
        <v>1623</v>
      </c>
      <c r="M4" s="95">
        <f t="shared" ref="M4:M5" si="6">IF(DAY(A4)=15,H4,0)</f>
        <v>1623</v>
      </c>
    </row>
    <row r="5" spans="1:16" s="172" customFormat="1" ht="15.75" thickBot="1">
      <c r="A5" s="106">
        <v>42929</v>
      </c>
      <c r="B5" s="123" t="s">
        <v>616</v>
      </c>
      <c r="C5" s="127">
        <v>9044.44</v>
      </c>
      <c r="D5" s="124">
        <v>0</v>
      </c>
      <c r="E5" s="96">
        <f t="shared" si="0"/>
        <v>9044.44</v>
      </c>
      <c r="F5" s="96"/>
      <c r="G5" s="103">
        <f t="shared" si="1"/>
        <v>9044.44</v>
      </c>
      <c r="H5" s="103">
        <f t="shared" si="2"/>
        <v>9044.44</v>
      </c>
      <c r="I5" s="97"/>
      <c r="J5" s="92">
        <f t="shared" si="3"/>
        <v>9044.44</v>
      </c>
      <c r="K5" s="93">
        <f t="shared" si="4"/>
        <v>9044.44</v>
      </c>
      <c r="L5" s="94">
        <f t="shared" si="5"/>
        <v>0</v>
      </c>
      <c r="M5" s="95">
        <f t="shared" si="6"/>
        <v>0</v>
      </c>
    </row>
    <row r="6" spans="1:16" s="172" customFormat="1" ht="15.75" thickBot="1">
      <c r="A6" s="106">
        <v>42930</v>
      </c>
      <c r="B6" s="123" t="s">
        <v>617</v>
      </c>
      <c r="C6" s="127">
        <v>4356.99</v>
      </c>
      <c r="D6" s="124">
        <v>0</v>
      </c>
      <c r="E6" s="96">
        <f t="shared" ref="E6" si="7">C6+D6</f>
        <v>4356.99</v>
      </c>
      <c r="F6" s="96"/>
      <c r="G6" s="103">
        <f t="shared" ref="G6" si="8">C6</f>
        <v>4356.99</v>
      </c>
      <c r="H6" s="103">
        <f t="shared" ref="H6" si="9">E6</f>
        <v>4356.99</v>
      </c>
      <c r="I6" s="97"/>
      <c r="J6" s="92">
        <f t="shared" ref="J6" si="10">G6-L6</f>
        <v>4356.99</v>
      </c>
      <c r="K6" s="93">
        <f t="shared" ref="K6" si="11">H6-M6</f>
        <v>4356.99</v>
      </c>
      <c r="L6" s="94">
        <f t="shared" ref="L6" si="12">IF(DAY(A6)=15,G6,0)</f>
        <v>0</v>
      </c>
      <c r="M6" s="95">
        <f t="shared" ref="M6" si="13">IF(DAY(A6)=15,H6,0)</f>
        <v>0</v>
      </c>
    </row>
    <row r="7" spans="1:16" s="170" customFormat="1" ht="15.75" thickBot="1">
      <c r="A7" s="106">
        <v>42932</v>
      </c>
      <c r="B7" s="123" t="s">
        <v>599</v>
      </c>
      <c r="C7" s="127">
        <v>8200</v>
      </c>
      <c r="D7" s="124">
        <v>0</v>
      </c>
      <c r="E7" s="96">
        <f t="shared" ref="E7" si="14">C7+D7</f>
        <v>8200</v>
      </c>
      <c r="F7" s="96"/>
      <c r="G7" s="103">
        <f t="shared" ref="G7" si="15">C7</f>
        <v>8200</v>
      </c>
      <c r="H7" s="103">
        <f t="shared" ref="H7" si="16">E7</f>
        <v>8200</v>
      </c>
      <c r="I7" s="97"/>
      <c r="J7" s="92">
        <f t="shared" ref="J7" si="17">G7-L7</f>
        <v>8200</v>
      </c>
      <c r="K7" s="93">
        <f t="shared" ref="K7" si="18">H7-M7</f>
        <v>8200</v>
      </c>
      <c r="L7" s="94">
        <f t="shared" ref="L7" si="19">IF(DAY(A7)=15,G7,0)</f>
        <v>0</v>
      </c>
      <c r="M7" s="95">
        <f t="shared" ref="M7" si="20">IF(DAY(A7)=15,H7,0)</f>
        <v>0</v>
      </c>
    </row>
    <row r="8" spans="1:16" s="177" customFormat="1" ht="15.75" thickBot="1">
      <c r="A8" s="106">
        <v>42962</v>
      </c>
      <c r="B8" s="123" t="s">
        <v>788</v>
      </c>
      <c r="C8" s="127">
        <v>2600</v>
      </c>
      <c r="D8" s="124">
        <v>0</v>
      </c>
      <c r="E8" s="96">
        <f t="shared" ref="E8" si="21">C8+D8</f>
        <v>2600</v>
      </c>
      <c r="F8" s="96"/>
      <c r="G8" s="103">
        <f t="shared" ref="G8" si="22">C8</f>
        <v>2600</v>
      </c>
      <c r="H8" s="103">
        <f t="shared" ref="H8" si="23">E8</f>
        <v>2600</v>
      </c>
      <c r="I8" s="97"/>
      <c r="J8" s="92">
        <f t="shared" ref="J8" si="24">G8-L8</f>
        <v>0</v>
      </c>
      <c r="K8" s="93">
        <f t="shared" ref="K8" si="25">H8-M8</f>
        <v>0</v>
      </c>
      <c r="L8" s="94">
        <f t="shared" ref="L8" si="26">IF(DAY(A8)=15,G8,0)</f>
        <v>2600</v>
      </c>
      <c r="M8" s="95">
        <f t="shared" ref="M8" si="27">IF(DAY(A8)=15,H8,0)</f>
        <v>2600</v>
      </c>
    </row>
    <row r="9" spans="1:16" s="177" customFormat="1" ht="15.75" thickBot="1">
      <c r="A9" s="106">
        <v>42962</v>
      </c>
      <c r="B9" s="123" t="s">
        <v>789</v>
      </c>
      <c r="C9" s="127">
        <v>49429</v>
      </c>
      <c r="D9" s="124">
        <v>0</v>
      </c>
      <c r="E9" s="96">
        <f t="shared" ref="E9:E10" si="28">C9+D9</f>
        <v>49429</v>
      </c>
      <c r="F9" s="96"/>
      <c r="G9" s="103">
        <f t="shared" ref="G9:G10" si="29">C9</f>
        <v>49429</v>
      </c>
      <c r="H9" s="103">
        <f t="shared" ref="H9:H10" si="30">E9</f>
        <v>49429</v>
      </c>
      <c r="I9" s="97"/>
      <c r="J9" s="92">
        <f t="shared" ref="J9:J10" si="31">G9-L9</f>
        <v>49429</v>
      </c>
      <c r="K9" s="93">
        <f t="shared" ref="K9:K10" si="32">H9-M9</f>
        <v>49429</v>
      </c>
      <c r="L9" s="94">
        <v>0</v>
      </c>
      <c r="M9" s="95">
        <v>0</v>
      </c>
      <c r="N9" s="177" t="s">
        <v>787</v>
      </c>
    </row>
    <row r="10" spans="1:16" s="178" customFormat="1" ht="15.75" thickBot="1">
      <c r="A10" s="106">
        <v>42964</v>
      </c>
      <c r="B10" s="123" t="s">
        <v>791</v>
      </c>
      <c r="C10" s="127">
        <v>3000</v>
      </c>
      <c r="D10" s="124">
        <v>0</v>
      </c>
      <c r="E10" s="96">
        <f t="shared" si="28"/>
        <v>3000</v>
      </c>
      <c r="F10" s="96"/>
      <c r="G10" s="103">
        <f t="shared" si="29"/>
        <v>3000</v>
      </c>
      <c r="H10" s="103">
        <f t="shared" si="30"/>
        <v>3000</v>
      </c>
      <c r="I10" s="97"/>
      <c r="J10" s="92">
        <f t="shared" si="31"/>
        <v>3000</v>
      </c>
      <c r="K10" s="93">
        <f t="shared" si="32"/>
        <v>3000</v>
      </c>
      <c r="L10" s="94">
        <v>0</v>
      </c>
      <c r="M10" s="95">
        <v>0</v>
      </c>
    </row>
    <row r="11" spans="1:16" s="185" customFormat="1" ht="15.75" thickBot="1">
      <c r="A11" s="106">
        <v>42982</v>
      </c>
      <c r="B11" s="123" t="s">
        <v>799</v>
      </c>
      <c r="C11" s="127">
        <v>15000</v>
      </c>
      <c r="D11" s="124">
        <v>0</v>
      </c>
      <c r="E11" s="96">
        <f t="shared" ref="E11" si="33">C11+D11</f>
        <v>15000</v>
      </c>
      <c r="F11" s="96"/>
      <c r="G11" s="103">
        <f t="shared" ref="G11" si="34">C11</f>
        <v>15000</v>
      </c>
      <c r="H11" s="103">
        <f t="shared" ref="H11" si="35">E11</f>
        <v>15000</v>
      </c>
      <c r="I11" s="97"/>
      <c r="J11" s="92">
        <f t="shared" ref="J11" si="36">G11-L11</f>
        <v>15000</v>
      </c>
      <c r="K11" s="93">
        <f t="shared" ref="K11" si="37">H11-M11</f>
        <v>15000</v>
      </c>
      <c r="L11" s="94">
        <v>0</v>
      </c>
      <c r="M11" s="95">
        <v>0</v>
      </c>
    </row>
    <row r="12" spans="1:16" s="187" customFormat="1" ht="15.75" thickBot="1">
      <c r="A12" s="106">
        <v>42985</v>
      </c>
      <c r="B12" s="123" t="s">
        <v>801</v>
      </c>
      <c r="C12" s="127">
        <v>18000</v>
      </c>
      <c r="D12" s="124">
        <v>0</v>
      </c>
      <c r="E12" s="96">
        <f t="shared" ref="E12" si="38">C12+D12</f>
        <v>18000</v>
      </c>
      <c r="F12" s="96"/>
      <c r="G12" s="103">
        <f t="shared" ref="G12" si="39">C12</f>
        <v>18000</v>
      </c>
      <c r="H12" s="103">
        <f t="shared" ref="H12" si="40">E12</f>
        <v>18000</v>
      </c>
      <c r="I12" s="97"/>
      <c r="J12" s="92">
        <f t="shared" ref="J12" si="41">G12-L12</f>
        <v>18000</v>
      </c>
      <c r="K12" s="93">
        <f t="shared" ref="K12" si="42">H12-M12</f>
        <v>18000</v>
      </c>
      <c r="L12" s="94">
        <v>0</v>
      </c>
      <c r="M12" s="95">
        <v>0</v>
      </c>
    </row>
    <row r="13" spans="1:16" s="187" customFormat="1" ht="15.75" thickBot="1">
      <c r="A13" s="106">
        <v>42985</v>
      </c>
      <c r="B13" s="123" t="s">
        <v>802</v>
      </c>
      <c r="C13" s="127">
        <v>32000</v>
      </c>
      <c r="D13" s="124">
        <v>0</v>
      </c>
      <c r="E13" s="96">
        <f t="shared" ref="E13:E24" si="43">C13+D13</f>
        <v>32000</v>
      </c>
      <c r="F13" s="96"/>
      <c r="G13" s="103">
        <f t="shared" ref="G13:G24" si="44">C13</f>
        <v>32000</v>
      </c>
      <c r="H13" s="103">
        <f t="shared" ref="H13:H24" si="45">E13</f>
        <v>32000</v>
      </c>
      <c r="I13" s="97"/>
      <c r="J13" s="92">
        <f t="shared" ref="J13:J24" si="46">G13-L13</f>
        <v>32000</v>
      </c>
      <c r="K13" s="93">
        <f t="shared" ref="K13:K24" si="47">H13-M13</f>
        <v>32000</v>
      </c>
      <c r="L13" s="94">
        <v>0</v>
      </c>
      <c r="M13" s="95">
        <v>0</v>
      </c>
    </row>
    <row r="14" spans="1:16" s="373" customFormat="1" ht="15.75" thickBot="1">
      <c r="A14" s="106">
        <v>43045</v>
      </c>
      <c r="B14" s="123" t="s">
        <v>1474</v>
      </c>
      <c r="C14" s="127">
        <v>470.31</v>
      </c>
      <c r="D14" s="124">
        <v>0</v>
      </c>
      <c r="E14" s="96">
        <f t="shared" si="43"/>
        <v>470.31</v>
      </c>
      <c r="F14" s="96"/>
      <c r="G14" s="103">
        <f t="shared" si="44"/>
        <v>470.31</v>
      </c>
      <c r="H14" s="103">
        <f t="shared" si="45"/>
        <v>470.31</v>
      </c>
      <c r="I14" s="97"/>
      <c r="J14" s="92">
        <f t="shared" si="46"/>
        <v>470.31</v>
      </c>
      <c r="K14" s="93">
        <f t="shared" si="47"/>
        <v>470.31</v>
      </c>
      <c r="L14" s="94">
        <v>0</v>
      </c>
      <c r="M14" s="95">
        <v>0</v>
      </c>
      <c r="P14" s="373">
        <f t="shared" ref="P14" si="48">(L9+L10)/(L9+L10+J11+J14)</f>
        <v>0</v>
      </c>
    </row>
    <row r="15" spans="1:16" s="201" customFormat="1" ht="15.75" thickBot="1">
      <c r="A15" s="203">
        <v>43057</v>
      </c>
      <c r="B15" s="123" t="s">
        <v>1107</v>
      </c>
      <c r="C15" s="127">
        <v>30000</v>
      </c>
      <c r="D15" s="124">
        <v>0</v>
      </c>
      <c r="E15" s="96">
        <f t="shared" ref="E15:E22" si="49">C15+D15</f>
        <v>30000</v>
      </c>
      <c r="F15" s="96"/>
      <c r="G15" s="103">
        <f t="shared" ref="G15:G22" si="50">C15</f>
        <v>30000</v>
      </c>
      <c r="H15" s="103">
        <f t="shared" ref="H15:H22" si="51">E15</f>
        <v>30000</v>
      </c>
      <c r="I15" s="97"/>
      <c r="J15" s="92">
        <f t="shared" ref="J15:J22" si="52">G15-L15</f>
        <v>30000</v>
      </c>
      <c r="K15" s="93">
        <f t="shared" ref="K15:K22" si="53">H15-M15</f>
        <v>30000</v>
      </c>
      <c r="L15" s="94">
        <v>0</v>
      </c>
      <c r="M15" s="95">
        <v>0</v>
      </c>
    </row>
    <row r="16" spans="1:16" s="260" customFormat="1" ht="15.75" thickBot="1">
      <c r="A16" s="203">
        <v>43093</v>
      </c>
      <c r="B16" s="123" t="s">
        <v>1213</v>
      </c>
      <c r="C16" s="127">
        <v>40000</v>
      </c>
      <c r="D16" s="124">
        <v>0</v>
      </c>
      <c r="E16" s="96">
        <f t="shared" ref="E16:E18" si="54">C16+D16</f>
        <v>40000</v>
      </c>
      <c r="F16" s="96"/>
      <c r="G16" s="103">
        <f t="shared" ref="G16:G18" si="55">C16</f>
        <v>40000</v>
      </c>
      <c r="H16" s="103">
        <f t="shared" ref="H16:H18" si="56">E16</f>
        <v>40000</v>
      </c>
      <c r="I16" s="97"/>
      <c r="J16" s="92">
        <f t="shared" ref="J16:J18" si="57">G16-L16</f>
        <v>40000</v>
      </c>
      <c r="K16" s="93">
        <f t="shared" ref="K16:K18" si="58">H16-M16</f>
        <v>40000</v>
      </c>
      <c r="L16" s="94">
        <v>0</v>
      </c>
      <c r="M16" s="95">
        <v>0</v>
      </c>
    </row>
    <row r="17" spans="1:14" s="375" customFormat="1" ht="15.75" thickBot="1">
      <c r="A17" s="106">
        <v>43104</v>
      </c>
      <c r="B17" s="123" t="s">
        <v>1476</v>
      </c>
      <c r="C17" s="127">
        <v>1778.42</v>
      </c>
      <c r="D17" s="124">
        <v>0</v>
      </c>
      <c r="E17" s="96">
        <f t="shared" si="54"/>
        <v>1778.42</v>
      </c>
      <c r="F17" s="96"/>
      <c r="G17" s="103">
        <f t="shared" si="55"/>
        <v>1778.42</v>
      </c>
      <c r="H17" s="103">
        <f t="shared" si="56"/>
        <v>1778.42</v>
      </c>
      <c r="I17" s="97"/>
      <c r="J17" s="92">
        <f t="shared" si="57"/>
        <v>1778.42</v>
      </c>
      <c r="K17" s="93">
        <f t="shared" si="58"/>
        <v>1778.42</v>
      </c>
      <c r="L17" s="94">
        <f t="shared" ref="L17" si="59">IF(DAY(A17)=15,G17,0)</f>
        <v>0</v>
      </c>
      <c r="M17" s="95">
        <f t="shared" ref="M17" si="60">IF(DAY(A17)=15,H17,0)</f>
        <v>0</v>
      </c>
    </row>
    <row r="18" spans="1:14" s="270" customFormat="1" ht="15.75" thickBot="1">
      <c r="A18" s="106">
        <v>43115</v>
      </c>
      <c r="B18" s="123" t="s">
        <v>1287</v>
      </c>
      <c r="C18" s="127">
        <v>1887</v>
      </c>
      <c r="D18" s="124">
        <v>0</v>
      </c>
      <c r="E18" s="96">
        <f t="shared" si="54"/>
        <v>1887</v>
      </c>
      <c r="F18" s="96"/>
      <c r="G18" s="103">
        <f t="shared" si="55"/>
        <v>1887</v>
      </c>
      <c r="H18" s="103">
        <f t="shared" si="56"/>
        <v>1887</v>
      </c>
      <c r="I18" s="97"/>
      <c r="J18" s="92">
        <f t="shared" si="57"/>
        <v>0</v>
      </c>
      <c r="K18" s="93">
        <f t="shared" si="58"/>
        <v>0</v>
      </c>
      <c r="L18" s="94">
        <f t="shared" ref="L18" si="61">IF(DAY(A18)=15,G18,0)</f>
        <v>1887</v>
      </c>
      <c r="M18" s="95">
        <f t="shared" ref="M18" si="62">IF(DAY(A18)=15,H18,0)</f>
        <v>1887</v>
      </c>
    </row>
    <row r="19" spans="1:14" s="272" customFormat="1" ht="15.75" thickBot="1">
      <c r="A19" s="106">
        <v>43125</v>
      </c>
      <c r="B19" s="123" t="s">
        <v>1335</v>
      </c>
      <c r="C19" s="127">
        <v>10078</v>
      </c>
      <c r="D19" s="124">
        <v>0</v>
      </c>
      <c r="E19" s="96">
        <f t="shared" ref="E19:E20" si="63">C19+D19</f>
        <v>10078</v>
      </c>
      <c r="F19" s="96"/>
      <c r="G19" s="103">
        <f t="shared" ref="G19:G20" si="64">C19</f>
        <v>10078</v>
      </c>
      <c r="H19" s="103">
        <f t="shared" ref="H19:H20" si="65">E19</f>
        <v>10078</v>
      </c>
      <c r="I19" s="97"/>
      <c r="J19" s="92">
        <f t="shared" ref="J19:J20" si="66">G19-L19</f>
        <v>10078</v>
      </c>
      <c r="K19" s="93">
        <f t="shared" ref="K19:K20" si="67">H19-M19</f>
        <v>10078</v>
      </c>
      <c r="L19" s="94">
        <f t="shared" ref="L19:L20" si="68">IF(DAY(A19)=15,G19,0)</f>
        <v>0</v>
      </c>
      <c r="M19" s="95">
        <f t="shared" ref="M19:M20" si="69">IF(DAY(A19)=15,H19,0)</f>
        <v>0</v>
      </c>
    </row>
    <row r="20" spans="1:14" s="367" customFormat="1" ht="15.75" thickBot="1">
      <c r="A20" s="106">
        <v>43163</v>
      </c>
      <c r="B20" s="123" t="s">
        <v>1468</v>
      </c>
      <c r="C20" s="127">
        <v>3000</v>
      </c>
      <c r="D20" s="124">
        <v>0</v>
      </c>
      <c r="E20" s="96">
        <f t="shared" si="63"/>
        <v>3000</v>
      </c>
      <c r="F20" s="96"/>
      <c r="G20" s="103">
        <f t="shared" si="64"/>
        <v>3000</v>
      </c>
      <c r="H20" s="103">
        <f t="shared" si="65"/>
        <v>3000</v>
      </c>
      <c r="I20" s="97"/>
      <c r="J20" s="92">
        <f t="shared" si="66"/>
        <v>3000</v>
      </c>
      <c r="K20" s="93">
        <f t="shared" si="67"/>
        <v>3000</v>
      </c>
      <c r="L20" s="94">
        <f t="shared" si="68"/>
        <v>0</v>
      </c>
      <c r="M20" s="95">
        <f t="shared" si="69"/>
        <v>0</v>
      </c>
    </row>
    <row r="21" spans="1:14" s="243" customFormat="1" ht="15.75" thickBot="1">
      <c r="A21" s="106">
        <v>43174</v>
      </c>
      <c r="B21" s="123" t="s">
        <v>1212</v>
      </c>
      <c r="C21" s="127">
        <v>147.88</v>
      </c>
      <c r="D21" s="124">
        <v>0</v>
      </c>
      <c r="E21" s="96">
        <f t="shared" ref="E21" si="70">C21+D21</f>
        <v>147.88</v>
      </c>
      <c r="F21" s="96"/>
      <c r="G21" s="103">
        <f t="shared" ref="G21" si="71">C21</f>
        <v>147.88</v>
      </c>
      <c r="H21" s="103">
        <f t="shared" ref="H21" si="72">E21</f>
        <v>147.88</v>
      </c>
      <c r="I21" s="97"/>
      <c r="J21" s="92">
        <f t="shared" ref="J21" si="73">G21-L21</f>
        <v>0</v>
      </c>
      <c r="K21" s="93">
        <f t="shared" ref="K21" si="74">H21-M21</f>
        <v>0</v>
      </c>
      <c r="L21" s="94">
        <f t="shared" ref="L21" si="75">IF(DAY(A21)=15,G21,0)</f>
        <v>147.88</v>
      </c>
      <c r="M21" s="95">
        <f t="shared" ref="M21" si="76">IF(DAY(A21)=15,H21,0)</f>
        <v>147.88</v>
      </c>
    </row>
    <row r="22" spans="1:14" s="202" customFormat="1" ht="15.75" thickBot="1">
      <c r="A22" s="106">
        <v>43357</v>
      </c>
      <c r="B22" s="123" t="s">
        <v>1109</v>
      </c>
      <c r="C22" s="127">
        <v>6501.97</v>
      </c>
      <c r="D22" s="124">
        <v>0</v>
      </c>
      <c r="E22" s="96">
        <f t="shared" si="49"/>
        <v>6501.97</v>
      </c>
      <c r="F22" s="96"/>
      <c r="G22" s="103">
        <f t="shared" si="50"/>
        <v>6501.97</v>
      </c>
      <c r="H22" s="103">
        <f t="shared" si="51"/>
        <v>6501.97</v>
      </c>
      <c r="I22" s="97"/>
      <c r="J22" s="92">
        <f t="shared" si="52"/>
        <v>6501.97</v>
      </c>
      <c r="K22" s="93">
        <f t="shared" si="53"/>
        <v>6501.97</v>
      </c>
      <c r="L22" s="94">
        <f t="shared" ref="L22" si="77">IF(DAY(A22)=15,G22,0)</f>
        <v>0</v>
      </c>
      <c r="M22" s="95">
        <f t="shared" ref="M22" si="78">IF(DAY(A22)=15,H22,0)</f>
        <v>0</v>
      </c>
    </row>
    <row r="23" spans="1:14" s="283" customFormat="1" ht="15.75" thickBot="1">
      <c r="A23" s="106">
        <v>43362</v>
      </c>
      <c r="B23" s="123" t="s">
        <v>1442</v>
      </c>
      <c r="C23" s="127">
        <v>3825.18</v>
      </c>
      <c r="D23" s="124">
        <v>0</v>
      </c>
      <c r="E23" s="96">
        <f t="shared" ref="E23" si="79">C23+D23</f>
        <v>3825.18</v>
      </c>
      <c r="F23" s="96"/>
      <c r="G23" s="103">
        <f t="shared" ref="G23" si="80">C23</f>
        <v>3825.18</v>
      </c>
      <c r="H23" s="103">
        <f t="shared" ref="H23" si="81">E23</f>
        <v>3825.18</v>
      </c>
      <c r="I23" s="97"/>
      <c r="J23" s="92">
        <f t="shared" ref="J23" si="82">G23-L23</f>
        <v>3825.18</v>
      </c>
      <c r="K23" s="93">
        <f t="shared" ref="K23" si="83">H23-M23</f>
        <v>3825.18</v>
      </c>
      <c r="L23" s="94">
        <f t="shared" ref="L23" si="84">IF(DAY(A23)=15,G23,0)</f>
        <v>0</v>
      </c>
      <c r="M23" s="95">
        <f t="shared" ref="M23" si="85">IF(DAY(A23)=15,H23,0)</f>
        <v>0</v>
      </c>
    </row>
    <row r="24" spans="1:14" s="191" customFormat="1" ht="15.75" thickBot="1">
      <c r="A24" s="106">
        <v>43388</v>
      </c>
      <c r="B24" s="123" t="s">
        <v>1074</v>
      </c>
      <c r="C24" s="127">
        <v>3005</v>
      </c>
      <c r="D24" s="124">
        <v>0</v>
      </c>
      <c r="E24" s="96">
        <f t="shared" si="43"/>
        <v>3005</v>
      </c>
      <c r="F24" s="96"/>
      <c r="G24" s="103">
        <f t="shared" si="44"/>
        <v>3005</v>
      </c>
      <c r="H24" s="103">
        <f t="shared" si="45"/>
        <v>3005</v>
      </c>
      <c r="I24" s="97"/>
      <c r="J24" s="92">
        <f t="shared" si="46"/>
        <v>0</v>
      </c>
      <c r="K24" s="93">
        <f t="shared" si="47"/>
        <v>0</v>
      </c>
      <c r="L24" s="94">
        <f t="shared" ref="L24" si="86">IF(DAY(A24)=15,G24,0)</f>
        <v>3005</v>
      </c>
      <c r="M24" s="95">
        <f t="shared" ref="M24" si="87">IF(DAY(A24)=15,H24,0)</f>
        <v>3005</v>
      </c>
    </row>
    <row r="25" spans="1:14" s="192" customFormat="1" ht="15.75" thickBot="1">
      <c r="A25" s="106">
        <v>43389</v>
      </c>
      <c r="B25" s="123" t="s">
        <v>1083</v>
      </c>
      <c r="C25" s="127">
        <v>22193</v>
      </c>
      <c r="D25" s="124">
        <v>0</v>
      </c>
      <c r="E25" s="96">
        <f t="shared" ref="E25" si="88">C25+D25</f>
        <v>22193</v>
      </c>
      <c r="F25" s="96"/>
      <c r="G25" s="103">
        <f t="shared" ref="G25" si="89">C25</f>
        <v>22193</v>
      </c>
      <c r="H25" s="103">
        <f t="shared" ref="H25" si="90">E25</f>
        <v>22193</v>
      </c>
      <c r="I25" s="97"/>
      <c r="J25" s="92">
        <f t="shared" ref="J25" si="91">G25-L25</f>
        <v>22193</v>
      </c>
      <c r="K25" s="93">
        <f t="shared" ref="K25" si="92">H25-M25</f>
        <v>22193</v>
      </c>
      <c r="L25" s="94">
        <f t="shared" ref="L25" si="93">IF(DAY(A25)=15,G25,0)</f>
        <v>0</v>
      </c>
      <c r="M25" s="95">
        <f t="shared" ref="M25" si="94">IF(DAY(A25)=15,H25,0)</f>
        <v>0</v>
      </c>
    </row>
    <row r="26" spans="1:14" s="199" customFormat="1" ht="15.75" thickBot="1">
      <c r="A26" s="106">
        <v>43420</v>
      </c>
      <c r="B26" s="123" t="s">
        <v>1105</v>
      </c>
      <c r="C26" s="127">
        <v>5914</v>
      </c>
      <c r="D26" s="124">
        <v>0</v>
      </c>
      <c r="E26" s="96">
        <f t="shared" ref="E26:E27" si="95">C26+D26</f>
        <v>5914</v>
      </c>
      <c r="F26" s="96"/>
      <c r="G26" s="103">
        <f t="shared" ref="G26:G27" si="96">C26</f>
        <v>5914</v>
      </c>
      <c r="H26" s="103">
        <f t="shared" ref="H26:H27" si="97">E26</f>
        <v>5914</v>
      </c>
      <c r="I26" s="97"/>
      <c r="J26" s="92">
        <f t="shared" ref="J26:J27" si="98">G26-L26</f>
        <v>0</v>
      </c>
      <c r="K26" s="93">
        <f t="shared" ref="K26:K27" si="99">H26-M26</f>
        <v>0</v>
      </c>
      <c r="L26" s="94">
        <v>5914</v>
      </c>
      <c r="M26" s="95">
        <v>5914</v>
      </c>
      <c r="N26" s="199" t="s">
        <v>787</v>
      </c>
    </row>
    <row r="27" spans="1:14" s="200" customFormat="1" ht="15.75" thickBot="1">
      <c r="A27" s="106">
        <v>43421</v>
      </c>
      <c r="B27" s="123" t="s">
        <v>1106</v>
      </c>
      <c r="C27" s="127">
        <v>56594</v>
      </c>
      <c r="D27" s="124">
        <v>0</v>
      </c>
      <c r="E27" s="96">
        <f t="shared" si="95"/>
        <v>56594</v>
      </c>
      <c r="F27" s="96"/>
      <c r="G27" s="103">
        <f t="shared" si="96"/>
        <v>56594</v>
      </c>
      <c r="H27" s="103">
        <f t="shared" si="97"/>
        <v>56594</v>
      </c>
      <c r="I27" s="97"/>
      <c r="J27" s="92">
        <f t="shared" si="98"/>
        <v>56594</v>
      </c>
      <c r="K27" s="93">
        <f t="shared" si="99"/>
        <v>56594</v>
      </c>
      <c r="L27" s="94">
        <f t="shared" ref="L27" si="100">IF(DAY(A27)=15,G27,0)</f>
        <v>0</v>
      </c>
      <c r="M27" s="95">
        <f t="shared" ref="M27" si="101">IF(DAY(A27)=15,H27,0)</f>
        <v>0</v>
      </c>
    </row>
    <row r="28" spans="1:14" s="201" customFormat="1" ht="15.75" thickBot="1">
      <c r="A28" s="106">
        <v>43422</v>
      </c>
      <c r="B28" s="123" t="s">
        <v>1108</v>
      </c>
      <c r="C28" s="127">
        <v>37772</v>
      </c>
      <c r="D28" s="124">
        <v>0</v>
      </c>
      <c r="E28" s="96">
        <f t="shared" ref="E28" si="102">C28+D28</f>
        <v>37772</v>
      </c>
      <c r="F28" s="96"/>
      <c r="G28" s="103">
        <f t="shared" ref="G28" si="103">C28</f>
        <v>37772</v>
      </c>
      <c r="H28" s="103">
        <f t="shared" ref="H28" si="104">E28</f>
        <v>37772</v>
      </c>
      <c r="I28" s="97"/>
      <c r="J28" s="92">
        <f t="shared" ref="J28" si="105">G28-L28</f>
        <v>37772</v>
      </c>
      <c r="K28" s="93">
        <f t="shared" ref="K28" si="106">H28-M28</f>
        <v>37772</v>
      </c>
      <c r="L28" s="94">
        <f t="shared" ref="L28" si="107">IF(DAY(A28)=15,G28,0)</f>
        <v>0</v>
      </c>
      <c r="M28" s="95">
        <f t="shared" ref="M28" si="108">IF(DAY(A28)=15,H28,0)</f>
        <v>0</v>
      </c>
    </row>
    <row r="29" spans="1:14" s="206" customFormat="1" ht="15.75" thickBot="1">
      <c r="A29" s="106">
        <v>43428</v>
      </c>
      <c r="B29" s="123" t="s">
        <v>1112</v>
      </c>
      <c r="C29" s="127">
        <v>47001</v>
      </c>
      <c r="D29" s="124">
        <v>0</v>
      </c>
      <c r="E29" s="96">
        <f t="shared" ref="E29" si="109">C29+D29</f>
        <v>47001</v>
      </c>
      <c r="F29" s="96"/>
      <c r="G29" s="103">
        <f t="shared" ref="G29" si="110">C29</f>
        <v>47001</v>
      </c>
      <c r="H29" s="103">
        <f t="shared" ref="H29" si="111">E29</f>
        <v>47001</v>
      </c>
      <c r="I29" s="97"/>
      <c r="J29" s="92">
        <f t="shared" ref="J29" si="112">G29-L29</f>
        <v>47001</v>
      </c>
      <c r="K29" s="93">
        <f t="shared" ref="K29" si="113">H29-M29</f>
        <v>47001</v>
      </c>
      <c r="L29" s="94">
        <f t="shared" ref="L29" si="114">IF(DAY(A29)=15,G29,0)</f>
        <v>0</v>
      </c>
      <c r="M29" s="95">
        <f t="shared" ref="M29" si="115">IF(DAY(A29)=15,H29,0)</f>
        <v>0</v>
      </c>
    </row>
    <row r="30" spans="1:14" s="209" customFormat="1" ht="15.75" thickBot="1">
      <c r="A30" s="106">
        <v>43433</v>
      </c>
      <c r="B30" s="123" t="s">
        <v>1115</v>
      </c>
      <c r="C30" s="127">
        <v>8000</v>
      </c>
      <c r="D30" s="124">
        <v>0</v>
      </c>
      <c r="E30" s="96">
        <f t="shared" ref="E30" si="116">C30+D30</f>
        <v>8000</v>
      </c>
      <c r="F30" s="96"/>
      <c r="G30" s="103">
        <f t="shared" ref="G30" si="117">C30</f>
        <v>8000</v>
      </c>
      <c r="H30" s="103">
        <f t="shared" ref="H30" si="118">E30</f>
        <v>8000</v>
      </c>
      <c r="I30" s="97"/>
      <c r="J30" s="92">
        <f t="shared" ref="J30" si="119">G30-L30</f>
        <v>8000</v>
      </c>
      <c r="K30" s="93">
        <f t="shared" ref="K30" si="120">H30-M30</f>
        <v>8000</v>
      </c>
      <c r="L30" s="94">
        <f t="shared" ref="L30" si="121">IF(DAY(A30)=15,G30,0)</f>
        <v>0</v>
      </c>
      <c r="M30" s="95">
        <f t="shared" ref="M30" si="122">IF(DAY(A30)=15,H30,0)</f>
        <v>0</v>
      </c>
    </row>
    <row r="31" spans="1:14" s="262" customFormat="1" ht="15.75" thickBot="1">
      <c r="A31" s="106">
        <v>43463</v>
      </c>
      <c r="B31" s="123" t="s">
        <v>1216</v>
      </c>
      <c r="C31" s="127">
        <v>25202</v>
      </c>
      <c r="D31" s="124">
        <v>0</v>
      </c>
      <c r="E31" s="96">
        <f t="shared" ref="E31" si="123">C31+D31</f>
        <v>25202</v>
      </c>
      <c r="F31" s="96"/>
      <c r="G31" s="103">
        <f t="shared" ref="G31" si="124">C31</f>
        <v>25202</v>
      </c>
      <c r="H31" s="103">
        <f t="shared" ref="H31" si="125">E31</f>
        <v>25202</v>
      </c>
      <c r="I31" s="97"/>
      <c r="J31" s="92">
        <f t="shared" ref="J31" si="126">G31-L31</f>
        <v>25202</v>
      </c>
      <c r="K31" s="93">
        <f t="shared" ref="K31" si="127">H31-M31</f>
        <v>25202</v>
      </c>
      <c r="L31" s="94">
        <f t="shared" ref="L31" si="128">IF(DAY(A31)=15,G31,0)</f>
        <v>0</v>
      </c>
      <c r="M31" s="95">
        <f t="shared" ref="M31" si="129">IF(DAY(A31)=15,H31,0)</f>
        <v>0</v>
      </c>
    </row>
    <row r="32" spans="1:14" s="263" customFormat="1" ht="15.75" thickBot="1">
      <c r="A32" s="106">
        <v>43467</v>
      </c>
      <c r="B32" s="123" t="s">
        <v>1218</v>
      </c>
      <c r="C32" s="127">
        <v>19800</v>
      </c>
      <c r="D32" s="124">
        <v>0</v>
      </c>
      <c r="E32" s="96">
        <f t="shared" ref="E32" si="130">C32+D32</f>
        <v>19800</v>
      </c>
      <c r="F32" s="96"/>
      <c r="G32" s="103">
        <f t="shared" ref="G32" si="131">C32</f>
        <v>19800</v>
      </c>
      <c r="H32" s="103">
        <f t="shared" ref="H32" si="132">E32</f>
        <v>19800</v>
      </c>
      <c r="I32" s="97"/>
      <c r="J32" s="92">
        <f t="shared" ref="J32" si="133">G32-L32</f>
        <v>19800</v>
      </c>
      <c r="K32" s="93">
        <f t="shared" ref="K32" si="134">H32-M32</f>
        <v>19800</v>
      </c>
      <c r="L32" s="94">
        <f t="shared" ref="L32" si="135">IF(DAY(A32)=15,G32,0)</f>
        <v>0</v>
      </c>
      <c r="M32" s="95">
        <f t="shared" ref="M32" si="136">IF(DAY(A32)=15,H32,0)</f>
        <v>0</v>
      </c>
    </row>
    <row r="33" spans="1:13" s="264" customFormat="1" ht="15.75" thickBot="1">
      <c r="A33" s="106">
        <v>43469</v>
      </c>
      <c r="B33" s="123" t="s">
        <v>1220</v>
      </c>
      <c r="C33" s="127">
        <v>2500</v>
      </c>
      <c r="D33" s="124">
        <v>0</v>
      </c>
      <c r="E33" s="96">
        <f t="shared" ref="E33" si="137">C33+D33</f>
        <v>2500</v>
      </c>
      <c r="F33" s="96"/>
      <c r="G33" s="103">
        <f t="shared" ref="G33" si="138">C33</f>
        <v>2500</v>
      </c>
      <c r="H33" s="103">
        <f t="shared" ref="H33" si="139">E33</f>
        <v>2500</v>
      </c>
      <c r="I33" s="97"/>
      <c r="J33" s="92">
        <f t="shared" ref="J33" si="140">G33-L33</f>
        <v>2500</v>
      </c>
      <c r="K33" s="93">
        <f t="shared" ref="K33" si="141">H33-M33</f>
        <v>2500</v>
      </c>
      <c r="L33" s="94">
        <f t="shared" ref="L33" si="142">IF(DAY(A33)=15,G33,0)</f>
        <v>0</v>
      </c>
      <c r="M33" s="95">
        <f t="shared" ref="M33" si="143">IF(DAY(A33)=15,H33,0)</f>
        <v>0</v>
      </c>
    </row>
    <row r="34" spans="1:13" s="266" customFormat="1" ht="15.75" thickBot="1">
      <c r="A34" s="106">
        <v>43471</v>
      </c>
      <c r="B34" s="123" t="s">
        <v>1255</v>
      </c>
      <c r="C34" s="127">
        <v>10000</v>
      </c>
      <c r="D34" s="124">
        <v>0</v>
      </c>
      <c r="E34" s="96">
        <f t="shared" ref="E34:E35" si="144">C34+D34</f>
        <v>10000</v>
      </c>
      <c r="F34" s="96"/>
      <c r="G34" s="103">
        <f t="shared" ref="G34:G35" si="145">C34</f>
        <v>10000</v>
      </c>
      <c r="H34" s="103">
        <f t="shared" ref="H34:H35" si="146">E34</f>
        <v>10000</v>
      </c>
      <c r="I34" s="97"/>
      <c r="J34" s="92">
        <f t="shared" ref="J34:J35" si="147">G34-L34</f>
        <v>10000</v>
      </c>
      <c r="K34" s="93">
        <f t="shared" ref="K34:K35" si="148">H34-M34</f>
        <v>10000</v>
      </c>
      <c r="L34" s="94">
        <f t="shared" ref="L34:L35" si="149">IF(DAY(A34)=15,G34,0)</f>
        <v>0</v>
      </c>
      <c r="M34" s="95">
        <f t="shared" ref="M34:M35" si="150">IF(DAY(A34)=15,H34,0)</f>
        <v>0</v>
      </c>
    </row>
    <row r="35" spans="1:13" s="387" customFormat="1" ht="15.75" thickBot="1">
      <c r="A35" s="106">
        <v>43509</v>
      </c>
      <c r="B35" s="123" t="s">
        <v>1499</v>
      </c>
      <c r="C35" s="127">
        <v>1177.51</v>
      </c>
      <c r="D35" s="124">
        <v>0</v>
      </c>
      <c r="E35" s="96">
        <f t="shared" si="144"/>
        <v>1177.51</v>
      </c>
      <c r="F35" s="96"/>
      <c r="G35" s="103">
        <f t="shared" si="145"/>
        <v>1177.51</v>
      </c>
      <c r="H35" s="103">
        <f t="shared" si="146"/>
        <v>1177.51</v>
      </c>
      <c r="I35" s="97"/>
      <c r="J35" s="92">
        <f t="shared" si="147"/>
        <v>1177.51</v>
      </c>
      <c r="K35" s="93">
        <f t="shared" si="148"/>
        <v>1177.51</v>
      </c>
      <c r="L35" s="94">
        <f t="shared" si="149"/>
        <v>0</v>
      </c>
      <c r="M35" s="95">
        <f t="shared" si="150"/>
        <v>0</v>
      </c>
    </row>
    <row r="36" spans="1:13" s="283" customFormat="1" ht="15.75" thickBot="1">
      <c r="A36" s="106">
        <v>43511</v>
      </c>
      <c r="B36" s="123" t="s">
        <v>1441</v>
      </c>
      <c r="C36" s="127">
        <v>1902</v>
      </c>
      <c r="D36" s="124">
        <v>0</v>
      </c>
      <c r="E36" s="96">
        <f t="shared" ref="E36:E38" si="151">C36+D36</f>
        <v>1902</v>
      </c>
      <c r="F36" s="96"/>
      <c r="G36" s="103">
        <f t="shared" ref="G36:G38" si="152">C36</f>
        <v>1902</v>
      </c>
      <c r="H36" s="103">
        <f t="shared" ref="H36:H38" si="153">E36</f>
        <v>1902</v>
      </c>
      <c r="I36" s="97"/>
      <c r="J36" s="92">
        <f t="shared" ref="J36:J38" si="154">G36-L36</f>
        <v>0</v>
      </c>
      <c r="K36" s="93">
        <f t="shared" ref="K36:K38" si="155">H36-M36</f>
        <v>0</v>
      </c>
      <c r="L36" s="94">
        <f t="shared" ref="L36:L38" si="156">IF(DAY(A36)=15,G36,0)</f>
        <v>1902</v>
      </c>
      <c r="M36" s="95">
        <f t="shared" ref="M36:M38" si="157">IF(DAY(A36)=15,H36,0)</f>
        <v>1902</v>
      </c>
    </row>
    <row r="37" spans="1:13" s="368" customFormat="1" ht="15.75" thickBot="1">
      <c r="A37" s="106">
        <v>43530</v>
      </c>
      <c r="B37" s="123" t="s">
        <v>1471</v>
      </c>
      <c r="C37" s="127">
        <v>3816</v>
      </c>
      <c r="D37" s="124">
        <v>0</v>
      </c>
      <c r="E37" s="96">
        <f t="shared" ref="E37" si="158">C37+D37</f>
        <v>3816</v>
      </c>
      <c r="F37" s="96"/>
      <c r="G37" s="103">
        <f t="shared" ref="G37" si="159">C37</f>
        <v>3816</v>
      </c>
      <c r="H37" s="103">
        <f t="shared" ref="H37" si="160">E37</f>
        <v>3816</v>
      </c>
      <c r="I37" s="97"/>
      <c r="J37" s="92">
        <f t="shared" ref="J37" si="161">G37-L37</f>
        <v>3816</v>
      </c>
      <c r="K37" s="93">
        <f t="shared" ref="K37" si="162">H37-M37</f>
        <v>3816</v>
      </c>
      <c r="L37" s="94">
        <f t="shared" ref="L37" si="163">IF(DAY(A37)=15,G37,0)</f>
        <v>0</v>
      </c>
      <c r="M37" s="95">
        <f t="shared" ref="M37" si="164">IF(DAY(A37)=15,H37,0)</f>
        <v>0</v>
      </c>
    </row>
    <row r="38" spans="1:13" s="368" customFormat="1" ht="15.75" thickBot="1">
      <c r="A38" s="106">
        <v>43530</v>
      </c>
      <c r="B38" s="123" t="s">
        <v>1470</v>
      </c>
      <c r="C38" s="127">
        <v>10000</v>
      </c>
      <c r="D38" s="124">
        <v>0</v>
      </c>
      <c r="E38" s="96">
        <f t="shared" si="151"/>
        <v>10000</v>
      </c>
      <c r="F38" s="96"/>
      <c r="G38" s="103">
        <f t="shared" si="152"/>
        <v>10000</v>
      </c>
      <c r="H38" s="103">
        <f t="shared" si="153"/>
        <v>10000</v>
      </c>
      <c r="I38" s="97"/>
      <c r="J38" s="92">
        <f t="shared" si="154"/>
        <v>10000</v>
      </c>
      <c r="K38" s="93">
        <f t="shared" si="155"/>
        <v>10000</v>
      </c>
      <c r="L38" s="94">
        <f t="shared" si="156"/>
        <v>0</v>
      </c>
      <c r="M38" s="95">
        <f t="shared" si="157"/>
        <v>0</v>
      </c>
    </row>
    <row r="39" spans="1:13" s="386" customFormat="1" ht="15.75" thickBot="1">
      <c r="A39" s="106">
        <v>43564</v>
      </c>
      <c r="B39" s="123" t="s">
        <v>1489</v>
      </c>
      <c r="C39" s="127">
        <v>620</v>
      </c>
      <c r="D39" s="124">
        <v>0</v>
      </c>
      <c r="E39" s="96">
        <f t="shared" ref="E39" si="165">C39+D39</f>
        <v>620</v>
      </c>
      <c r="F39" s="96"/>
      <c r="G39" s="103">
        <f t="shared" ref="G39" si="166">C39</f>
        <v>620</v>
      </c>
      <c r="H39" s="103">
        <f t="shared" ref="H39" si="167">E39</f>
        <v>620</v>
      </c>
      <c r="I39" s="97"/>
      <c r="J39" s="92">
        <f t="shared" ref="J39" si="168">G39-L39</f>
        <v>620</v>
      </c>
      <c r="K39" s="93">
        <f t="shared" ref="K39" si="169">H39-M39</f>
        <v>620</v>
      </c>
      <c r="L39" s="94">
        <f t="shared" ref="L39" si="170">IF(DAY(A39)=15,G39,0)</f>
        <v>0</v>
      </c>
      <c r="M39" s="95">
        <f t="shared" ref="M39" si="171">IF(DAY(A39)=15,H39,0)</f>
        <v>0</v>
      </c>
    </row>
    <row r="40" spans="1:13" s="386" customFormat="1" ht="15.75" thickBot="1">
      <c r="A40" s="106">
        <v>43565</v>
      </c>
      <c r="B40" s="123" t="s">
        <v>1490</v>
      </c>
      <c r="C40" s="127">
        <v>10000</v>
      </c>
      <c r="D40" s="124">
        <v>0</v>
      </c>
      <c r="E40" s="96">
        <f t="shared" ref="E40" si="172">C40+D40</f>
        <v>10000</v>
      </c>
      <c r="F40" s="96"/>
      <c r="G40" s="103">
        <f t="shared" ref="G40" si="173">C40</f>
        <v>10000</v>
      </c>
      <c r="H40" s="103">
        <f t="shared" ref="H40" si="174">E40</f>
        <v>10000</v>
      </c>
      <c r="I40" s="97"/>
      <c r="J40" s="92">
        <f t="shared" ref="J40" si="175">G40-L40</f>
        <v>10000</v>
      </c>
      <c r="K40" s="93">
        <f t="shared" ref="K40" si="176">H40-M40</f>
        <v>10000</v>
      </c>
      <c r="L40" s="94">
        <f t="shared" ref="L40" si="177">IF(DAY(A40)=15,G40,0)</f>
        <v>0</v>
      </c>
      <c r="M40" s="95">
        <f t="shared" ref="M40" si="178">IF(DAY(A40)=15,H40,0)</f>
        <v>0</v>
      </c>
    </row>
    <row r="41" spans="1:13" s="389" customFormat="1" ht="15.75" thickBot="1">
      <c r="A41" s="106">
        <v>43570</v>
      </c>
      <c r="B41" s="123" t="s">
        <v>1501</v>
      </c>
      <c r="C41" s="127">
        <v>4060</v>
      </c>
      <c r="D41" s="124">
        <v>0</v>
      </c>
      <c r="E41" s="96">
        <f t="shared" ref="E41" si="179">C41+D41</f>
        <v>4060</v>
      </c>
      <c r="F41" s="96"/>
      <c r="G41" s="103">
        <f t="shared" ref="G41" si="180">C41</f>
        <v>4060</v>
      </c>
      <c r="H41" s="103">
        <f t="shared" ref="H41" si="181">E41</f>
        <v>4060</v>
      </c>
      <c r="I41" s="97"/>
      <c r="J41" s="92">
        <f t="shared" ref="J41" si="182">G41-L41</f>
        <v>0</v>
      </c>
      <c r="K41" s="93">
        <f t="shared" ref="K41" si="183">H41-M41</f>
        <v>0</v>
      </c>
      <c r="L41" s="94">
        <f t="shared" ref="L41" si="184">IF(DAY(A41)=15,G41,0)</f>
        <v>4060</v>
      </c>
      <c r="M41" s="95">
        <f t="shared" ref="M41" si="185">IF(DAY(A41)=15,H41,0)</f>
        <v>4060</v>
      </c>
    </row>
    <row r="42" spans="1:13" s="107" customFormat="1" ht="16.5" customHeight="1" thickBot="1">
      <c r="A42" s="98"/>
      <c r="B42" s="99"/>
      <c r="C42" s="99">
        <v>0</v>
      </c>
      <c r="D42" s="99"/>
      <c r="E42" s="96">
        <f t="shared" ref="E42" si="186">C42+D42</f>
        <v>0</v>
      </c>
      <c r="F42" s="96"/>
      <c r="G42" s="103">
        <f t="shared" ref="G42" si="187">C42</f>
        <v>0</v>
      </c>
      <c r="H42" s="103">
        <f t="shared" ref="H42" si="188">E42</f>
        <v>0</v>
      </c>
      <c r="I42" s="100"/>
      <c r="J42" s="104">
        <f t="shared" ref="J42" si="189">G42-L42</f>
        <v>0</v>
      </c>
      <c r="K42" s="105">
        <f t="shared" ref="K42" si="190">H42-M42</f>
        <v>0</v>
      </c>
      <c r="L42" s="101">
        <f t="shared" ref="L42" si="191">IF(DAY(A42)=15,G42,0)</f>
        <v>0</v>
      </c>
      <c r="M42" s="102">
        <f t="shared" ref="M42" si="192">IF(DAY(A42)=15,H42,0)</f>
        <v>0</v>
      </c>
    </row>
    <row r="43" spans="1:13">
      <c r="A43" s="26" t="s">
        <v>436</v>
      </c>
      <c r="B43" s="26" t="s">
        <v>1020</v>
      </c>
      <c r="C43" s="26" t="s">
        <v>1152</v>
      </c>
      <c r="D43" s="26" t="s">
        <v>1153</v>
      </c>
      <c r="E43" s="26" t="s">
        <v>1154</v>
      </c>
      <c r="F43" s="26" t="s">
        <v>384</v>
      </c>
      <c r="G43" s="25">
        <f t="shared" ref="G43:G46" si="193">C43-I43</f>
        <v>193.51</v>
      </c>
      <c r="H43" s="32">
        <f t="shared" ref="H43:H53" si="194">E43-I43</f>
        <v>249.92</v>
      </c>
      <c r="I43">
        <v>0</v>
      </c>
      <c r="J43" s="86">
        <f t="shared" ref="J43:J48" si="195">G43-L43</f>
        <v>193.51</v>
      </c>
      <c r="K43" s="87">
        <f t="shared" ref="K43:K48" si="196">H43-M43</f>
        <v>249.92</v>
      </c>
      <c r="L43" s="79">
        <f t="shared" ref="L43:L44" si="197">IF(DAY(A43)=15,G43,0)</f>
        <v>0</v>
      </c>
      <c r="M43" s="80">
        <f t="shared" ref="M43:M44" si="198">IF(DAY(A43)=15,H43,0)</f>
        <v>0</v>
      </c>
    </row>
    <row r="44" spans="1:13">
      <c r="A44" s="26" t="s">
        <v>644</v>
      </c>
      <c r="B44" s="26" t="s">
        <v>643</v>
      </c>
      <c r="C44" s="26" t="s">
        <v>645</v>
      </c>
      <c r="D44" s="26" t="s">
        <v>646</v>
      </c>
      <c r="E44" s="26" t="s">
        <v>647</v>
      </c>
      <c r="F44" s="26" t="s">
        <v>385</v>
      </c>
      <c r="G44" s="25">
        <f t="shared" si="193"/>
        <v>321.16000000000003</v>
      </c>
      <c r="H44" s="32">
        <f t="shared" si="194"/>
        <v>371.05</v>
      </c>
      <c r="I44">
        <v>0</v>
      </c>
      <c r="J44" s="86">
        <f t="shared" si="195"/>
        <v>321.16000000000003</v>
      </c>
      <c r="K44" s="87">
        <f t="shared" si="196"/>
        <v>371.05</v>
      </c>
      <c r="L44" s="79">
        <f t="shared" si="197"/>
        <v>0</v>
      </c>
      <c r="M44" s="80">
        <f t="shared" si="198"/>
        <v>0</v>
      </c>
    </row>
    <row r="45" spans="1:13">
      <c r="A45" s="26" t="s">
        <v>215</v>
      </c>
      <c r="B45" s="26" t="s">
        <v>1484</v>
      </c>
      <c r="C45" s="26" t="s">
        <v>1485</v>
      </c>
      <c r="D45" s="26" t="s">
        <v>1486</v>
      </c>
      <c r="E45" s="26" t="s">
        <v>362</v>
      </c>
      <c r="F45" s="26" t="s">
        <v>385</v>
      </c>
      <c r="G45" s="25">
        <f t="shared" si="193"/>
        <v>6.23</v>
      </c>
      <c r="H45" s="32">
        <f t="shared" si="194"/>
        <v>6.33</v>
      </c>
      <c r="I45">
        <v>0</v>
      </c>
      <c r="J45" s="86">
        <f t="shared" si="195"/>
        <v>6.23</v>
      </c>
      <c r="K45" s="87">
        <f t="shared" si="196"/>
        <v>6.33</v>
      </c>
      <c r="L45" s="79">
        <v>0</v>
      </c>
      <c r="M45" s="80">
        <v>0</v>
      </c>
    </row>
    <row r="46" spans="1:13">
      <c r="A46" s="26" t="s">
        <v>437</v>
      </c>
      <c r="B46" s="26" t="s">
        <v>1020</v>
      </c>
      <c r="C46" s="26" t="s">
        <v>1155</v>
      </c>
      <c r="D46" s="26" t="s">
        <v>1156</v>
      </c>
      <c r="E46" s="26" t="s">
        <v>1157</v>
      </c>
      <c r="F46" s="26" t="s">
        <v>384</v>
      </c>
      <c r="G46" s="25">
        <f t="shared" si="193"/>
        <v>195.45</v>
      </c>
      <c r="H46" s="32">
        <f t="shared" si="194"/>
        <v>250.12</v>
      </c>
      <c r="I46">
        <v>0</v>
      </c>
      <c r="J46" s="86">
        <f t="shared" si="195"/>
        <v>195.45</v>
      </c>
      <c r="K46" s="87">
        <f t="shared" si="196"/>
        <v>250.12</v>
      </c>
      <c r="L46" s="79">
        <f t="shared" ref="L46:L55" si="199">IF(DAY(A46)=15,G46,0)</f>
        <v>0</v>
      </c>
      <c r="M46" s="80">
        <f t="shared" ref="M46:M55" si="200">IF(DAY(A46)=15,H46,0)</f>
        <v>0</v>
      </c>
    </row>
    <row r="47" spans="1:13">
      <c r="A47" s="26" t="s">
        <v>648</v>
      </c>
      <c r="B47" s="26" t="s">
        <v>643</v>
      </c>
      <c r="C47" s="26" t="s">
        <v>649</v>
      </c>
      <c r="D47" s="26" t="s">
        <v>650</v>
      </c>
      <c r="E47" s="26" t="s">
        <v>651</v>
      </c>
      <c r="F47" s="26" t="s">
        <v>385</v>
      </c>
      <c r="G47" s="25">
        <f t="shared" ref="G47:G48" si="201">C47-I47</f>
        <v>324.38</v>
      </c>
      <c r="H47" s="32">
        <f t="shared" si="194"/>
        <v>371.37</v>
      </c>
      <c r="I47">
        <v>0</v>
      </c>
      <c r="J47" s="86">
        <f t="shared" si="195"/>
        <v>324.38</v>
      </c>
      <c r="K47" s="87">
        <f t="shared" si="196"/>
        <v>371.37</v>
      </c>
      <c r="L47" s="79">
        <f t="shared" si="199"/>
        <v>0</v>
      </c>
      <c r="M47" s="80">
        <f t="shared" si="200"/>
        <v>0</v>
      </c>
    </row>
    <row r="48" spans="1:13">
      <c r="A48" s="26" t="s">
        <v>216</v>
      </c>
      <c r="B48" s="26" t="s">
        <v>1484</v>
      </c>
      <c r="C48" s="26" t="s">
        <v>1487</v>
      </c>
      <c r="D48" s="26" t="s">
        <v>1488</v>
      </c>
      <c r="E48" s="26" t="s">
        <v>362</v>
      </c>
      <c r="F48" s="26" t="s">
        <v>385</v>
      </c>
      <c r="G48" s="25">
        <f t="shared" si="201"/>
        <v>6.22</v>
      </c>
      <c r="H48" s="32">
        <f t="shared" si="194"/>
        <v>6.33</v>
      </c>
      <c r="I48">
        <v>0</v>
      </c>
      <c r="J48" s="86">
        <f t="shared" si="195"/>
        <v>0</v>
      </c>
      <c r="K48" s="87">
        <f t="shared" si="196"/>
        <v>0</v>
      </c>
      <c r="L48" s="79">
        <f t="shared" si="199"/>
        <v>6.22</v>
      </c>
      <c r="M48" s="80">
        <f t="shared" si="200"/>
        <v>6.33</v>
      </c>
    </row>
    <row r="49" spans="1:13">
      <c r="A49" s="26" t="s">
        <v>438</v>
      </c>
      <c r="B49" s="26" t="s">
        <v>1020</v>
      </c>
      <c r="C49" s="26" t="s">
        <v>1158</v>
      </c>
      <c r="D49" s="26" t="s">
        <v>1159</v>
      </c>
      <c r="E49" s="26" t="s">
        <v>1160</v>
      </c>
      <c r="F49" s="26" t="s">
        <v>384</v>
      </c>
      <c r="G49" s="25">
        <f t="shared" ref="G49:G52" si="202">C49-I49</f>
        <v>196.4</v>
      </c>
      <c r="H49" s="32">
        <f t="shared" ref="H49:H52" si="203">E49-I49</f>
        <v>249.31</v>
      </c>
      <c r="I49" s="173">
        <v>1</v>
      </c>
      <c r="J49" s="86">
        <f t="shared" ref="J49:J52" si="204">G49-L49</f>
        <v>196.4</v>
      </c>
      <c r="K49" s="87">
        <f t="shared" ref="K49:K52" si="205">H49-M49</f>
        <v>249.31</v>
      </c>
      <c r="L49" s="79">
        <f t="shared" ref="L49:L52" si="206">IF(DAY(A49)=15,G49,0)</f>
        <v>0</v>
      </c>
      <c r="M49" s="80">
        <f t="shared" ref="M49:M52" si="207">IF(DAY(A49)=15,H49,0)</f>
        <v>0</v>
      </c>
    </row>
    <row r="50" spans="1:13">
      <c r="A50" s="26" t="s">
        <v>652</v>
      </c>
      <c r="B50" s="26" t="s">
        <v>643</v>
      </c>
      <c r="C50" s="26" t="s">
        <v>653</v>
      </c>
      <c r="D50" s="26" t="s">
        <v>654</v>
      </c>
      <c r="E50" s="26" t="s">
        <v>655</v>
      </c>
      <c r="F50" s="26" t="s">
        <v>385</v>
      </c>
      <c r="G50" s="25">
        <f t="shared" si="202"/>
        <v>325.62</v>
      </c>
      <c r="H50" s="32">
        <f t="shared" si="203"/>
        <v>369.69</v>
      </c>
      <c r="I50" s="173">
        <v>2</v>
      </c>
      <c r="J50" s="86">
        <f t="shared" si="204"/>
        <v>325.62</v>
      </c>
      <c r="K50" s="87">
        <f t="shared" si="205"/>
        <v>369.69</v>
      </c>
      <c r="L50" s="79">
        <f t="shared" si="206"/>
        <v>0</v>
      </c>
      <c r="M50" s="80">
        <f t="shared" si="207"/>
        <v>0</v>
      </c>
    </row>
    <row r="51" spans="1:13">
      <c r="A51" s="26" t="s">
        <v>439</v>
      </c>
      <c r="B51" s="26" t="s">
        <v>1020</v>
      </c>
      <c r="C51" s="26" t="s">
        <v>1161</v>
      </c>
      <c r="D51" s="26" t="s">
        <v>1162</v>
      </c>
      <c r="E51" s="26" t="s">
        <v>1163</v>
      </c>
      <c r="F51" s="26" t="s">
        <v>384</v>
      </c>
      <c r="G51" s="25">
        <f t="shared" si="202"/>
        <v>196.37</v>
      </c>
      <c r="H51" s="32">
        <f t="shared" si="203"/>
        <v>247.51</v>
      </c>
      <c r="I51" s="173">
        <v>3</v>
      </c>
      <c r="J51" s="86">
        <f t="shared" si="204"/>
        <v>196.37</v>
      </c>
      <c r="K51" s="87">
        <f t="shared" si="205"/>
        <v>247.51</v>
      </c>
      <c r="L51" s="79">
        <v>0</v>
      </c>
      <c r="M51" s="80">
        <v>0</v>
      </c>
    </row>
    <row r="52" spans="1:13">
      <c r="A52" s="26" t="s">
        <v>656</v>
      </c>
      <c r="B52" s="26" t="s">
        <v>643</v>
      </c>
      <c r="C52" s="26" t="s">
        <v>657</v>
      </c>
      <c r="D52" s="26" t="s">
        <v>658</v>
      </c>
      <c r="E52" s="26" t="s">
        <v>659</v>
      </c>
      <c r="F52" s="26" t="s">
        <v>385</v>
      </c>
      <c r="G52" s="25">
        <f t="shared" si="202"/>
        <v>326.89999999999998</v>
      </c>
      <c r="H52" s="32">
        <f t="shared" si="203"/>
        <v>368.02</v>
      </c>
      <c r="I52" s="173">
        <v>4</v>
      </c>
      <c r="J52" s="86">
        <f t="shared" si="204"/>
        <v>326.89999999999998</v>
      </c>
      <c r="K52" s="87">
        <f t="shared" si="205"/>
        <v>368.02</v>
      </c>
      <c r="L52" s="79">
        <f t="shared" si="206"/>
        <v>0</v>
      </c>
      <c r="M52" s="80">
        <f t="shared" si="207"/>
        <v>0</v>
      </c>
    </row>
    <row r="53" spans="1:13">
      <c r="A53" s="26" t="s">
        <v>440</v>
      </c>
      <c r="B53" s="26" t="s">
        <v>1020</v>
      </c>
      <c r="C53" s="26" t="s">
        <v>1164</v>
      </c>
      <c r="D53" s="26" t="s">
        <v>1165</v>
      </c>
      <c r="E53" s="26" t="s">
        <v>1166</v>
      </c>
      <c r="F53" s="26" t="s">
        <v>384</v>
      </c>
      <c r="G53" s="25">
        <f t="shared" ref="G53:G82" si="208">C53-I53</f>
        <v>201.37</v>
      </c>
      <c r="H53" s="32">
        <f t="shared" si="194"/>
        <v>250.71</v>
      </c>
      <c r="I53">
        <v>0</v>
      </c>
      <c r="J53" s="86">
        <f t="shared" ref="J53:J65" si="209">G53-L53</f>
        <v>201.37</v>
      </c>
      <c r="K53" s="87">
        <f t="shared" ref="K53:K65" si="210">H53-M53</f>
        <v>250.71</v>
      </c>
      <c r="L53" s="72">
        <v>0</v>
      </c>
      <c r="M53" s="72">
        <v>0</v>
      </c>
    </row>
    <row r="54" spans="1:13">
      <c r="A54" s="26" t="s">
        <v>660</v>
      </c>
      <c r="B54" s="26" t="s">
        <v>643</v>
      </c>
      <c r="C54" s="26" t="s">
        <v>661</v>
      </c>
      <c r="D54" s="26" t="s">
        <v>662</v>
      </c>
      <c r="E54" s="26" t="s">
        <v>663</v>
      </c>
      <c r="F54" s="26" t="s">
        <v>385</v>
      </c>
      <c r="G54" s="25">
        <f t="shared" si="208"/>
        <v>334.21</v>
      </c>
      <c r="H54" s="32">
        <f t="shared" ref="H54:H89" si="211">E54-I54</f>
        <v>372.35</v>
      </c>
      <c r="I54">
        <v>0</v>
      </c>
      <c r="J54" s="86">
        <f t="shared" si="209"/>
        <v>334.21</v>
      </c>
      <c r="K54" s="87">
        <f t="shared" si="210"/>
        <v>372.35</v>
      </c>
      <c r="L54" s="72">
        <f t="shared" si="199"/>
        <v>0</v>
      </c>
      <c r="M54" s="72">
        <f t="shared" si="200"/>
        <v>0</v>
      </c>
    </row>
    <row r="55" spans="1:13">
      <c r="A55" s="26" t="s">
        <v>441</v>
      </c>
      <c r="B55" s="26" t="s">
        <v>1020</v>
      </c>
      <c r="C55" s="26" t="s">
        <v>1167</v>
      </c>
      <c r="D55" s="26" t="s">
        <v>1168</v>
      </c>
      <c r="E55" s="26" t="s">
        <v>1169</v>
      </c>
      <c r="F55" s="26" t="s">
        <v>384</v>
      </c>
      <c r="G55" s="25">
        <f t="shared" si="208"/>
        <v>203.38</v>
      </c>
      <c r="H55" s="32">
        <f t="shared" si="211"/>
        <v>250.91</v>
      </c>
      <c r="I55">
        <v>0</v>
      </c>
      <c r="J55" s="86">
        <f t="shared" si="209"/>
        <v>203.38</v>
      </c>
      <c r="K55" s="87">
        <f t="shared" si="210"/>
        <v>250.91</v>
      </c>
      <c r="L55" s="72">
        <f t="shared" si="199"/>
        <v>0</v>
      </c>
      <c r="M55" s="72">
        <f t="shared" si="200"/>
        <v>0</v>
      </c>
    </row>
    <row r="56" spans="1:13">
      <c r="A56" s="26" t="s">
        <v>664</v>
      </c>
      <c r="B56" s="26" t="s">
        <v>643</v>
      </c>
      <c r="C56" s="26" t="s">
        <v>665</v>
      </c>
      <c r="D56" s="26" t="s">
        <v>666</v>
      </c>
      <c r="E56" s="26" t="s">
        <v>667</v>
      </c>
      <c r="F56" s="26" t="s">
        <v>385</v>
      </c>
      <c r="G56" s="25">
        <f t="shared" si="208"/>
        <v>337.55</v>
      </c>
      <c r="H56" s="32">
        <f t="shared" si="211"/>
        <v>372.69</v>
      </c>
      <c r="I56">
        <v>0</v>
      </c>
      <c r="J56" s="86">
        <f t="shared" si="209"/>
        <v>337.55</v>
      </c>
      <c r="K56" s="87">
        <f t="shared" si="210"/>
        <v>372.69</v>
      </c>
      <c r="L56" s="72">
        <v>0</v>
      </c>
      <c r="M56" s="72">
        <v>0</v>
      </c>
    </row>
    <row r="57" spans="1:13">
      <c r="A57" s="26" t="s">
        <v>442</v>
      </c>
      <c r="B57" s="26" t="s">
        <v>1020</v>
      </c>
      <c r="C57" s="26" t="s">
        <v>1170</v>
      </c>
      <c r="D57" s="26" t="s">
        <v>1171</v>
      </c>
      <c r="E57" s="26" t="s">
        <v>1172</v>
      </c>
      <c r="F57" s="26" t="s">
        <v>384</v>
      </c>
      <c r="G57" s="25">
        <f t="shared" si="208"/>
        <v>205.41</v>
      </c>
      <c r="H57" s="32">
        <f t="shared" si="211"/>
        <v>251.11</v>
      </c>
      <c r="I57">
        <v>0</v>
      </c>
      <c r="J57" s="86">
        <f t="shared" si="209"/>
        <v>205.41</v>
      </c>
      <c r="K57" s="87">
        <f t="shared" si="210"/>
        <v>251.11</v>
      </c>
      <c r="L57" s="72">
        <v>0</v>
      </c>
      <c r="M57" s="72">
        <v>0</v>
      </c>
    </row>
    <row r="58" spans="1:13">
      <c r="A58" s="26" t="s">
        <v>668</v>
      </c>
      <c r="B58" s="26" t="s">
        <v>643</v>
      </c>
      <c r="C58" s="26" t="s">
        <v>669</v>
      </c>
      <c r="D58" s="26" t="s">
        <v>670</v>
      </c>
      <c r="E58" s="26" t="s">
        <v>671</v>
      </c>
      <c r="F58" s="26" t="s">
        <v>385</v>
      </c>
      <c r="G58" s="25">
        <f t="shared" si="208"/>
        <v>340.92</v>
      </c>
      <c r="H58" s="32">
        <f t="shared" si="211"/>
        <v>373.02</v>
      </c>
      <c r="I58">
        <v>0</v>
      </c>
      <c r="J58" s="86">
        <f t="shared" si="209"/>
        <v>340.92</v>
      </c>
      <c r="K58" s="87">
        <f t="shared" si="210"/>
        <v>373.02</v>
      </c>
      <c r="L58" s="72">
        <f t="shared" ref="L58:L88" si="212">IF(DAY(A58)=15,G58,0)</f>
        <v>0</v>
      </c>
      <c r="M58" s="72">
        <f t="shared" ref="M58:M88" si="213">IF(DAY(A58)=15,H58,0)</f>
        <v>0</v>
      </c>
    </row>
    <row r="59" spans="1:13">
      <c r="A59" s="26" t="s">
        <v>443</v>
      </c>
      <c r="B59" s="26" t="s">
        <v>1020</v>
      </c>
      <c r="C59" s="26" t="s">
        <v>1173</v>
      </c>
      <c r="D59" s="26" t="s">
        <v>1174</v>
      </c>
      <c r="E59" s="26" t="s">
        <v>1175</v>
      </c>
      <c r="F59" s="26" t="s">
        <v>384</v>
      </c>
      <c r="G59" s="25">
        <f t="shared" si="208"/>
        <v>207.47</v>
      </c>
      <c r="H59" s="32">
        <f t="shared" si="211"/>
        <v>251.32</v>
      </c>
      <c r="I59">
        <v>0</v>
      </c>
      <c r="J59" s="86">
        <f t="shared" si="209"/>
        <v>207.47</v>
      </c>
      <c r="K59" s="87">
        <f t="shared" si="210"/>
        <v>251.32</v>
      </c>
      <c r="L59" s="72">
        <v>0</v>
      </c>
      <c r="M59" s="72">
        <v>0</v>
      </c>
    </row>
    <row r="60" spans="1:13">
      <c r="A60" s="26" t="s">
        <v>672</v>
      </c>
      <c r="B60" s="26" t="s">
        <v>643</v>
      </c>
      <c r="C60" s="26" t="s">
        <v>673</v>
      </c>
      <c r="D60" s="26" t="s">
        <v>674</v>
      </c>
      <c r="E60" s="26" t="s">
        <v>675</v>
      </c>
      <c r="F60" s="26" t="s">
        <v>385</v>
      </c>
      <c r="G60" s="25">
        <f t="shared" si="208"/>
        <v>344.33</v>
      </c>
      <c r="H60" s="32">
        <f t="shared" si="211"/>
        <v>373.36</v>
      </c>
      <c r="I60">
        <v>0</v>
      </c>
      <c r="J60" s="86">
        <f t="shared" si="209"/>
        <v>344.33</v>
      </c>
      <c r="K60" s="87">
        <f t="shared" si="210"/>
        <v>373.36</v>
      </c>
      <c r="L60" s="72">
        <f t="shared" si="212"/>
        <v>0</v>
      </c>
      <c r="M60" s="72">
        <f t="shared" si="213"/>
        <v>0</v>
      </c>
    </row>
    <row r="61" spans="1:13">
      <c r="A61" s="26" t="s">
        <v>444</v>
      </c>
      <c r="B61" s="26" t="s">
        <v>1020</v>
      </c>
      <c r="C61" s="26" t="s">
        <v>1176</v>
      </c>
      <c r="D61" s="26" t="s">
        <v>1177</v>
      </c>
      <c r="E61" s="26" t="s">
        <v>1178</v>
      </c>
      <c r="F61" s="26" t="s">
        <v>384</v>
      </c>
      <c r="G61" s="25">
        <f t="shared" si="208"/>
        <v>209.54</v>
      </c>
      <c r="H61" s="32">
        <f t="shared" si="211"/>
        <v>251.52</v>
      </c>
      <c r="I61">
        <v>0</v>
      </c>
      <c r="J61" s="86">
        <f t="shared" si="209"/>
        <v>209.54</v>
      </c>
      <c r="K61" s="87">
        <f t="shared" si="210"/>
        <v>251.52</v>
      </c>
      <c r="L61" s="72">
        <f t="shared" si="212"/>
        <v>0</v>
      </c>
      <c r="M61" s="72">
        <f t="shared" si="213"/>
        <v>0</v>
      </c>
    </row>
    <row r="62" spans="1:13">
      <c r="A62" s="26" t="s">
        <v>676</v>
      </c>
      <c r="B62" s="26" t="s">
        <v>643</v>
      </c>
      <c r="C62" s="26" t="s">
        <v>677</v>
      </c>
      <c r="D62" s="26" t="s">
        <v>678</v>
      </c>
      <c r="E62" s="26" t="s">
        <v>679</v>
      </c>
      <c r="F62" s="26" t="s">
        <v>385</v>
      </c>
      <c r="G62" s="25">
        <f t="shared" si="208"/>
        <v>347.78</v>
      </c>
      <c r="H62" s="32">
        <f t="shared" si="211"/>
        <v>373.71</v>
      </c>
      <c r="I62">
        <v>0</v>
      </c>
      <c r="J62" s="86">
        <f t="shared" si="209"/>
        <v>347.78</v>
      </c>
      <c r="K62" s="87">
        <f t="shared" si="210"/>
        <v>373.71</v>
      </c>
      <c r="L62" s="72">
        <v>0</v>
      </c>
      <c r="M62" s="72">
        <v>0</v>
      </c>
    </row>
    <row r="63" spans="1:13">
      <c r="A63" s="26" t="s">
        <v>445</v>
      </c>
      <c r="B63" s="26" t="s">
        <v>1020</v>
      </c>
      <c r="C63" s="26" t="s">
        <v>1179</v>
      </c>
      <c r="D63" s="26" t="s">
        <v>1180</v>
      </c>
      <c r="E63" s="26" t="s">
        <v>1181</v>
      </c>
      <c r="F63" s="26" t="s">
        <v>384</v>
      </c>
      <c r="G63" s="25">
        <f t="shared" si="208"/>
        <v>211.63</v>
      </c>
      <c r="H63" s="32">
        <f t="shared" si="211"/>
        <v>251.73</v>
      </c>
      <c r="I63">
        <v>0</v>
      </c>
      <c r="J63" s="86">
        <f t="shared" si="209"/>
        <v>211.63</v>
      </c>
      <c r="K63" s="87">
        <f t="shared" si="210"/>
        <v>251.73</v>
      </c>
      <c r="L63" s="72">
        <f t="shared" si="212"/>
        <v>0</v>
      </c>
      <c r="M63" s="72">
        <f t="shared" si="213"/>
        <v>0</v>
      </c>
    </row>
    <row r="64" spans="1:13">
      <c r="A64" s="26" t="s">
        <v>680</v>
      </c>
      <c r="B64" s="26" t="s">
        <v>643</v>
      </c>
      <c r="C64" s="26" t="s">
        <v>681</v>
      </c>
      <c r="D64" s="26" t="s">
        <v>619</v>
      </c>
      <c r="E64" s="26" t="s">
        <v>682</v>
      </c>
      <c r="F64" s="26" t="s">
        <v>385</v>
      </c>
      <c r="G64" s="25">
        <f t="shared" si="208"/>
        <v>351.25</v>
      </c>
      <c r="H64" s="32">
        <f t="shared" si="211"/>
        <v>374.06</v>
      </c>
      <c r="I64">
        <v>0</v>
      </c>
      <c r="J64" s="86">
        <f t="shared" si="209"/>
        <v>351.25</v>
      </c>
      <c r="K64" s="87">
        <f t="shared" si="210"/>
        <v>374.06</v>
      </c>
      <c r="L64" s="72">
        <f t="shared" si="212"/>
        <v>0</v>
      </c>
      <c r="M64" s="72">
        <f t="shared" si="213"/>
        <v>0</v>
      </c>
    </row>
    <row r="65" spans="1:13">
      <c r="A65" s="26" t="s">
        <v>446</v>
      </c>
      <c r="B65" s="26" t="s">
        <v>1020</v>
      </c>
      <c r="C65" s="26" t="s">
        <v>1182</v>
      </c>
      <c r="D65" s="26" t="s">
        <v>1183</v>
      </c>
      <c r="E65" s="26" t="s">
        <v>1184</v>
      </c>
      <c r="F65" s="26" t="s">
        <v>384</v>
      </c>
      <c r="G65" s="25">
        <f t="shared" si="208"/>
        <v>213.75</v>
      </c>
      <c r="H65" s="32">
        <f t="shared" si="211"/>
        <v>251.95</v>
      </c>
      <c r="I65">
        <v>0</v>
      </c>
      <c r="J65" s="86">
        <f t="shared" si="209"/>
        <v>213.75</v>
      </c>
      <c r="K65" s="87">
        <f t="shared" si="210"/>
        <v>251.95</v>
      </c>
      <c r="L65" s="72">
        <v>0</v>
      </c>
      <c r="M65" s="72">
        <v>0</v>
      </c>
    </row>
    <row r="66" spans="1:13">
      <c r="A66" s="26" t="s">
        <v>683</v>
      </c>
      <c r="B66" s="26" t="s">
        <v>643</v>
      </c>
      <c r="C66" s="26" t="s">
        <v>684</v>
      </c>
      <c r="D66" s="26" t="s">
        <v>685</v>
      </c>
      <c r="E66" s="26" t="s">
        <v>686</v>
      </c>
      <c r="F66" s="26" t="s">
        <v>385</v>
      </c>
      <c r="G66" s="25">
        <f t="shared" si="208"/>
        <v>354.77</v>
      </c>
      <c r="H66" s="32">
        <f t="shared" si="211"/>
        <v>374.41</v>
      </c>
      <c r="I66">
        <v>0</v>
      </c>
      <c r="J66" s="86">
        <f t="shared" ref="J66:J89" si="214">G66-L66</f>
        <v>354.77</v>
      </c>
      <c r="K66" s="87">
        <f t="shared" ref="K66:K89" si="215">H66-M66</f>
        <v>374.41</v>
      </c>
      <c r="L66" s="72">
        <f t="shared" si="212"/>
        <v>0</v>
      </c>
      <c r="M66" s="72">
        <f t="shared" si="213"/>
        <v>0</v>
      </c>
    </row>
    <row r="67" spans="1:13">
      <c r="A67" s="26" t="s">
        <v>447</v>
      </c>
      <c r="B67" s="26" t="s">
        <v>1020</v>
      </c>
      <c r="C67" s="26" t="s">
        <v>1185</v>
      </c>
      <c r="D67" s="26" t="s">
        <v>1186</v>
      </c>
      <c r="E67" s="26" t="s">
        <v>1187</v>
      </c>
      <c r="F67" s="26" t="s">
        <v>384</v>
      </c>
      <c r="G67" s="25">
        <f t="shared" si="208"/>
        <v>215.89</v>
      </c>
      <c r="H67" s="32">
        <f t="shared" si="211"/>
        <v>252.16</v>
      </c>
      <c r="I67">
        <v>0</v>
      </c>
      <c r="J67" s="86">
        <f t="shared" si="214"/>
        <v>215.89</v>
      </c>
      <c r="K67" s="87">
        <f t="shared" si="215"/>
        <v>252.16</v>
      </c>
      <c r="L67" s="72">
        <v>0</v>
      </c>
      <c r="M67" s="72">
        <v>0</v>
      </c>
    </row>
    <row r="68" spans="1:13">
      <c r="A68" s="26" t="s">
        <v>687</v>
      </c>
      <c r="B68" s="26" t="s">
        <v>643</v>
      </c>
      <c r="C68" s="26" t="s">
        <v>688</v>
      </c>
      <c r="D68" s="26" t="s">
        <v>689</v>
      </c>
      <c r="E68" s="26" t="s">
        <v>690</v>
      </c>
      <c r="F68" s="26" t="s">
        <v>385</v>
      </c>
      <c r="G68" s="25">
        <f t="shared" si="208"/>
        <v>358.31</v>
      </c>
      <c r="H68" s="32">
        <f t="shared" si="211"/>
        <v>374.76</v>
      </c>
      <c r="I68">
        <v>0</v>
      </c>
      <c r="J68" s="86">
        <f t="shared" si="214"/>
        <v>358.31</v>
      </c>
      <c r="K68" s="87">
        <f t="shared" si="215"/>
        <v>374.76</v>
      </c>
      <c r="L68" s="72">
        <v>0</v>
      </c>
      <c r="M68" s="72">
        <v>0</v>
      </c>
    </row>
    <row r="69" spans="1:13">
      <c r="A69" s="26" t="s">
        <v>448</v>
      </c>
      <c r="B69" s="26" t="s">
        <v>1020</v>
      </c>
      <c r="C69" s="26" t="s">
        <v>1188</v>
      </c>
      <c r="D69" s="26" t="s">
        <v>1189</v>
      </c>
      <c r="E69" s="26" t="s">
        <v>1190</v>
      </c>
      <c r="F69" s="26" t="s">
        <v>384</v>
      </c>
      <c r="G69" s="25">
        <f t="shared" si="208"/>
        <v>218.05</v>
      </c>
      <c r="H69" s="32">
        <f t="shared" si="211"/>
        <v>252.38</v>
      </c>
      <c r="I69">
        <v>0</v>
      </c>
      <c r="J69" s="86">
        <f t="shared" si="214"/>
        <v>218.05</v>
      </c>
      <c r="K69" s="87">
        <f t="shared" si="215"/>
        <v>252.38</v>
      </c>
      <c r="L69" s="72">
        <f t="shared" si="212"/>
        <v>0</v>
      </c>
      <c r="M69" s="72">
        <f t="shared" si="213"/>
        <v>0</v>
      </c>
    </row>
    <row r="70" spans="1:13">
      <c r="A70" s="26" t="s">
        <v>691</v>
      </c>
      <c r="B70" s="26" t="s">
        <v>643</v>
      </c>
      <c r="C70" s="26" t="s">
        <v>692</v>
      </c>
      <c r="D70" s="26" t="s">
        <v>693</v>
      </c>
      <c r="E70" s="26" t="s">
        <v>694</v>
      </c>
      <c r="F70" s="26" t="s">
        <v>385</v>
      </c>
      <c r="G70" s="25">
        <f t="shared" si="208"/>
        <v>361.9</v>
      </c>
      <c r="H70" s="32">
        <f t="shared" si="211"/>
        <v>375.12</v>
      </c>
      <c r="I70">
        <v>0</v>
      </c>
      <c r="J70" s="86">
        <f t="shared" si="214"/>
        <v>361.9</v>
      </c>
      <c r="K70" s="87">
        <f t="shared" si="215"/>
        <v>375.12</v>
      </c>
      <c r="L70" s="72">
        <v>0</v>
      </c>
      <c r="M70" s="72">
        <f t="shared" si="213"/>
        <v>0</v>
      </c>
    </row>
    <row r="71" spans="1:13">
      <c r="A71" s="26" t="s">
        <v>449</v>
      </c>
      <c r="B71" s="26" t="s">
        <v>1020</v>
      </c>
      <c r="C71" s="26" t="s">
        <v>1191</v>
      </c>
      <c r="D71" s="26" t="s">
        <v>1192</v>
      </c>
      <c r="E71" s="26" t="s">
        <v>1193</v>
      </c>
      <c r="F71" s="26" t="s">
        <v>384</v>
      </c>
      <c r="G71" s="25">
        <f t="shared" si="208"/>
        <v>220.23</v>
      </c>
      <c r="H71" s="32">
        <f t="shared" si="211"/>
        <v>252.59</v>
      </c>
      <c r="I71">
        <v>0</v>
      </c>
      <c r="J71" s="86">
        <f t="shared" si="214"/>
        <v>220.23</v>
      </c>
      <c r="K71" s="87">
        <f t="shared" si="215"/>
        <v>252.59</v>
      </c>
      <c r="L71" s="72">
        <v>0</v>
      </c>
      <c r="M71" s="72">
        <v>0</v>
      </c>
    </row>
    <row r="72" spans="1:13">
      <c r="A72" s="26" t="s">
        <v>695</v>
      </c>
      <c r="B72" s="26" t="s">
        <v>643</v>
      </c>
      <c r="C72" s="26" t="s">
        <v>696</v>
      </c>
      <c r="D72" s="26" t="s">
        <v>697</v>
      </c>
      <c r="E72" s="26" t="s">
        <v>698</v>
      </c>
      <c r="F72" s="26" t="s">
        <v>385</v>
      </c>
      <c r="G72" s="25">
        <f t="shared" si="208"/>
        <v>365.52</v>
      </c>
      <c r="H72" s="32">
        <f t="shared" si="211"/>
        <v>375.48</v>
      </c>
      <c r="I72">
        <v>0</v>
      </c>
      <c r="J72" s="86">
        <f t="shared" si="214"/>
        <v>365.52</v>
      </c>
      <c r="K72" s="87">
        <f t="shared" si="215"/>
        <v>375.48</v>
      </c>
      <c r="L72" s="72">
        <v>0</v>
      </c>
      <c r="M72" s="72">
        <v>0</v>
      </c>
    </row>
    <row r="73" spans="1:13">
      <c r="A73" s="26" t="s">
        <v>450</v>
      </c>
      <c r="B73" s="26" t="s">
        <v>1020</v>
      </c>
      <c r="C73" s="26" t="s">
        <v>1021</v>
      </c>
      <c r="D73" s="26" t="s">
        <v>1022</v>
      </c>
      <c r="E73" s="26" t="s">
        <v>1023</v>
      </c>
      <c r="F73" s="26" t="s">
        <v>384</v>
      </c>
      <c r="G73" s="25">
        <f t="shared" si="208"/>
        <v>222.43</v>
      </c>
      <c r="H73" s="32">
        <f t="shared" si="211"/>
        <v>252.81</v>
      </c>
      <c r="I73">
        <v>0</v>
      </c>
      <c r="J73" s="86">
        <f t="shared" si="214"/>
        <v>222.43</v>
      </c>
      <c r="K73" s="87">
        <f t="shared" si="215"/>
        <v>252.81</v>
      </c>
      <c r="L73" s="72">
        <f t="shared" si="212"/>
        <v>0</v>
      </c>
      <c r="M73" s="72">
        <f t="shared" si="213"/>
        <v>0</v>
      </c>
    </row>
    <row r="74" spans="1:13">
      <c r="A74" s="26" t="s">
        <v>699</v>
      </c>
      <c r="B74" s="26" t="s">
        <v>643</v>
      </c>
      <c r="C74" s="26" t="s">
        <v>700</v>
      </c>
      <c r="D74" s="26" t="s">
        <v>701</v>
      </c>
      <c r="E74" s="26" t="s">
        <v>702</v>
      </c>
      <c r="F74" s="26" t="s">
        <v>385</v>
      </c>
      <c r="G74" s="25">
        <f t="shared" si="208"/>
        <v>369.17</v>
      </c>
      <c r="H74" s="32">
        <f t="shared" si="211"/>
        <v>375.85</v>
      </c>
      <c r="I74">
        <v>0</v>
      </c>
      <c r="J74" s="86">
        <f t="shared" si="214"/>
        <v>369.17</v>
      </c>
      <c r="K74" s="87">
        <f t="shared" si="215"/>
        <v>375.85</v>
      </c>
      <c r="L74" s="72">
        <v>0</v>
      </c>
      <c r="M74" s="72">
        <v>0</v>
      </c>
    </row>
    <row r="75" spans="1:13">
      <c r="A75" s="26" t="s">
        <v>723</v>
      </c>
      <c r="B75" s="26" t="s">
        <v>1020</v>
      </c>
      <c r="C75" s="26" t="s">
        <v>1024</v>
      </c>
      <c r="D75" s="26" t="s">
        <v>1025</v>
      </c>
      <c r="E75" s="26" t="s">
        <v>1026</v>
      </c>
      <c r="F75" s="26" t="s">
        <v>384</v>
      </c>
      <c r="G75" s="25">
        <f t="shared" si="208"/>
        <v>224.65</v>
      </c>
      <c r="H75" s="32">
        <f t="shared" si="211"/>
        <v>253.04</v>
      </c>
      <c r="I75">
        <v>0</v>
      </c>
      <c r="J75" s="86">
        <f t="shared" si="214"/>
        <v>224.65</v>
      </c>
      <c r="K75" s="87">
        <f t="shared" si="215"/>
        <v>253.04</v>
      </c>
      <c r="L75" s="72">
        <f t="shared" si="212"/>
        <v>0</v>
      </c>
      <c r="M75" s="72">
        <f t="shared" si="213"/>
        <v>0</v>
      </c>
    </row>
    <row r="76" spans="1:13">
      <c r="A76" s="26" t="s">
        <v>703</v>
      </c>
      <c r="B76" s="26" t="s">
        <v>643</v>
      </c>
      <c r="C76" s="26" t="s">
        <v>704</v>
      </c>
      <c r="D76" s="26" t="s">
        <v>705</v>
      </c>
      <c r="E76" s="26" t="s">
        <v>706</v>
      </c>
      <c r="F76" s="26" t="s">
        <v>385</v>
      </c>
      <c r="G76" s="25">
        <f t="shared" si="208"/>
        <v>372.78</v>
      </c>
      <c r="H76" s="32">
        <f t="shared" si="211"/>
        <v>376.21</v>
      </c>
      <c r="I76">
        <v>0</v>
      </c>
      <c r="J76" s="86">
        <f t="shared" si="214"/>
        <v>372.78</v>
      </c>
      <c r="K76" s="87">
        <f t="shared" si="215"/>
        <v>376.21</v>
      </c>
      <c r="L76" s="72">
        <f t="shared" si="212"/>
        <v>0</v>
      </c>
      <c r="M76" s="72">
        <f t="shared" si="213"/>
        <v>0</v>
      </c>
    </row>
    <row r="77" spans="1:13">
      <c r="A77" s="26" t="s">
        <v>724</v>
      </c>
      <c r="B77" s="26" t="s">
        <v>1020</v>
      </c>
      <c r="C77" s="26" t="s">
        <v>1027</v>
      </c>
      <c r="D77" s="26" t="s">
        <v>1028</v>
      </c>
      <c r="E77" s="26" t="s">
        <v>736</v>
      </c>
      <c r="F77" s="26" t="s">
        <v>384</v>
      </c>
      <c r="G77" s="25">
        <f t="shared" si="208"/>
        <v>226.91</v>
      </c>
      <c r="H77" s="32">
        <f t="shared" si="211"/>
        <v>253.26</v>
      </c>
      <c r="I77">
        <v>0</v>
      </c>
      <c r="J77" s="86">
        <f t="shared" si="214"/>
        <v>226.91</v>
      </c>
      <c r="K77" s="87">
        <f t="shared" si="215"/>
        <v>253.26</v>
      </c>
      <c r="L77" s="72">
        <v>0</v>
      </c>
      <c r="M77" s="72">
        <v>0</v>
      </c>
    </row>
    <row r="78" spans="1:13">
      <c r="A78" s="26" t="s">
        <v>725</v>
      </c>
      <c r="B78" s="26" t="s">
        <v>1020</v>
      </c>
      <c r="C78" s="26" t="s">
        <v>1029</v>
      </c>
      <c r="D78" s="26" t="s">
        <v>1030</v>
      </c>
      <c r="E78" s="26" t="s">
        <v>1031</v>
      </c>
      <c r="F78" s="26" t="s">
        <v>384</v>
      </c>
      <c r="G78" s="25">
        <f t="shared" si="208"/>
        <v>229.17</v>
      </c>
      <c r="H78" s="32">
        <f t="shared" si="211"/>
        <v>253.49</v>
      </c>
      <c r="I78">
        <v>0</v>
      </c>
      <c r="J78" s="86">
        <f t="shared" si="214"/>
        <v>229.17</v>
      </c>
      <c r="K78" s="87">
        <f t="shared" si="215"/>
        <v>253.49</v>
      </c>
      <c r="L78" s="72">
        <f t="shared" si="212"/>
        <v>0</v>
      </c>
      <c r="M78" s="72">
        <f t="shared" si="213"/>
        <v>0</v>
      </c>
    </row>
    <row r="79" spans="1:13">
      <c r="A79" s="26" t="s">
        <v>726</v>
      </c>
      <c r="B79" s="26" t="s">
        <v>1020</v>
      </c>
      <c r="C79" s="26" t="s">
        <v>1032</v>
      </c>
      <c r="D79" s="26" t="s">
        <v>1033</v>
      </c>
      <c r="E79" s="26" t="s">
        <v>1034</v>
      </c>
      <c r="F79" s="26" t="s">
        <v>384</v>
      </c>
      <c r="G79" s="25">
        <f t="shared" si="208"/>
        <v>231.46</v>
      </c>
      <c r="H79" s="32">
        <f t="shared" si="211"/>
        <v>253.72</v>
      </c>
      <c r="I79">
        <v>0</v>
      </c>
      <c r="J79" s="86">
        <f t="shared" si="214"/>
        <v>231.46</v>
      </c>
      <c r="K79" s="87">
        <f t="shared" si="215"/>
        <v>253.72</v>
      </c>
      <c r="L79" s="72">
        <f t="shared" si="212"/>
        <v>0</v>
      </c>
      <c r="M79" s="72">
        <f t="shared" si="213"/>
        <v>0</v>
      </c>
    </row>
    <row r="80" spans="1:13">
      <c r="A80" s="26" t="s">
        <v>727</v>
      </c>
      <c r="B80" s="26" t="s">
        <v>1020</v>
      </c>
      <c r="C80" s="26" t="s">
        <v>1035</v>
      </c>
      <c r="D80" s="26" t="s">
        <v>1036</v>
      </c>
      <c r="E80" s="26" t="s">
        <v>1037</v>
      </c>
      <c r="F80" s="26" t="s">
        <v>384</v>
      </c>
      <c r="G80" s="25">
        <f t="shared" si="208"/>
        <v>233.78</v>
      </c>
      <c r="H80" s="32">
        <f t="shared" si="211"/>
        <v>253.95</v>
      </c>
      <c r="I80">
        <v>0</v>
      </c>
      <c r="J80" s="86">
        <f t="shared" si="214"/>
        <v>233.78</v>
      </c>
      <c r="K80" s="87">
        <f t="shared" si="215"/>
        <v>253.95</v>
      </c>
      <c r="L80" s="72">
        <v>0</v>
      </c>
      <c r="M80" s="72">
        <v>0</v>
      </c>
    </row>
    <row r="81" spans="1:13">
      <c r="A81" s="26" t="s">
        <v>728</v>
      </c>
      <c r="B81" s="26" t="s">
        <v>1020</v>
      </c>
      <c r="C81" s="26" t="s">
        <v>1038</v>
      </c>
      <c r="D81" s="26" t="s">
        <v>1039</v>
      </c>
      <c r="E81" s="26" t="s">
        <v>1040</v>
      </c>
      <c r="F81" s="26" t="s">
        <v>384</v>
      </c>
      <c r="G81" s="25">
        <f t="shared" si="208"/>
        <v>236.12</v>
      </c>
      <c r="H81" s="32">
        <f t="shared" si="211"/>
        <v>254.18</v>
      </c>
      <c r="I81">
        <v>0</v>
      </c>
      <c r="J81" s="86">
        <f t="shared" si="214"/>
        <v>236.12</v>
      </c>
      <c r="K81" s="87">
        <f t="shared" si="215"/>
        <v>254.18</v>
      </c>
      <c r="L81" s="72">
        <f t="shared" si="212"/>
        <v>0</v>
      </c>
      <c r="M81" s="72">
        <f t="shared" si="213"/>
        <v>0</v>
      </c>
    </row>
    <row r="82" spans="1:13">
      <c r="A82" s="26" t="s">
        <v>729</v>
      </c>
      <c r="B82" s="26" t="s">
        <v>1020</v>
      </c>
      <c r="C82" s="26" t="s">
        <v>1041</v>
      </c>
      <c r="D82" s="26" t="s">
        <v>1042</v>
      </c>
      <c r="E82" s="26" t="s">
        <v>1043</v>
      </c>
      <c r="F82" s="26" t="s">
        <v>384</v>
      </c>
      <c r="G82" s="25">
        <f t="shared" si="208"/>
        <v>238.48</v>
      </c>
      <c r="H82" s="32">
        <f t="shared" si="211"/>
        <v>254.42</v>
      </c>
      <c r="I82">
        <v>0</v>
      </c>
      <c r="J82" s="86">
        <f t="shared" si="214"/>
        <v>238.48</v>
      </c>
      <c r="K82" s="87">
        <f t="shared" si="215"/>
        <v>254.42</v>
      </c>
      <c r="L82" s="72">
        <v>0</v>
      </c>
      <c r="M82" s="72">
        <v>0</v>
      </c>
    </row>
    <row r="83" spans="1:13">
      <c r="A83" s="26" t="s">
        <v>730</v>
      </c>
      <c r="B83" s="26" t="s">
        <v>1020</v>
      </c>
      <c r="C83" s="26" t="s">
        <v>1044</v>
      </c>
      <c r="D83" s="26" t="s">
        <v>1045</v>
      </c>
      <c r="E83" s="26" t="s">
        <v>1046</v>
      </c>
      <c r="F83" s="26" t="s">
        <v>384</v>
      </c>
      <c r="G83" s="25">
        <f t="shared" ref="G83:G122" si="216">C83-I83</f>
        <v>240.87</v>
      </c>
      <c r="H83" s="32">
        <f t="shared" si="211"/>
        <v>254.66</v>
      </c>
      <c r="I83">
        <v>0</v>
      </c>
      <c r="J83" s="86">
        <f t="shared" si="214"/>
        <v>240.87</v>
      </c>
      <c r="K83" s="87">
        <f t="shared" si="215"/>
        <v>254.66</v>
      </c>
      <c r="L83" s="72">
        <v>0</v>
      </c>
      <c r="M83" s="72">
        <v>0</v>
      </c>
    </row>
    <row r="84" spans="1:13">
      <c r="A84" s="26" t="s">
        <v>731</v>
      </c>
      <c r="B84" s="26" t="s">
        <v>1020</v>
      </c>
      <c r="C84" s="26" t="s">
        <v>1047</v>
      </c>
      <c r="D84" s="26" t="s">
        <v>1048</v>
      </c>
      <c r="E84" s="26" t="s">
        <v>1049</v>
      </c>
      <c r="F84" s="26" t="s">
        <v>384</v>
      </c>
      <c r="G84" s="25">
        <f t="shared" si="216"/>
        <v>243.27</v>
      </c>
      <c r="H84" s="32">
        <f t="shared" si="211"/>
        <v>254.9</v>
      </c>
      <c r="I84">
        <v>0</v>
      </c>
      <c r="J84" s="86">
        <f t="shared" si="214"/>
        <v>243.27</v>
      </c>
      <c r="K84" s="87">
        <f t="shared" si="215"/>
        <v>254.9</v>
      </c>
      <c r="L84" s="72">
        <f t="shared" si="212"/>
        <v>0</v>
      </c>
      <c r="M84" s="72">
        <f t="shared" si="213"/>
        <v>0</v>
      </c>
    </row>
    <row r="85" spans="1:13">
      <c r="A85" s="26" t="s">
        <v>732</v>
      </c>
      <c r="B85" s="26" t="s">
        <v>1020</v>
      </c>
      <c r="C85" s="26" t="s">
        <v>1050</v>
      </c>
      <c r="D85" s="26" t="s">
        <v>1051</v>
      </c>
      <c r="E85" s="26" t="s">
        <v>1052</v>
      </c>
      <c r="F85" s="26" t="s">
        <v>384</v>
      </c>
      <c r="G85" s="25">
        <f t="shared" si="216"/>
        <v>245.7</v>
      </c>
      <c r="H85" s="32">
        <f t="shared" si="211"/>
        <v>255.14</v>
      </c>
      <c r="I85">
        <v>0</v>
      </c>
      <c r="J85" s="86">
        <f t="shared" si="214"/>
        <v>245.7</v>
      </c>
      <c r="K85" s="87">
        <f t="shared" si="215"/>
        <v>255.14</v>
      </c>
      <c r="L85" s="72">
        <f t="shared" si="212"/>
        <v>0</v>
      </c>
      <c r="M85" s="72">
        <f t="shared" si="213"/>
        <v>0</v>
      </c>
    </row>
    <row r="86" spans="1:13">
      <c r="A86" s="26" t="s">
        <v>733</v>
      </c>
      <c r="B86" s="26" t="s">
        <v>1020</v>
      </c>
      <c r="C86" s="26" t="s">
        <v>1053</v>
      </c>
      <c r="D86" s="26" t="s">
        <v>1054</v>
      </c>
      <c r="E86" s="26" t="s">
        <v>1055</v>
      </c>
      <c r="F86" s="26" t="s">
        <v>384</v>
      </c>
      <c r="G86" s="25">
        <f t="shared" si="216"/>
        <v>248.16</v>
      </c>
      <c r="H86" s="32">
        <f t="shared" si="211"/>
        <v>255.39</v>
      </c>
      <c r="I86">
        <v>0</v>
      </c>
      <c r="J86" s="86">
        <f t="shared" si="214"/>
        <v>248.16</v>
      </c>
      <c r="K86" s="87">
        <f t="shared" si="215"/>
        <v>255.39</v>
      </c>
      <c r="L86" s="72">
        <v>0</v>
      </c>
      <c r="M86" s="72">
        <v>0</v>
      </c>
    </row>
    <row r="87" spans="1:13">
      <c r="A87" s="26" t="s">
        <v>734</v>
      </c>
      <c r="B87" s="26" t="s">
        <v>1020</v>
      </c>
      <c r="C87" s="26" t="s">
        <v>1056</v>
      </c>
      <c r="D87" s="26" t="s">
        <v>1057</v>
      </c>
      <c r="E87" s="26" t="s">
        <v>1058</v>
      </c>
      <c r="F87" s="26" t="s">
        <v>384</v>
      </c>
      <c r="G87" s="25">
        <f t="shared" si="216"/>
        <v>250.42</v>
      </c>
      <c r="H87" s="32">
        <f t="shared" si="211"/>
        <v>255.61</v>
      </c>
      <c r="I87">
        <v>0</v>
      </c>
      <c r="J87" s="86">
        <f t="shared" si="214"/>
        <v>250.42</v>
      </c>
      <c r="K87" s="87">
        <f t="shared" si="215"/>
        <v>255.61</v>
      </c>
      <c r="L87" s="72">
        <v>0</v>
      </c>
      <c r="M87" s="72">
        <v>0</v>
      </c>
    </row>
    <row r="88" spans="1:13">
      <c r="A88" s="26" t="s">
        <v>1059</v>
      </c>
      <c r="B88" s="26" t="s">
        <v>1060</v>
      </c>
      <c r="C88" s="26" t="s">
        <v>1061</v>
      </c>
      <c r="D88" s="26" t="s">
        <v>1062</v>
      </c>
      <c r="E88" s="26" t="s">
        <v>1063</v>
      </c>
      <c r="F88" s="26" t="s">
        <v>385</v>
      </c>
      <c r="G88" s="25">
        <f t="shared" si="216"/>
        <v>151.44</v>
      </c>
      <c r="H88" s="32">
        <f t="shared" si="211"/>
        <v>154.18</v>
      </c>
      <c r="I88">
        <v>0</v>
      </c>
      <c r="J88" s="86">
        <f t="shared" si="214"/>
        <v>151.44</v>
      </c>
      <c r="K88" s="87">
        <f t="shared" si="215"/>
        <v>154.18</v>
      </c>
      <c r="L88" s="72">
        <f t="shared" si="212"/>
        <v>0</v>
      </c>
      <c r="M88" s="72">
        <f t="shared" si="213"/>
        <v>0</v>
      </c>
    </row>
    <row r="89" spans="1:13">
      <c r="A89" s="26" t="s">
        <v>1064</v>
      </c>
      <c r="B89" s="26" t="s">
        <v>1060</v>
      </c>
      <c r="C89" s="26" t="s">
        <v>1065</v>
      </c>
      <c r="D89" s="26" t="s">
        <v>1066</v>
      </c>
      <c r="E89" s="26" t="s">
        <v>1067</v>
      </c>
      <c r="F89" s="26" t="s">
        <v>385</v>
      </c>
      <c r="G89" s="25">
        <f t="shared" si="216"/>
        <v>152.9</v>
      </c>
      <c r="H89" s="32">
        <f t="shared" si="211"/>
        <v>154.32</v>
      </c>
      <c r="I89">
        <v>0</v>
      </c>
      <c r="J89" s="86">
        <f t="shared" si="214"/>
        <v>152.9</v>
      </c>
      <c r="K89" s="87">
        <f t="shared" si="215"/>
        <v>154.32</v>
      </c>
      <c r="L89" s="72">
        <v>0</v>
      </c>
      <c r="M89" s="72">
        <v>0</v>
      </c>
    </row>
    <row r="90" spans="1:13">
      <c r="A90" s="26"/>
      <c r="B90" s="26"/>
      <c r="C90" s="26"/>
      <c r="D90" s="26"/>
      <c r="E90" s="26"/>
      <c r="F90" s="26"/>
      <c r="G90" s="25"/>
      <c r="H90" s="32"/>
      <c r="J90" s="86"/>
      <c r="K90" s="87"/>
      <c r="L90" s="72"/>
      <c r="M90" s="72"/>
    </row>
    <row r="91" spans="1:13">
      <c r="A91" s="26"/>
      <c r="B91" s="26"/>
      <c r="C91" s="26"/>
      <c r="D91" s="26"/>
      <c r="E91" s="26"/>
      <c r="F91" s="26"/>
      <c r="G91" s="25"/>
      <c r="H91" s="32"/>
      <c r="J91" s="86"/>
      <c r="K91" s="87"/>
      <c r="L91" s="72"/>
      <c r="M91" s="72"/>
    </row>
    <row r="92" spans="1:13">
      <c r="A92" s="26"/>
      <c r="B92" s="26"/>
      <c r="C92" s="26"/>
      <c r="D92" s="26"/>
      <c r="E92" s="26"/>
      <c r="F92" s="26"/>
      <c r="G92" s="25"/>
      <c r="H92" s="32"/>
      <c r="J92" s="86"/>
      <c r="K92" s="87"/>
      <c r="L92" s="72"/>
      <c r="M92" s="72"/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26"/>
      <c r="B97" s="26"/>
      <c r="C97" s="26"/>
      <c r="D97" s="26"/>
      <c r="E97" s="26"/>
      <c r="F97" s="26"/>
      <c r="G97" s="25"/>
      <c r="H97" s="32"/>
      <c r="J97" s="86"/>
      <c r="K97" s="87"/>
      <c r="L97" s="72"/>
      <c r="M97" s="72"/>
    </row>
    <row r="98" spans="1:13">
      <c r="A98" s="26"/>
      <c r="B98" s="26"/>
      <c r="C98" s="26"/>
      <c r="D98" s="26"/>
      <c r="E98" s="26"/>
      <c r="F98" s="26"/>
      <c r="G98" s="25"/>
      <c r="H98" s="32"/>
      <c r="J98" s="86"/>
      <c r="K98" s="87"/>
      <c r="L98" s="72"/>
      <c r="M98" s="72"/>
    </row>
    <row r="99" spans="1:13">
      <c r="A99" s="26"/>
      <c r="B99" s="26"/>
      <c r="C99" s="26"/>
      <c r="D99" s="26"/>
      <c r="E99" s="26"/>
      <c r="F99" s="26"/>
      <c r="G99" s="25"/>
      <c r="H99" s="32"/>
      <c r="J99" s="86"/>
      <c r="K99" s="87"/>
      <c r="L99" s="72"/>
      <c r="M99" s="72"/>
    </row>
    <row r="100" spans="1:13">
      <c r="A100" s="26"/>
      <c r="B100" s="26"/>
      <c r="C100" s="26"/>
      <c r="D100" s="26"/>
      <c r="E100" s="26"/>
      <c r="F100" s="26"/>
      <c r="G100" s="25"/>
      <c r="H100" s="32"/>
      <c r="J100" s="86"/>
      <c r="K100" s="87"/>
      <c r="L100" s="72"/>
      <c r="M100" s="72"/>
    </row>
    <row r="101" spans="1:13">
      <c r="A101" s="26"/>
      <c r="B101" s="26"/>
      <c r="C101" s="26"/>
      <c r="D101" s="26"/>
      <c r="E101" s="26"/>
      <c r="F101" s="26"/>
      <c r="G101" s="25"/>
      <c r="H101" s="32"/>
      <c r="J101" s="86"/>
      <c r="K101" s="87"/>
      <c r="L101" s="72"/>
      <c r="M101" s="72"/>
    </row>
    <row r="102" spans="1:13">
      <c r="A102" s="26"/>
      <c r="B102" s="26"/>
      <c r="C102" s="26"/>
      <c r="D102" s="26"/>
      <c r="E102" s="26"/>
      <c r="F102" s="26"/>
      <c r="G102" s="25"/>
      <c r="H102" s="32"/>
      <c r="J102" s="86"/>
      <c r="K102" s="87"/>
      <c r="L102" s="72"/>
      <c r="M102" s="72"/>
    </row>
    <row r="103" spans="1:13">
      <c r="A103" s="26"/>
      <c r="B103" s="26"/>
      <c r="C103" s="26"/>
      <c r="D103" s="26"/>
      <c r="E103" s="26"/>
      <c r="F103" s="26"/>
      <c r="G103" s="25"/>
      <c r="H103" s="32"/>
      <c r="J103" s="86"/>
      <c r="K103" s="87"/>
      <c r="L103" s="72"/>
      <c r="M103" s="72"/>
    </row>
    <row r="104" spans="1:13">
      <c r="A104" s="26"/>
      <c r="B104" s="26"/>
      <c r="C104" s="26"/>
      <c r="D104" s="26"/>
      <c r="E104" s="26"/>
      <c r="F104" s="26"/>
      <c r="G104" s="25"/>
      <c r="H104" s="32"/>
      <c r="J104" s="86"/>
      <c r="K104" s="87"/>
      <c r="L104" s="72"/>
      <c r="M104" s="72"/>
    </row>
    <row r="105" spans="1:13">
      <c r="A105" s="26"/>
      <c r="B105" s="26"/>
      <c r="C105" s="26"/>
      <c r="D105" s="26"/>
      <c r="E105" s="26"/>
      <c r="F105" s="26"/>
      <c r="G105" s="25"/>
      <c r="H105" s="32"/>
      <c r="J105" s="86"/>
      <c r="K105" s="87"/>
      <c r="L105" s="72"/>
      <c r="M105" s="72"/>
    </row>
    <row r="106" spans="1:13">
      <c r="A106" s="26"/>
      <c r="B106" s="26"/>
      <c r="C106" s="26"/>
      <c r="D106" s="26"/>
      <c r="E106" s="26"/>
      <c r="F106" s="26"/>
      <c r="G106" s="25"/>
      <c r="H106" s="32"/>
      <c r="J106" s="86"/>
      <c r="K106" s="87"/>
      <c r="L106" s="72"/>
      <c r="M106" s="72"/>
    </row>
    <row r="107" spans="1:13">
      <c r="A107" s="174"/>
      <c r="B107" s="174"/>
      <c r="C107" s="174"/>
      <c r="D107" s="174"/>
      <c r="E107" s="174"/>
      <c r="F107" s="174"/>
      <c r="G107" s="25">
        <f t="shared" si="216"/>
        <v>0</v>
      </c>
      <c r="H107" s="32">
        <f t="shared" ref="H107:H146" si="217">E107-I107</f>
        <v>0</v>
      </c>
      <c r="I107">
        <v>0</v>
      </c>
      <c r="J107" s="86">
        <f t="shared" ref="J107:J146" si="218">G107-L107</f>
        <v>0</v>
      </c>
      <c r="K107" s="87">
        <f t="shared" ref="K107:K146" si="219">H107-M107</f>
        <v>0</v>
      </c>
      <c r="L107" s="72">
        <f t="shared" ref="L107:L146" si="220">IF(DAY(A107)=15,G107,0)</f>
        <v>0</v>
      </c>
      <c r="M107" s="72">
        <f t="shared" ref="M107:M146" si="221">IF(DAY(A107)=15,H107,0)</f>
        <v>0</v>
      </c>
    </row>
    <row r="108" spans="1:13">
      <c r="G108" s="25">
        <f t="shared" si="216"/>
        <v>0</v>
      </c>
      <c r="H108" s="32">
        <f t="shared" si="217"/>
        <v>0</v>
      </c>
      <c r="I108">
        <v>0</v>
      </c>
      <c r="J108" s="86">
        <f t="shared" si="218"/>
        <v>0</v>
      </c>
      <c r="K108" s="87">
        <f t="shared" si="219"/>
        <v>0</v>
      </c>
      <c r="L108" s="72">
        <f t="shared" si="220"/>
        <v>0</v>
      </c>
      <c r="M108" s="72">
        <f t="shared" si="221"/>
        <v>0</v>
      </c>
    </row>
    <row r="109" spans="1:13">
      <c r="G109" s="25">
        <f t="shared" si="216"/>
        <v>0</v>
      </c>
      <c r="H109" s="32">
        <f t="shared" si="217"/>
        <v>0</v>
      </c>
      <c r="I109">
        <v>0</v>
      </c>
      <c r="J109" s="86">
        <f t="shared" si="218"/>
        <v>0</v>
      </c>
      <c r="K109" s="87">
        <f t="shared" si="219"/>
        <v>0</v>
      </c>
      <c r="L109" s="72">
        <f t="shared" si="220"/>
        <v>0</v>
      </c>
      <c r="M109" s="72">
        <f t="shared" si="221"/>
        <v>0</v>
      </c>
    </row>
    <row r="110" spans="1:13">
      <c r="G110" s="25">
        <f t="shared" si="216"/>
        <v>0</v>
      </c>
      <c r="H110" s="32">
        <f t="shared" si="217"/>
        <v>0</v>
      </c>
      <c r="I110">
        <v>0</v>
      </c>
      <c r="J110" s="86">
        <f t="shared" si="218"/>
        <v>0</v>
      </c>
      <c r="K110" s="87">
        <f t="shared" si="219"/>
        <v>0</v>
      </c>
      <c r="L110" s="72">
        <f t="shared" si="220"/>
        <v>0</v>
      </c>
      <c r="M110" s="72">
        <f t="shared" si="221"/>
        <v>0</v>
      </c>
    </row>
    <row r="111" spans="1:13">
      <c r="G111" s="25">
        <f t="shared" si="216"/>
        <v>0</v>
      </c>
      <c r="H111" s="32">
        <f t="shared" si="217"/>
        <v>0</v>
      </c>
      <c r="I111">
        <v>0</v>
      </c>
      <c r="J111" s="86">
        <f t="shared" si="218"/>
        <v>0</v>
      </c>
      <c r="K111" s="87">
        <f t="shared" si="219"/>
        <v>0</v>
      </c>
      <c r="L111" s="72">
        <f t="shared" si="220"/>
        <v>0</v>
      </c>
      <c r="M111" s="72">
        <f t="shared" si="221"/>
        <v>0</v>
      </c>
    </row>
    <row r="112" spans="1:13">
      <c r="G112" s="25">
        <f t="shared" si="216"/>
        <v>0</v>
      </c>
      <c r="H112" s="32">
        <f t="shared" si="217"/>
        <v>0</v>
      </c>
      <c r="I112">
        <v>0</v>
      </c>
      <c r="J112" s="86">
        <f t="shared" si="218"/>
        <v>0</v>
      </c>
      <c r="K112" s="87">
        <f t="shared" si="219"/>
        <v>0</v>
      </c>
      <c r="L112" s="72">
        <f t="shared" si="220"/>
        <v>0</v>
      </c>
      <c r="M112" s="72">
        <f t="shared" si="221"/>
        <v>0</v>
      </c>
    </row>
    <row r="113" spans="7:13">
      <c r="G113" s="25">
        <f t="shared" si="216"/>
        <v>0</v>
      </c>
      <c r="H113" s="32">
        <f t="shared" si="217"/>
        <v>0</v>
      </c>
      <c r="I113">
        <v>0</v>
      </c>
      <c r="J113" s="86">
        <f t="shared" si="218"/>
        <v>0</v>
      </c>
      <c r="K113" s="87">
        <f t="shared" si="219"/>
        <v>0</v>
      </c>
      <c r="L113" s="72">
        <f t="shared" si="220"/>
        <v>0</v>
      </c>
      <c r="M113" s="72">
        <f t="shared" si="221"/>
        <v>0</v>
      </c>
    </row>
    <row r="114" spans="7:13">
      <c r="G114" s="25">
        <f t="shared" si="216"/>
        <v>0</v>
      </c>
      <c r="H114" s="32">
        <f t="shared" si="217"/>
        <v>0</v>
      </c>
      <c r="I114">
        <v>0</v>
      </c>
      <c r="J114" s="86">
        <f t="shared" si="218"/>
        <v>0</v>
      </c>
      <c r="K114" s="87">
        <f t="shared" si="219"/>
        <v>0</v>
      </c>
      <c r="L114" s="72">
        <f t="shared" si="220"/>
        <v>0</v>
      </c>
      <c r="M114" s="72">
        <f t="shared" si="221"/>
        <v>0</v>
      </c>
    </row>
    <row r="115" spans="7:13">
      <c r="G115" s="25">
        <f t="shared" si="216"/>
        <v>0</v>
      </c>
      <c r="H115" s="32">
        <f t="shared" si="217"/>
        <v>0</v>
      </c>
      <c r="I115">
        <v>0</v>
      </c>
      <c r="J115" s="86">
        <f t="shared" si="218"/>
        <v>0</v>
      </c>
      <c r="K115" s="87">
        <f t="shared" si="219"/>
        <v>0</v>
      </c>
      <c r="L115" s="72">
        <f t="shared" si="220"/>
        <v>0</v>
      </c>
      <c r="M115" s="72">
        <f t="shared" si="221"/>
        <v>0</v>
      </c>
    </row>
    <row r="116" spans="7:13">
      <c r="G116" s="25">
        <f t="shared" si="216"/>
        <v>0</v>
      </c>
      <c r="H116" s="32">
        <f t="shared" si="217"/>
        <v>0</v>
      </c>
      <c r="I116">
        <v>0</v>
      </c>
      <c r="J116" s="86">
        <f t="shared" si="218"/>
        <v>0</v>
      </c>
      <c r="K116" s="87">
        <f t="shared" si="219"/>
        <v>0</v>
      </c>
      <c r="L116" s="72">
        <f t="shared" si="220"/>
        <v>0</v>
      </c>
      <c r="M116" s="72">
        <f t="shared" si="221"/>
        <v>0</v>
      </c>
    </row>
    <row r="117" spans="7:13">
      <c r="G117" s="25">
        <f t="shared" si="216"/>
        <v>0</v>
      </c>
      <c r="H117" s="32">
        <f t="shared" si="217"/>
        <v>0</v>
      </c>
      <c r="I117">
        <v>0</v>
      </c>
      <c r="J117" s="86">
        <f t="shared" si="218"/>
        <v>0</v>
      </c>
      <c r="K117" s="87">
        <f t="shared" si="219"/>
        <v>0</v>
      </c>
      <c r="L117" s="72">
        <f t="shared" si="220"/>
        <v>0</v>
      </c>
      <c r="M117" s="72">
        <f t="shared" si="221"/>
        <v>0</v>
      </c>
    </row>
    <row r="118" spans="7:13">
      <c r="G118" s="25">
        <f t="shared" si="216"/>
        <v>0</v>
      </c>
      <c r="H118" s="32">
        <f t="shared" si="217"/>
        <v>0</v>
      </c>
      <c r="I118">
        <v>0</v>
      </c>
      <c r="J118" s="86">
        <f t="shared" si="218"/>
        <v>0</v>
      </c>
      <c r="K118" s="87">
        <f t="shared" si="219"/>
        <v>0</v>
      </c>
      <c r="L118" s="72">
        <f t="shared" si="220"/>
        <v>0</v>
      </c>
      <c r="M118" s="72">
        <f t="shared" si="221"/>
        <v>0</v>
      </c>
    </row>
    <row r="119" spans="7:13">
      <c r="G119" s="25">
        <f t="shared" si="216"/>
        <v>0</v>
      </c>
      <c r="H119" s="32">
        <f t="shared" si="217"/>
        <v>0</v>
      </c>
      <c r="I119">
        <v>0</v>
      </c>
      <c r="J119" s="86">
        <f t="shared" si="218"/>
        <v>0</v>
      </c>
      <c r="K119" s="87">
        <f t="shared" si="219"/>
        <v>0</v>
      </c>
      <c r="L119" s="72">
        <f t="shared" si="220"/>
        <v>0</v>
      </c>
      <c r="M119" s="72">
        <f t="shared" si="221"/>
        <v>0</v>
      </c>
    </row>
    <row r="120" spans="7:13">
      <c r="G120" s="25">
        <f t="shared" si="216"/>
        <v>0</v>
      </c>
      <c r="H120" s="32">
        <f t="shared" si="217"/>
        <v>0</v>
      </c>
      <c r="I120">
        <v>0</v>
      </c>
      <c r="J120" s="86">
        <f t="shared" si="218"/>
        <v>0</v>
      </c>
      <c r="K120" s="87">
        <f t="shared" si="219"/>
        <v>0</v>
      </c>
      <c r="L120" s="72">
        <f t="shared" si="220"/>
        <v>0</v>
      </c>
      <c r="M120" s="72">
        <f t="shared" si="221"/>
        <v>0</v>
      </c>
    </row>
    <row r="121" spans="7:13">
      <c r="G121" s="25">
        <f t="shared" si="216"/>
        <v>0</v>
      </c>
      <c r="H121" s="32">
        <f t="shared" si="217"/>
        <v>0</v>
      </c>
      <c r="I121">
        <v>0</v>
      </c>
      <c r="J121" s="86">
        <f t="shared" si="218"/>
        <v>0</v>
      </c>
      <c r="K121" s="87">
        <f t="shared" si="219"/>
        <v>0</v>
      </c>
      <c r="L121" s="72">
        <f t="shared" si="220"/>
        <v>0</v>
      </c>
      <c r="M121" s="72">
        <f t="shared" si="221"/>
        <v>0</v>
      </c>
    </row>
    <row r="122" spans="7:13">
      <c r="G122" s="25">
        <f t="shared" si="216"/>
        <v>0</v>
      </c>
      <c r="H122" s="32">
        <f t="shared" si="217"/>
        <v>0</v>
      </c>
      <c r="I122">
        <v>0</v>
      </c>
      <c r="J122" s="86">
        <f t="shared" si="218"/>
        <v>0</v>
      </c>
      <c r="K122" s="87">
        <f t="shared" si="219"/>
        <v>0</v>
      </c>
      <c r="L122" s="72">
        <f t="shared" si="220"/>
        <v>0</v>
      </c>
      <c r="M122" s="72">
        <f t="shared" si="221"/>
        <v>0</v>
      </c>
    </row>
    <row r="123" spans="7:13">
      <c r="G123" s="25">
        <f t="shared" ref="G123:G146" si="222">C123-I123</f>
        <v>0</v>
      </c>
      <c r="H123" s="32">
        <f t="shared" si="217"/>
        <v>0</v>
      </c>
      <c r="I123">
        <v>0</v>
      </c>
      <c r="J123" s="86">
        <f t="shared" si="218"/>
        <v>0</v>
      </c>
      <c r="K123" s="87">
        <f t="shared" si="219"/>
        <v>0</v>
      </c>
      <c r="L123" s="72">
        <f t="shared" si="220"/>
        <v>0</v>
      </c>
      <c r="M123" s="72">
        <f t="shared" si="221"/>
        <v>0</v>
      </c>
    </row>
    <row r="124" spans="7:13">
      <c r="G124" s="25">
        <f t="shared" si="222"/>
        <v>0</v>
      </c>
      <c r="H124" s="32">
        <f t="shared" si="217"/>
        <v>0</v>
      </c>
      <c r="I124">
        <v>0</v>
      </c>
      <c r="J124" s="86">
        <f t="shared" si="218"/>
        <v>0</v>
      </c>
      <c r="K124" s="87">
        <f t="shared" si="219"/>
        <v>0</v>
      </c>
      <c r="L124" s="72">
        <f t="shared" si="220"/>
        <v>0</v>
      </c>
      <c r="M124" s="72">
        <f t="shared" si="221"/>
        <v>0</v>
      </c>
    </row>
    <row r="125" spans="7:13">
      <c r="G125" s="25">
        <f t="shared" si="222"/>
        <v>0</v>
      </c>
      <c r="H125" s="32">
        <f t="shared" si="217"/>
        <v>0</v>
      </c>
      <c r="I125">
        <v>0</v>
      </c>
      <c r="J125" s="86">
        <f t="shared" si="218"/>
        <v>0</v>
      </c>
      <c r="K125" s="87">
        <f t="shared" si="219"/>
        <v>0</v>
      </c>
      <c r="L125" s="72">
        <f t="shared" si="220"/>
        <v>0</v>
      </c>
      <c r="M125" s="72">
        <f t="shared" si="221"/>
        <v>0</v>
      </c>
    </row>
    <row r="126" spans="7:13">
      <c r="G126" s="25">
        <f t="shared" si="222"/>
        <v>0</v>
      </c>
      <c r="H126" s="32">
        <f t="shared" si="217"/>
        <v>0</v>
      </c>
      <c r="I126">
        <v>0</v>
      </c>
      <c r="J126" s="86">
        <f t="shared" si="218"/>
        <v>0</v>
      </c>
      <c r="K126" s="87">
        <f t="shared" si="219"/>
        <v>0</v>
      </c>
      <c r="L126" s="72">
        <f t="shared" si="220"/>
        <v>0</v>
      </c>
      <c r="M126" s="72">
        <f t="shared" si="221"/>
        <v>0</v>
      </c>
    </row>
    <row r="127" spans="7:13">
      <c r="G127" s="25">
        <f t="shared" si="222"/>
        <v>0</v>
      </c>
      <c r="H127" s="32">
        <f t="shared" si="217"/>
        <v>0</v>
      </c>
      <c r="I127">
        <v>0</v>
      </c>
      <c r="J127" s="86">
        <f t="shared" si="218"/>
        <v>0</v>
      </c>
      <c r="K127" s="87">
        <f t="shared" si="219"/>
        <v>0</v>
      </c>
      <c r="L127" s="72">
        <f t="shared" si="220"/>
        <v>0</v>
      </c>
      <c r="M127" s="72">
        <f t="shared" si="221"/>
        <v>0</v>
      </c>
    </row>
    <row r="128" spans="7:13">
      <c r="G128" s="25">
        <f t="shared" si="222"/>
        <v>0</v>
      </c>
      <c r="H128" s="32">
        <f t="shared" si="217"/>
        <v>0</v>
      </c>
      <c r="I128">
        <v>0</v>
      </c>
      <c r="J128" s="86">
        <f t="shared" si="218"/>
        <v>0</v>
      </c>
      <c r="K128" s="87">
        <f t="shared" si="219"/>
        <v>0</v>
      </c>
      <c r="L128" s="72">
        <f t="shared" si="220"/>
        <v>0</v>
      </c>
      <c r="M128" s="72">
        <f t="shared" si="221"/>
        <v>0</v>
      </c>
    </row>
    <row r="129" spans="7:13">
      <c r="G129" s="25">
        <f t="shared" si="222"/>
        <v>0</v>
      </c>
      <c r="H129" s="32">
        <f t="shared" si="217"/>
        <v>0</v>
      </c>
      <c r="I129">
        <v>0</v>
      </c>
      <c r="J129" s="86">
        <f t="shared" si="218"/>
        <v>0</v>
      </c>
      <c r="K129" s="87">
        <f t="shared" si="219"/>
        <v>0</v>
      </c>
      <c r="L129" s="72">
        <f t="shared" si="220"/>
        <v>0</v>
      </c>
      <c r="M129" s="72">
        <f t="shared" si="221"/>
        <v>0</v>
      </c>
    </row>
    <row r="130" spans="7:13">
      <c r="G130" s="25">
        <f t="shared" si="222"/>
        <v>0</v>
      </c>
      <c r="H130" s="32">
        <f t="shared" si="217"/>
        <v>0</v>
      </c>
      <c r="I130">
        <v>0</v>
      </c>
      <c r="J130" s="86">
        <f t="shared" si="218"/>
        <v>0</v>
      </c>
      <c r="K130" s="87">
        <f t="shared" si="219"/>
        <v>0</v>
      </c>
      <c r="L130" s="72">
        <f t="shared" si="220"/>
        <v>0</v>
      </c>
      <c r="M130" s="72">
        <f t="shared" si="221"/>
        <v>0</v>
      </c>
    </row>
    <row r="131" spans="7:13">
      <c r="G131" s="25">
        <f t="shared" si="222"/>
        <v>0</v>
      </c>
      <c r="H131" s="32">
        <f t="shared" si="217"/>
        <v>0</v>
      </c>
      <c r="I131">
        <v>0</v>
      </c>
      <c r="J131" s="86">
        <f t="shared" si="218"/>
        <v>0</v>
      </c>
      <c r="K131" s="87">
        <f t="shared" si="219"/>
        <v>0</v>
      </c>
      <c r="L131" s="72">
        <f t="shared" si="220"/>
        <v>0</v>
      </c>
      <c r="M131" s="72">
        <f t="shared" si="221"/>
        <v>0</v>
      </c>
    </row>
    <row r="132" spans="7:13">
      <c r="G132" s="25">
        <f t="shared" si="222"/>
        <v>0</v>
      </c>
      <c r="H132" s="32">
        <f t="shared" si="217"/>
        <v>0</v>
      </c>
      <c r="I132">
        <v>0</v>
      </c>
      <c r="J132" s="86">
        <f t="shared" si="218"/>
        <v>0</v>
      </c>
      <c r="K132" s="87">
        <f t="shared" si="219"/>
        <v>0</v>
      </c>
      <c r="L132" s="72">
        <f t="shared" si="220"/>
        <v>0</v>
      </c>
      <c r="M132" s="72">
        <f t="shared" si="221"/>
        <v>0</v>
      </c>
    </row>
    <row r="133" spans="7:13">
      <c r="G133" s="25">
        <f t="shared" si="222"/>
        <v>0</v>
      </c>
      <c r="H133" s="32">
        <f t="shared" si="217"/>
        <v>0</v>
      </c>
      <c r="I133">
        <v>0</v>
      </c>
      <c r="J133" s="86">
        <f t="shared" si="218"/>
        <v>0</v>
      </c>
      <c r="K133" s="87">
        <f t="shared" si="219"/>
        <v>0</v>
      </c>
      <c r="L133" s="72">
        <f t="shared" si="220"/>
        <v>0</v>
      </c>
      <c r="M133" s="72">
        <f t="shared" si="221"/>
        <v>0</v>
      </c>
    </row>
    <row r="134" spans="7:13">
      <c r="G134" s="25">
        <f t="shared" si="222"/>
        <v>0</v>
      </c>
      <c r="H134" s="32">
        <f t="shared" si="217"/>
        <v>0</v>
      </c>
      <c r="I134">
        <v>0</v>
      </c>
      <c r="J134" s="86">
        <f t="shared" si="218"/>
        <v>0</v>
      </c>
      <c r="K134" s="87">
        <f t="shared" si="219"/>
        <v>0</v>
      </c>
      <c r="L134" s="72">
        <f t="shared" si="220"/>
        <v>0</v>
      </c>
      <c r="M134" s="72">
        <f t="shared" si="221"/>
        <v>0</v>
      </c>
    </row>
    <row r="135" spans="7:13">
      <c r="G135" s="25">
        <f t="shared" si="222"/>
        <v>0</v>
      </c>
      <c r="H135" s="32">
        <f t="shared" si="217"/>
        <v>0</v>
      </c>
      <c r="I135">
        <v>0</v>
      </c>
      <c r="J135" s="86">
        <f t="shared" si="218"/>
        <v>0</v>
      </c>
      <c r="K135" s="87">
        <f t="shared" si="219"/>
        <v>0</v>
      </c>
      <c r="L135" s="72">
        <f t="shared" si="220"/>
        <v>0</v>
      </c>
      <c r="M135" s="72">
        <f t="shared" si="221"/>
        <v>0</v>
      </c>
    </row>
    <row r="136" spans="7:13">
      <c r="G136" s="25">
        <f t="shared" si="222"/>
        <v>0</v>
      </c>
      <c r="H136" s="32">
        <f t="shared" si="217"/>
        <v>0</v>
      </c>
      <c r="I136">
        <v>0</v>
      </c>
      <c r="J136" s="86">
        <f t="shared" si="218"/>
        <v>0</v>
      </c>
      <c r="K136" s="87">
        <f t="shared" si="219"/>
        <v>0</v>
      </c>
      <c r="L136" s="72">
        <f t="shared" si="220"/>
        <v>0</v>
      </c>
      <c r="M136" s="72">
        <f t="shared" si="221"/>
        <v>0</v>
      </c>
    </row>
    <row r="137" spans="7:13">
      <c r="G137" s="25">
        <f t="shared" si="222"/>
        <v>0</v>
      </c>
      <c r="H137" s="32">
        <f t="shared" si="217"/>
        <v>0</v>
      </c>
      <c r="I137">
        <v>0</v>
      </c>
      <c r="J137" s="86">
        <f t="shared" si="218"/>
        <v>0</v>
      </c>
      <c r="K137" s="87">
        <f t="shared" si="219"/>
        <v>0</v>
      </c>
      <c r="L137" s="72">
        <f t="shared" si="220"/>
        <v>0</v>
      </c>
      <c r="M137" s="72">
        <f t="shared" si="221"/>
        <v>0</v>
      </c>
    </row>
    <row r="138" spans="7:13">
      <c r="G138" s="25">
        <f t="shared" si="222"/>
        <v>0</v>
      </c>
      <c r="H138" s="32">
        <f t="shared" si="217"/>
        <v>0</v>
      </c>
      <c r="I138">
        <v>0</v>
      </c>
      <c r="J138" s="86">
        <f t="shared" si="218"/>
        <v>0</v>
      </c>
      <c r="K138" s="87">
        <f t="shared" si="219"/>
        <v>0</v>
      </c>
      <c r="L138" s="72">
        <f t="shared" si="220"/>
        <v>0</v>
      </c>
      <c r="M138" s="72">
        <f t="shared" si="221"/>
        <v>0</v>
      </c>
    </row>
    <row r="139" spans="7:13">
      <c r="G139" s="25">
        <f t="shared" si="222"/>
        <v>0</v>
      </c>
      <c r="H139" s="32">
        <f t="shared" si="217"/>
        <v>0</v>
      </c>
      <c r="I139">
        <v>0</v>
      </c>
      <c r="J139" s="86">
        <f t="shared" si="218"/>
        <v>0</v>
      </c>
      <c r="K139" s="87">
        <f t="shared" si="219"/>
        <v>0</v>
      </c>
      <c r="L139" s="72">
        <f t="shared" si="220"/>
        <v>0</v>
      </c>
      <c r="M139" s="72">
        <f t="shared" si="221"/>
        <v>0</v>
      </c>
    </row>
    <row r="140" spans="7:13">
      <c r="G140" s="25">
        <f t="shared" si="222"/>
        <v>0</v>
      </c>
      <c r="H140" s="32">
        <f t="shared" si="217"/>
        <v>0</v>
      </c>
      <c r="I140">
        <v>0</v>
      </c>
      <c r="J140" s="86">
        <f t="shared" si="218"/>
        <v>0</v>
      </c>
      <c r="K140" s="87">
        <f t="shared" si="219"/>
        <v>0</v>
      </c>
      <c r="L140" s="72">
        <f t="shared" si="220"/>
        <v>0</v>
      </c>
      <c r="M140" s="72">
        <f t="shared" si="221"/>
        <v>0</v>
      </c>
    </row>
    <row r="141" spans="7:13">
      <c r="G141" s="25">
        <f t="shared" si="222"/>
        <v>0</v>
      </c>
      <c r="H141" s="32">
        <f t="shared" si="217"/>
        <v>0</v>
      </c>
      <c r="I141">
        <v>0</v>
      </c>
      <c r="J141" s="86">
        <f t="shared" si="218"/>
        <v>0</v>
      </c>
      <c r="K141" s="87">
        <f t="shared" si="219"/>
        <v>0</v>
      </c>
      <c r="L141" s="72">
        <f t="shared" si="220"/>
        <v>0</v>
      </c>
      <c r="M141" s="72">
        <f t="shared" si="221"/>
        <v>0</v>
      </c>
    </row>
    <row r="142" spans="7:13">
      <c r="G142" s="25">
        <f t="shared" si="222"/>
        <v>0</v>
      </c>
      <c r="H142" s="32">
        <f t="shared" si="217"/>
        <v>0</v>
      </c>
      <c r="I142">
        <v>0</v>
      </c>
      <c r="J142" s="86">
        <f t="shared" si="218"/>
        <v>0</v>
      </c>
      <c r="K142" s="87">
        <f t="shared" si="219"/>
        <v>0</v>
      </c>
      <c r="L142" s="72">
        <f t="shared" si="220"/>
        <v>0</v>
      </c>
      <c r="M142" s="72">
        <f t="shared" si="221"/>
        <v>0</v>
      </c>
    </row>
    <row r="143" spans="7:13">
      <c r="G143" s="25">
        <f t="shared" si="222"/>
        <v>0</v>
      </c>
      <c r="H143" s="32">
        <f t="shared" si="217"/>
        <v>0</v>
      </c>
      <c r="I143">
        <v>0</v>
      </c>
      <c r="J143" s="86">
        <f t="shared" si="218"/>
        <v>0</v>
      </c>
      <c r="K143" s="87">
        <f t="shared" si="219"/>
        <v>0</v>
      </c>
      <c r="L143" s="72">
        <f t="shared" si="220"/>
        <v>0</v>
      </c>
      <c r="M143" s="72">
        <f t="shared" si="221"/>
        <v>0</v>
      </c>
    </row>
    <row r="144" spans="7:13">
      <c r="G144" s="25">
        <f t="shared" si="222"/>
        <v>0</v>
      </c>
      <c r="H144" s="32">
        <f t="shared" si="217"/>
        <v>0</v>
      </c>
      <c r="I144">
        <v>0</v>
      </c>
      <c r="J144" s="86">
        <f t="shared" si="218"/>
        <v>0</v>
      </c>
      <c r="K144" s="87">
        <f t="shared" si="219"/>
        <v>0</v>
      </c>
      <c r="L144" s="72">
        <f t="shared" si="220"/>
        <v>0</v>
      </c>
      <c r="M144" s="72">
        <f t="shared" si="221"/>
        <v>0</v>
      </c>
    </row>
    <row r="145" spans="7:13">
      <c r="G145" s="25">
        <f t="shared" si="222"/>
        <v>0</v>
      </c>
      <c r="H145" s="32">
        <f t="shared" si="217"/>
        <v>0</v>
      </c>
      <c r="I145">
        <v>0</v>
      </c>
      <c r="J145" s="86">
        <f t="shared" si="218"/>
        <v>0</v>
      </c>
      <c r="K145" s="87">
        <f t="shared" si="219"/>
        <v>0</v>
      </c>
      <c r="L145" s="72">
        <f t="shared" si="220"/>
        <v>0</v>
      </c>
      <c r="M145" s="72">
        <f t="shared" si="221"/>
        <v>0</v>
      </c>
    </row>
    <row r="146" spans="7:13">
      <c r="G146" s="25">
        <f t="shared" si="222"/>
        <v>0</v>
      </c>
      <c r="H146" s="32">
        <f t="shared" si="217"/>
        <v>0</v>
      </c>
      <c r="I146">
        <v>0</v>
      </c>
      <c r="J146" s="86">
        <f t="shared" si="218"/>
        <v>0</v>
      </c>
      <c r="K146" s="87">
        <f t="shared" si="219"/>
        <v>0</v>
      </c>
      <c r="L146" s="72">
        <f t="shared" si="220"/>
        <v>0</v>
      </c>
      <c r="M146" s="72">
        <f t="shared" si="221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59"/>
  <sheetViews>
    <sheetView workbookViewId="0">
      <pane xSplit="1" topLeftCell="B1" activePane="topRight" state="frozen"/>
      <selection pane="topRight" activeCell="A20" sqref="A20:XFD21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64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0.28515625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5" ht="45" customHeight="1" thickBot="1">
      <c r="A1" s="444" t="s">
        <v>103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383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SUM(G4:G358)</f>
        <v>761743.87999999907</v>
      </c>
      <c r="H3" s="31">
        <f>SUM(H4:H358)</f>
        <v>766673.05999999971</v>
      </c>
      <c r="I3" s="31">
        <f>SUM(I81:I81)</f>
        <v>0</v>
      </c>
      <c r="J3" s="77">
        <f>SUM(J4:J358)</f>
        <v>737553.87999999907</v>
      </c>
      <c r="K3" s="78">
        <f>SUM(K4:K358)</f>
        <v>742483.05999999971</v>
      </c>
      <c r="L3" s="76">
        <f>SUM(L4:L358)</f>
        <v>24190</v>
      </c>
      <c r="M3" s="78">
        <f>SUM(M4:M358)</f>
        <v>24190</v>
      </c>
      <c r="O3" s="27"/>
    </row>
    <row r="4" spans="1:15" s="269" customFormat="1" ht="18.75" customHeight="1" thickBot="1">
      <c r="A4" s="106">
        <v>42851</v>
      </c>
      <c r="B4" s="123" t="s">
        <v>1285</v>
      </c>
      <c r="C4" s="127">
        <v>427.49</v>
      </c>
      <c r="D4" s="124">
        <v>0</v>
      </c>
      <c r="E4" s="96">
        <f t="shared" ref="E4" si="0">C4+D4</f>
        <v>427.49</v>
      </c>
      <c r="F4" s="96"/>
      <c r="G4" s="103">
        <f t="shared" ref="G4" si="1">C4</f>
        <v>427.49</v>
      </c>
      <c r="H4" s="103">
        <f t="shared" ref="H4" si="2">E4</f>
        <v>427.49</v>
      </c>
      <c r="I4" s="97"/>
      <c r="J4" s="92">
        <f t="shared" ref="J4" si="3">G4-L4</f>
        <v>427.49</v>
      </c>
      <c r="K4" s="93">
        <f t="shared" ref="K4" si="4">H4-M4</f>
        <v>427.49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5" s="155" customFormat="1" ht="18.75" customHeight="1" thickBot="1">
      <c r="A5" s="106">
        <v>42852</v>
      </c>
      <c r="B5" s="123" t="s">
        <v>269</v>
      </c>
      <c r="C5" s="127">
        <v>10000</v>
      </c>
      <c r="D5" s="124">
        <v>0</v>
      </c>
      <c r="E5" s="96">
        <f t="shared" ref="E5" si="7">C5+D5</f>
        <v>10000</v>
      </c>
      <c r="F5" s="96"/>
      <c r="G5" s="103">
        <f t="shared" ref="G5" si="8">C5</f>
        <v>10000</v>
      </c>
      <c r="H5" s="103">
        <f t="shared" ref="H5:H13" si="9">E5</f>
        <v>10000</v>
      </c>
      <c r="I5" s="97"/>
      <c r="J5" s="92">
        <f t="shared" ref="J5:J13" si="10">G5-L5</f>
        <v>10000</v>
      </c>
      <c r="K5" s="93">
        <f t="shared" ref="K5" si="11">H5-M5</f>
        <v>10000</v>
      </c>
      <c r="L5" s="94">
        <f t="shared" ref="L5:L13" si="12">IF(DAY(A5)=15,G5,0)</f>
        <v>0</v>
      </c>
      <c r="M5" s="95">
        <f t="shared" ref="M5:M13" si="13">IF(DAY(A5)=15,H5,0)</f>
        <v>0</v>
      </c>
    </row>
    <row r="6" spans="1:15" s="156" customFormat="1" ht="18.75" customHeight="1" thickBot="1">
      <c r="A6" s="106">
        <v>42857</v>
      </c>
      <c r="B6" s="123" t="s">
        <v>270</v>
      </c>
      <c r="C6" s="127">
        <v>4223</v>
      </c>
      <c r="D6" s="124">
        <v>0</v>
      </c>
      <c r="E6" s="96">
        <f t="shared" ref="E6" si="14">C6+D6</f>
        <v>4223</v>
      </c>
      <c r="F6" s="96"/>
      <c r="G6" s="103">
        <f t="shared" ref="G6" si="15">C6</f>
        <v>4223</v>
      </c>
      <c r="H6" s="103">
        <f t="shared" si="9"/>
        <v>4223</v>
      </c>
      <c r="I6" s="97"/>
      <c r="J6" s="92">
        <f t="shared" si="10"/>
        <v>4223</v>
      </c>
      <c r="K6" s="93">
        <f t="shared" ref="K6" si="16">H6-M6</f>
        <v>4223</v>
      </c>
      <c r="L6" s="94">
        <f t="shared" si="12"/>
        <v>0</v>
      </c>
      <c r="M6" s="95">
        <f t="shared" si="13"/>
        <v>0</v>
      </c>
    </row>
    <row r="7" spans="1:15" s="157" customFormat="1" ht="18.75" customHeight="1" thickBot="1">
      <c r="A7" s="106">
        <v>42863</v>
      </c>
      <c r="B7" s="123" t="s">
        <v>275</v>
      </c>
      <c r="C7" s="127">
        <v>2738</v>
      </c>
      <c r="D7" s="124">
        <v>0</v>
      </c>
      <c r="E7" s="96">
        <f t="shared" ref="E7" si="17">C7+D7</f>
        <v>2738</v>
      </c>
      <c r="F7" s="96"/>
      <c r="G7" s="103">
        <f t="shared" ref="G7" si="18">C7</f>
        <v>2738</v>
      </c>
      <c r="H7" s="103">
        <f t="shared" si="9"/>
        <v>2738</v>
      </c>
      <c r="I7" s="97"/>
      <c r="J7" s="92">
        <f t="shared" si="10"/>
        <v>2738</v>
      </c>
      <c r="K7" s="93">
        <f t="shared" ref="K7" si="19">H7-M7</f>
        <v>2738</v>
      </c>
      <c r="L7" s="94">
        <f t="shared" si="12"/>
        <v>0</v>
      </c>
      <c r="M7" s="95">
        <f t="shared" si="13"/>
        <v>0</v>
      </c>
    </row>
    <row r="8" spans="1:15" s="158" customFormat="1" ht="18.75" customHeight="1" thickBot="1">
      <c r="A8" s="106">
        <v>42865</v>
      </c>
      <c r="B8" s="123" t="s">
        <v>276</v>
      </c>
      <c r="C8" s="127">
        <v>4296</v>
      </c>
      <c r="D8" s="124">
        <v>0</v>
      </c>
      <c r="E8" s="96">
        <f t="shared" ref="E8" si="20">C8+D8</f>
        <v>4296</v>
      </c>
      <c r="F8" s="96"/>
      <c r="G8" s="103">
        <f t="shared" ref="G8" si="21">C8</f>
        <v>4296</v>
      </c>
      <c r="H8" s="103">
        <f t="shared" si="9"/>
        <v>4296</v>
      </c>
      <c r="I8" s="97"/>
      <c r="J8" s="92">
        <f t="shared" si="10"/>
        <v>4296</v>
      </c>
      <c r="K8" s="93">
        <f t="shared" ref="K8" si="22">H8-M8</f>
        <v>4296</v>
      </c>
      <c r="L8" s="94">
        <f t="shared" si="12"/>
        <v>0</v>
      </c>
      <c r="M8" s="95">
        <f t="shared" si="13"/>
        <v>0</v>
      </c>
    </row>
    <row r="9" spans="1:15" s="159" customFormat="1" ht="18.75" customHeight="1" thickBot="1">
      <c r="A9" s="106">
        <v>42870</v>
      </c>
      <c r="B9" s="123" t="s">
        <v>277</v>
      </c>
      <c r="C9" s="127">
        <v>983</v>
      </c>
      <c r="D9" s="124">
        <v>0</v>
      </c>
      <c r="E9" s="96">
        <f t="shared" ref="E9" si="23">C9+D9</f>
        <v>983</v>
      </c>
      <c r="F9" s="96"/>
      <c r="G9" s="103">
        <f t="shared" ref="G9" si="24">C9</f>
        <v>983</v>
      </c>
      <c r="H9" s="103">
        <f t="shared" si="9"/>
        <v>983</v>
      </c>
      <c r="I9" s="97"/>
      <c r="J9" s="92">
        <f t="shared" si="10"/>
        <v>0</v>
      </c>
      <c r="K9" s="93">
        <f t="shared" ref="K9" si="25">H9-M9</f>
        <v>0</v>
      </c>
      <c r="L9" s="94">
        <f t="shared" si="12"/>
        <v>983</v>
      </c>
      <c r="M9" s="95">
        <f t="shared" si="13"/>
        <v>983</v>
      </c>
    </row>
    <row r="10" spans="1:15" s="160" customFormat="1" ht="18.75" customHeight="1" thickBot="1">
      <c r="A10" s="106">
        <v>42877</v>
      </c>
      <c r="B10" s="123" t="s">
        <v>278</v>
      </c>
      <c r="C10" s="127">
        <v>6137</v>
      </c>
      <c r="D10" s="124">
        <v>0</v>
      </c>
      <c r="E10" s="96">
        <f t="shared" ref="E10:E11" si="26">C10+D10</f>
        <v>6137</v>
      </c>
      <c r="F10" s="96"/>
      <c r="G10" s="103">
        <f t="shared" ref="G10:G11" si="27">C10</f>
        <v>6137</v>
      </c>
      <c r="H10" s="103">
        <f t="shared" si="9"/>
        <v>6137</v>
      </c>
      <c r="I10" s="97"/>
      <c r="J10" s="92">
        <f t="shared" si="10"/>
        <v>6137</v>
      </c>
      <c r="K10" s="93">
        <f t="shared" ref="K10:K11" si="28">H10-M10</f>
        <v>6137</v>
      </c>
      <c r="L10" s="94">
        <f t="shared" si="12"/>
        <v>0</v>
      </c>
      <c r="M10" s="95">
        <f t="shared" si="13"/>
        <v>0</v>
      </c>
    </row>
    <row r="11" spans="1:15" s="189" customFormat="1" ht="18.75" customHeight="1" thickBot="1">
      <c r="A11" s="106">
        <v>42893</v>
      </c>
      <c r="B11" s="123" t="s">
        <v>911</v>
      </c>
      <c r="C11" s="127">
        <v>1890.62</v>
      </c>
      <c r="D11" s="124">
        <v>0</v>
      </c>
      <c r="E11" s="96">
        <f t="shared" si="26"/>
        <v>1890.62</v>
      </c>
      <c r="F11" s="96"/>
      <c r="G11" s="103">
        <f t="shared" si="27"/>
        <v>1890.62</v>
      </c>
      <c r="H11" s="103">
        <f t="shared" si="9"/>
        <v>1890.62</v>
      </c>
      <c r="I11" s="97"/>
      <c r="J11" s="92">
        <f t="shared" si="10"/>
        <v>1890.62</v>
      </c>
      <c r="K11" s="93">
        <f t="shared" si="28"/>
        <v>1890.62</v>
      </c>
      <c r="L11" s="94">
        <f t="shared" si="12"/>
        <v>0</v>
      </c>
      <c r="M11" s="95">
        <f t="shared" si="13"/>
        <v>0</v>
      </c>
    </row>
    <row r="12" spans="1:15" s="171" customFormat="1" ht="18.75" customHeight="1" thickBot="1">
      <c r="A12" s="106">
        <v>42893</v>
      </c>
      <c r="B12" s="123" t="s">
        <v>615</v>
      </c>
      <c r="C12" s="127">
        <v>1756.01</v>
      </c>
      <c r="D12" s="124">
        <v>0</v>
      </c>
      <c r="E12" s="96">
        <f t="shared" ref="E12" si="29">C12+D12</f>
        <v>1756.01</v>
      </c>
      <c r="F12" s="96"/>
      <c r="G12" s="103">
        <f t="shared" ref="G12" si="30">C12</f>
        <v>1756.01</v>
      </c>
      <c r="H12" s="103">
        <f t="shared" ref="H12" si="31">E12</f>
        <v>1756.01</v>
      </c>
      <c r="I12" s="97"/>
      <c r="J12" s="92">
        <f t="shared" ref="J12" si="32">G12-L12</f>
        <v>1756.01</v>
      </c>
      <c r="K12" s="93">
        <f t="shared" ref="K12" si="33">H12-M12</f>
        <v>1756.01</v>
      </c>
      <c r="L12" s="94">
        <f t="shared" ref="L12" si="34">IF(DAY(A12)=15,G12,0)</f>
        <v>0</v>
      </c>
      <c r="M12" s="95">
        <f t="shared" ref="M12" si="35">IF(DAY(A12)=15,H12,0)</f>
        <v>0</v>
      </c>
    </row>
    <row r="13" spans="1:15" s="163" customFormat="1" ht="18.75" customHeight="1" thickBot="1">
      <c r="A13" s="106">
        <v>42894</v>
      </c>
      <c r="B13" s="123" t="s">
        <v>376</v>
      </c>
      <c r="C13" s="127">
        <v>33253</v>
      </c>
      <c r="D13" s="124">
        <v>0</v>
      </c>
      <c r="E13" s="96">
        <f t="shared" ref="E13" si="36">C13+D13</f>
        <v>33253</v>
      </c>
      <c r="F13" s="96"/>
      <c r="G13" s="103">
        <f t="shared" ref="G13" si="37">C13</f>
        <v>33253</v>
      </c>
      <c r="H13" s="103">
        <f t="shared" si="9"/>
        <v>33253</v>
      </c>
      <c r="I13" s="97"/>
      <c r="J13" s="92">
        <f t="shared" si="10"/>
        <v>33253</v>
      </c>
      <c r="K13" s="93">
        <f t="shared" ref="K13" si="38">H13-M13</f>
        <v>33253</v>
      </c>
      <c r="L13" s="94">
        <f t="shared" si="12"/>
        <v>0</v>
      </c>
      <c r="M13" s="95">
        <f t="shared" si="13"/>
        <v>0</v>
      </c>
    </row>
    <row r="14" spans="1:15" s="165" customFormat="1" ht="18.75" customHeight="1" thickBot="1">
      <c r="A14" s="106">
        <v>42905</v>
      </c>
      <c r="B14" s="123" t="s">
        <v>435</v>
      </c>
      <c r="C14" s="127">
        <v>1607.9</v>
      </c>
      <c r="D14" s="124">
        <v>0</v>
      </c>
      <c r="E14" s="96">
        <f t="shared" ref="E14" si="39">C14+D14</f>
        <v>1607.9</v>
      </c>
      <c r="F14" s="96"/>
      <c r="G14" s="103">
        <f t="shared" ref="G14" si="40">C14</f>
        <v>1607.9</v>
      </c>
      <c r="H14" s="103">
        <f t="shared" ref="H14" si="41">E14</f>
        <v>1607.9</v>
      </c>
      <c r="I14" s="97"/>
      <c r="J14" s="92">
        <f t="shared" ref="J14" si="42">G14-L14</f>
        <v>1607.9</v>
      </c>
      <c r="K14" s="93">
        <f t="shared" ref="K14" si="43">H14-M14</f>
        <v>1607.9</v>
      </c>
      <c r="L14" s="94">
        <f t="shared" ref="L14" si="44">IF(DAY(A14)=15,G14,0)</f>
        <v>0</v>
      </c>
      <c r="M14" s="95">
        <f t="shared" ref="M14" si="45">IF(DAY(A14)=15,H14,0)</f>
        <v>0</v>
      </c>
    </row>
    <row r="15" spans="1:15" s="175" customFormat="1" ht="18.75" customHeight="1" thickBot="1">
      <c r="A15" s="106">
        <v>42906</v>
      </c>
      <c r="B15" s="123" t="s">
        <v>784</v>
      </c>
      <c r="C15" s="127">
        <v>17726.97</v>
      </c>
      <c r="D15" s="124">
        <v>0</v>
      </c>
      <c r="E15" s="96">
        <f t="shared" ref="E15" si="46">C15+D15</f>
        <v>17726.97</v>
      </c>
      <c r="F15" s="96"/>
      <c r="G15" s="103">
        <f t="shared" ref="G15" si="47">C15</f>
        <v>17726.97</v>
      </c>
      <c r="H15" s="103">
        <f t="shared" ref="H15" si="48">E15</f>
        <v>17726.97</v>
      </c>
      <c r="I15" s="97"/>
      <c r="J15" s="92">
        <f t="shared" ref="J15" si="49">G15-L15</f>
        <v>17726.97</v>
      </c>
      <c r="K15" s="93">
        <f t="shared" ref="K15" si="50">H15-M15</f>
        <v>17726.97</v>
      </c>
      <c r="L15" s="94">
        <f t="shared" ref="L15" si="51">IF(DAY(A15)=15,G15,0)</f>
        <v>0</v>
      </c>
      <c r="M15" s="95">
        <f t="shared" ref="M15" si="52">IF(DAY(A15)=15,H15,0)</f>
        <v>0</v>
      </c>
    </row>
    <row r="16" spans="1:15" s="169" customFormat="1" ht="18.75" customHeight="1" thickBot="1">
      <c r="A16" s="106">
        <v>42926</v>
      </c>
      <c r="B16" s="123" t="s">
        <v>597</v>
      </c>
      <c r="C16" s="127">
        <v>16875.669999999998</v>
      </c>
      <c r="D16" s="124">
        <v>0</v>
      </c>
      <c r="E16" s="96">
        <f t="shared" ref="E16" si="53">C16+D16</f>
        <v>16875.669999999998</v>
      </c>
      <c r="F16" s="96"/>
      <c r="G16" s="103">
        <f t="shared" ref="G16" si="54">C16</f>
        <v>16875.669999999998</v>
      </c>
      <c r="H16" s="103">
        <f t="shared" ref="H16" si="55">E16</f>
        <v>16875.669999999998</v>
      </c>
      <c r="I16" s="97"/>
      <c r="J16" s="92">
        <f t="shared" ref="J16" si="56">G16-L16</f>
        <v>16875.669999999998</v>
      </c>
      <c r="K16" s="93">
        <f t="shared" ref="K16" si="57">H16-M16</f>
        <v>16875.669999999998</v>
      </c>
      <c r="L16" s="94">
        <f t="shared" ref="L16" si="58">IF(DAY(A16)=15,G16,0)</f>
        <v>0</v>
      </c>
      <c r="M16" s="95">
        <f t="shared" ref="M16" si="59">IF(DAY(A16)=15,H16,0)</f>
        <v>0</v>
      </c>
    </row>
    <row r="17" spans="1:16" s="170" customFormat="1" ht="18.75" customHeight="1" thickBot="1">
      <c r="A17" s="106">
        <v>42932</v>
      </c>
      <c r="B17" s="123" t="s">
        <v>598</v>
      </c>
      <c r="C17" s="127">
        <v>56800</v>
      </c>
      <c r="D17" s="124">
        <v>0</v>
      </c>
      <c r="E17" s="96">
        <f t="shared" ref="E17:E20" si="60">C17+D17</f>
        <v>56800</v>
      </c>
      <c r="F17" s="96"/>
      <c r="G17" s="103">
        <f t="shared" ref="G17:G20" si="61">C17</f>
        <v>56800</v>
      </c>
      <c r="H17" s="103">
        <f t="shared" ref="H17:H20" si="62">E17</f>
        <v>56800</v>
      </c>
      <c r="I17" s="97"/>
      <c r="J17" s="92">
        <f t="shared" ref="J17:J20" si="63">G17-L17</f>
        <v>56800</v>
      </c>
      <c r="K17" s="93">
        <f t="shared" ref="K17:K20" si="64">H17-M17</f>
        <v>56800</v>
      </c>
      <c r="L17" s="94">
        <f t="shared" ref="L17:L18" si="65">IF(DAY(A17)=15,G17,0)</f>
        <v>0</v>
      </c>
      <c r="M17" s="95">
        <f t="shared" ref="M17:M18" si="66">IF(DAY(A17)=15,H17,0)</f>
        <v>0</v>
      </c>
    </row>
    <row r="18" spans="1:16" s="170" customFormat="1" ht="15.75" thickBot="1">
      <c r="A18" s="106">
        <v>42932</v>
      </c>
      <c r="B18" s="123" t="s">
        <v>599</v>
      </c>
      <c r="C18" s="127">
        <v>600</v>
      </c>
      <c r="D18" s="124">
        <v>0</v>
      </c>
      <c r="E18" s="96">
        <f t="shared" si="60"/>
        <v>600</v>
      </c>
      <c r="F18" s="96"/>
      <c r="G18" s="103">
        <f t="shared" si="61"/>
        <v>600</v>
      </c>
      <c r="H18" s="103">
        <f t="shared" si="62"/>
        <v>600</v>
      </c>
      <c r="I18" s="97"/>
      <c r="J18" s="92">
        <f t="shared" si="63"/>
        <v>600</v>
      </c>
      <c r="K18" s="93">
        <f t="shared" si="64"/>
        <v>600</v>
      </c>
      <c r="L18" s="94">
        <f t="shared" si="65"/>
        <v>0</v>
      </c>
      <c r="M18" s="95">
        <f t="shared" si="66"/>
        <v>0</v>
      </c>
    </row>
    <row r="19" spans="1:16" s="380" customFormat="1" ht="15.75" thickBot="1">
      <c r="A19" s="106">
        <v>42951</v>
      </c>
      <c r="B19" s="123" t="s">
        <v>1480</v>
      </c>
      <c r="C19" s="127">
        <v>910.67</v>
      </c>
      <c r="D19" s="124">
        <v>0</v>
      </c>
      <c r="E19" s="96">
        <f t="shared" ref="E19" si="67">C19+D19</f>
        <v>910.67</v>
      </c>
      <c r="F19" s="96"/>
      <c r="G19" s="103">
        <f t="shared" ref="G19" si="68">C19</f>
        <v>910.67</v>
      </c>
      <c r="H19" s="103">
        <f t="shared" ref="H19" si="69">E19</f>
        <v>910.67</v>
      </c>
      <c r="I19" s="97"/>
      <c r="J19" s="92">
        <f t="shared" ref="J19" si="70">G19-L19</f>
        <v>910.67</v>
      </c>
      <c r="K19" s="93">
        <f t="shared" ref="K19" si="71">H19-M19</f>
        <v>910.67</v>
      </c>
      <c r="L19" s="94">
        <f t="shared" ref="L19" si="72">IF(DAY(A19)=15,G19,0)</f>
        <v>0</v>
      </c>
      <c r="M19" s="95">
        <f t="shared" ref="M19" si="73">IF(DAY(A19)=15,H19,0)</f>
        <v>0</v>
      </c>
    </row>
    <row r="20" spans="1:16" s="183" customFormat="1" ht="15.75" thickBot="1">
      <c r="A20" s="106">
        <v>42957</v>
      </c>
      <c r="B20" s="123" t="s">
        <v>783</v>
      </c>
      <c r="C20" s="127">
        <v>2558.46</v>
      </c>
      <c r="D20" s="124">
        <v>0</v>
      </c>
      <c r="E20" s="96">
        <f t="shared" si="60"/>
        <v>2558.46</v>
      </c>
      <c r="F20" s="96"/>
      <c r="G20" s="103">
        <f t="shared" si="61"/>
        <v>2558.46</v>
      </c>
      <c r="H20" s="103">
        <f t="shared" si="62"/>
        <v>2558.46</v>
      </c>
      <c r="I20" s="97"/>
      <c r="J20" s="92">
        <f t="shared" si="63"/>
        <v>247.46000000000004</v>
      </c>
      <c r="K20" s="93">
        <f t="shared" si="64"/>
        <v>247.46000000000004</v>
      </c>
      <c r="L20" s="94">
        <v>2311</v>
      </c>
      <c r="M20" s="95">
        <v>2311</v>
      </c>
      <c r="N20" s="183" t="s">
        <v>787</v>
      </c>
    </row>
    <row r="21" spans="1:16" s="175" customFormat="1" ht="15.75" thickBot="1">
      <c r="A21" s="106">
        <v>42959</v>
      </c>
      <c r="B21" s="123" t="s">
        <v>797</v>
      </c>
      <c r="C21" s="127">
        <v>2311</v>
      </c>
      <c r="D21" s="124">
        <v>0</v>
      </c>
      <c r="E21" s="96">
        <f t="shared" ref="E21:E22" si="74">C21+D21</f>
        <v>2311</v>
      </c>
      <c r="F21" s="96"/>
      <c r="G21" s="103">
        <f t="shared" ref="G21:G22" si="75">C21</f>
        <v>2311</v>
      </c>
      <c r="H21" s="103">
        <f t="shared" ref="H21:H22" si="76">E21</f>
        <v>2311</v>
      </c>
      <c r="I21" s="97"/>
      <c r="J21" s="92">
        <f t="shared" ref="J21:J22" si="77">G21-L21</f>
        <v>0</v>
      </c>
      <c r="K21" s="93">
        <f t="shared" ref="K21:K22" si="78">H21-M21</f>
        <v>0</v>
      </c>
      <c r="L21" s="94">
        <v>2311</v>
      </c>
      <c r="M21" s="95">
        <v>2311</v>
      </c>
      <c r="N21" s="175" t="s">
        <v>787</v>
      </c>
    </row>
    <row r="22" spans="1:16" s="176" customFormat="1" ht="15.75" thickBot="1">
      <c r="A22" s="106">
        <v>42962</v>
      </c>
      <c r="B22" s="123" t="s">
        <v>786</v>
      </c>
      <c r="C22" s="127">
        <v>200</v>
      </c>
      <c r="D22" s="124">
        <v>0</v>
      </c>
      <c r="E22" s="96">
        <f t="shared" si="74"/>
        <v>200</v>
      </c>
      <c r="F22" s="96"/>
      <c r="G22" s="103">
        <f t="shared" si="75"/>
        <v>200</v>
      </c>
      <c r="H22" s="103">
        <f t="shared" si="76"/>
        <v>200</v>
      </c>
      <c r="I22" s="97"/>
      <c r="J22" s="92">
        <f t="shared" si="77"/>
        <v>0</v>
      </c>
      <c r="K22" s="93">
        <f t="shared" si="78"/>
        <v>0</v>
      </c>
      <c r="L22" s="94">
        <f t="shared" ref="L22" si="79">IF(DAY(A22)=15,G22,0)</f>
        <v>200</v>
      </c>
      <c r="M22" s="95">
        <f t="shared" ref="M22" si="80">IF(DAY(A22)=15,H22,0)</f>
        <v>200</v>
      </c>
    </row>
    <row r="23" spans="1:16" s="177" customFormat="1" ht="15.75" thickBot="1">
      <c r="A23" s="106">
        <v>42962</v>
      </c>
      <c r="B23" s="123" t="s">
        <v>788</v>
      </c>
      <c r="C23" s="127">
        <v>400</v>
      </c>
      <c r="D23" s="124">
        <v>0</v>
      </c>
      <c r="E23" s="96">
        <f t="shared" ref="E23" si="81">C23+D23</f>
        <v>400</v>
      </c>
      <c r="F23" s="96"/>
      <c r="G23" s="103">
        <f t="shared" ref="G23" si="82">C23</f>
        <v>400</v>
      </c>
      <c r="H23" s="103">
        <f t="shared" ref="H23" si="83">E23</f>
        <v>400</v>
      </c>
      <c r="I23" s="97"/>
      <c r="J23" s="92">
        <f t="shared" ref="J23" si="84">G23-L23</f>
        <v>0</v>
      </c>
      <c r="K23" s="93">
        <f t="shared" ref="K23" si="85">H23-M23</f>
        <v>0</v>
      </c>
      <c r="L23" s="94">
        <f t="shared" ref="L23" si="86">IF(DAY(A23)=15,G23,0)</f>
        <v>400</v>
      </c>
      <c r="M23" s="95">
        <f t="shared" ref="M23" si="87">IF(DAY(A23)=15,H23,0)</f>
        <v>400</v>
      </c>
    </row>
    <row r="24" spans="1:16" s="176" customFormat="1" ht="15.75" thickBot="1">
      <c r="A24" s="106">
        <v>42962</v>
      </c>
      <c r="B24" s="123" t="s">
        <v>785</v>
      </c>
      <c r="C24" s="127">
        <v>29402</v>
      </c>
      <c r="D24" s="124">
        <v>0</v>
      </c>
      <c r="E24" s="96">
        <f t="shared" ref="E24" si="88">C24+D24</f>
        <v>29402</v>
      </c>
      <c r="F24" s="96"/>
      <c r="G24" s="103">
        <f t="shared" ref="G24" si="89">C24</f>
        <v>29402</v>
      </c>
      <c r="H24" s="103">
        <f t="shared" ref="H24" si="90">E24</f>
        <v>29402</v>
      </c>
      <c r="I24" s="97"/>
      <c r="J24" s="92">
        <f t="shared" ref="J24" si="91">G24-L24</f>
        <v>29402</v>
      </c>
      <c r="K24" s="93">
        <f t="shared" ref="K24" si="92">H24-M24</f>
        <v>29402</v>
      </c>
      <c r="L24" s="94">
        <v>0</v>
      </c>
      <c r="M24" s="95">
        <v>0</v>
      </c>
      <c r="N24" s="176" t="s">
        <v>787</v>
      </c>
      <c r="P24" s="176" t="s">
        <v>790</v>
      </c>
    </row>
    <row r="25" spans="1:16" s="177" customFormat="1" ht="15.75" thickBot="1">
      <c r="A25" s="106">
        <v>42962</v>
      </c>
      <c r="B25" s="123" t="s">
        <v>789</v>
      </c>
      <c r="C25" s="127">
        <v>18200</v>
      </c>
      <c r="D25" s="124">
        <v>0</v>
      </c>
      <c r="E25" s="96">
        <f t="shared" ref="E25:E26" si="93">C25+D25</f>
        <v>18200</v>
      </c>
      <c r="F25" s="96"/>
      <c r="G25" s="103">
        <f t="shared" ref="G25:G26" si="94">C25</f>
        <v>18200</v>
      </c>
      <c r="H25" s="103">
        <f t="shared" ref="H25:H26" si="95">E25</f>
        <v>18200</v>
      </c>
      <c r="I25" s="97"/>
      <c r="J25" s="92">
        <f t="shared" ref="J25:J26" si="96">G25-L25</f>
        <v>18200</v>
      </c>
      <c r="K25" s="93">
        <f t="shared" ref="K25:K26" si="97">H25-M25</f>
        <v>18200</v>
      </c>
      <c r="L25" s="94">
        <v>0</v>
      </c>
      <c r="M25" s="95">
        <v>0</v>
      </c>
      <c r="N25" s="177" t="s">
        <v>787</v>
      </c>
      <c r="P25" s="177">
        <v>0</v>
      </c>
    </row>
    <row r="26" spans="1:16" s="188" customFormat="1" ht="15.75" thickBot="1">
      <c r="A26" s="106">
        <v>42965</v>
      </c>
      <c r="B26" s="123" t="s">
        <v>803</v>
      </c>
      <c r="C26" s="127">
        <v>2481.8200000000002</v>
      </c>
      <c r="D26" s="124">
        <v>0</v>
      </c>
      <c r="E26" s="96">
        <f t="shared" si="93"/>
        <v>2481.8200000000002</v>
      </c>
      <c r="F26" s="96"/>
      <c r="G26" s="103">
        <f t="shared" si="94"/>
        <v>2481.8200000000002</v>
      </c>
      <c r="H26" s="103">
        <f t="shared" si="95"/>
        <v>2481.8200000000002</v>
      </c>
      <c r="I26" s="97"/>
      <c r="J26" s="92">
        <f t="shared" si="96"/>
        <v>2481.8200000000002</v>
      </c>
      <c r="K26" s="93">
        <f t="shared" si="97"/>
        <v>2481.8200000000002</v>
      </c>
      <c r="L26" s="94">
        <v>0</v>
      </c>
      <c r="M26" s="95">
        <v>0</v>
      </c>
    </row>
    <row r="27" spans="1:16" s="179" customFormat="1" ht="15.75" thickBot="1">
      <c r="A27" s="106">
        <v>42969</v>
      </c>
      <c r="B27" s="123" t="s">
        <v>792</v>
      </c>
      <c r="C27" s="127">
        <v>2000</v>
      </c>
      <c r="D27" s="124">
        <v>0</v>
      </c>
      <c r="E27" s="96">
        <f t="shared" ref="E27" si="98">C27+D27</f>
        <v>2000</v>
      </c>
      <c r="F27" s="96"/>
      <c r="G27" s="103">
        <f t="shared" ref="G27" si="99">C27</f>
        <v>2000</v>
      </c>
      <c r="H27" s="103">
        <f t="shared" ref="H27" si="100">E27</f>
        <v>2000</v>
      </c>
      <c r="I27" s="97"/>
      <c r="J27" s="92">
        <f t="shared" ref="J27" si="101">G27-L27</f>
        <v>2000</v>
      </c>
      <c r="K27" s="93">
        <f t="shared" ref="K27" si="102">H27-M27</f>
        <v>2000</v>
      </c>
      <c r="L27" s="94">
        <v>0</v>
      </c>
      <c r="M27" s="95">
        <v>0</v>
      </c>
      <c r="P27" s="179">
        <v>0</v>
      </c>
    </row>
    <row r="28" spans="1:16" s="180" customFormat="1" ht="15.75" thickBot="1">
      <c r="A28" s="106">
        <v>42973</v>
      </c>
      <c r="B28" s="123" t="s">
        <v>793</v>
      </c>
      <c r="C28" s="127">
        <v>5632</v>
      </c>
      <c r="D28" s="124">
        <v>0</v>
      </c>
      <c r="E28" s="96">
        <f t="shared" ref="E28" si="103">C28+D28</f>
        <v>5632</v>
      </c>
      <c r="F28" s="96"/>
      <c r="G28" s="103">
        <f t="shared" ref="G28" si="104">C28</f>
        <v>5632</v>
      </c>
      <c r="H28" s="103">
        <f t="shared" ref="H28" si="105">E28</f>
        <v>5632</v>
      </c>
      <c r="I28" s="97"/>
      <c r="J28" s="92">
        <f t="shared" ref="J28" si="106">G28-L28</f>
        <v>5632</v>
      </c>
      <c r="K28" s="93">
        <f t="shared" ref="K28" si="107">H28-M28</f>
        <v>5632</v>
      </c>
      <c r="L28" s="94">
        <v>0</v>
      </c>
      <c r="M28" s="95">
        <v>0</v>
      </c>
      <c r="P28" s="180">
        <f>(L24+L25)/(L24+L25+J27+J28)</f>
        <v>0</v>
      </c>
    </row>
    <row r="29" spans="1:16" s="181" customFormat="1" ht="15.75" thickBot="1">
      <c r="A29" s="106">
        <v>42977</v>
      </c>
      <c r="B29" s="123" t="s">
        <v>795</v>
      </c>
      <c r="C29" s="127">
        <v>1699</v>
      </c>
      <c r="D29" s="124">
        <v>0</v>
      </c>
      <c r="E29" s="96">
        <f t="shared" ref="E29" si="108">C29+D29</f>
        <v>1699</v>
      </c>
      <c r="F29" s="96"/>
      <c r="G29" s="103">
        <f t="shared" ref="G29" si="109">C29</f>
        <v>1699</v>
      </c>
      <c r="H29" s="103">
        <f t="shared" ref="H29" si="110">E29</f>
        <v>1699</v>
      </c>
      <c r="I29" s="97"/>
      <c r="J29" s="92">
        <f t="shared" ref="J29" si="111">G29-L29</f>
        <v>1699</v>
      </c>
      <c r="K29" s="93">
        <f t="shared" ref="K29" si="112">H29-M29</f>
        <v>1699</v>
      </c>
      <c r="L29" s="94">
        <v>0</v>
      </c>
      <c r="M29" s="95">
        <v>0</v>
      </c>
      <c r="P29" s="181">
        <f>(L25+L27)/(L25+L27+J28+J29)</f>
        <v>0</v>
      </c>
    </row>
    <row r="30" spans="1:16" s="182" customFormat="1" ht="15.75" thickBot="1">
      <c r="A30" s="106">
        <v>42978</v>
      </c>
      <c r="B30" s="123" t="s">
        <v>796</v>
      </c>
      <c r="C30" s="127">
        <v>4911</v>
      </c>
      <c r="D30" s="124">
        <v>0</v>
      </c>
      <c r="E30" s="96">
        <f t="shared" ref="E30" si="113">C30+D30</f>
        <v>4911</v>
      </c>
      <c r="F30" s="96"/>
      <c r="G30" s="103">
        <f t="shared" ref="G30" si="114">C30</f>
        <v>4911</v>
      </c>
      <c r="H30" s="103">
        <f t="shared" ref="H30" si="115">E30</f>
        <v>4911</v>
      </c>
      <c r="I30" s="97"/>
      <c r="J30" s="92">
        <f t="shared" ref="J30" si="116">G30-L30</f>
        <v>4911</v>
      </c>
      <c r="K30" s="93">
        <f t="shared" ref="K30" si="117">H30-M30</f>
        <v>4911</v>
      </c>
      <c r="L30" s="94">
        <v>0</v>
      </c>
      <c r="M30" s="95">
        <v>0</v>
      </c>
      <c r="P30" s="182">
        <f t="shared" ref="P30:P31" si="118">(L27+L28)/(L27+L28+J29+J30)</f>
        <v>0</v>
      </c>
    </row>
    <row r="31" spans="1:16" s="184" customFormat="1" ht="15.75" thickBot="1">
      <c r="A31" s="106">
        <v>42979</v>
      </c>
      <c r="B31" s="123" t="s">
        <v>798</v>
      </c>
      <c r="C31" s="127">
        <v>21881</v>
      </c>
      <c r="D31" s="124">
        <v>0</v>
      </c>
      <c r="E31" s="96">
        <f t="shared" ref="E31" si="119">C31+D31</f>
        <v>21881</v>
      </c>
      <c r="F31" s="96"/>
      <c r="G31" s="103">
        <f t="shared" ref="G31" si="120">C31</f>
        <v>21881</v>
      </c>
      <c r="H31" s="103">
        <f t="shared" ref="H31" si="121">E31</f>
        <v>21881</v>
      </c>
      <c r="I31" s="97"/>
      <c r="J31" s="92">
        <f t="shared" ref="J31" si="122">G31-L31</f>
        <v>21881</v>
      </c>
      <c r="K31" s="93">
        <f t="shared" ref="K31" si="123">H31-M31</f>
        <v>21881</v>
      </c>
      <c r="L31" s="94">
        <v>0</v>
      </c>
      <c r="M31" s="95">
        <v>0</v>
      </c>
      <c r="P31" s="184">
        <f t="shared" si="118"/>
        <v>0</v>
      </c>
    </row>
    <row r="32" spans="1:16" s="186" customFormat="1" ht="15.75" thickBot="1">
      <c r="A32" s="106">
        <v>42983</v>
      </c>
      <c r="B32" s="123" t="s">
        <v>800</v>
      </c>
      <c r="C32" s="127">
        <v>9000</v>
      </c>
      <c r="D32" s="124">
        <v>0</v>
      </c>
      <c r="E32" s="96">
        <f t="shared" ref="E32:E34" si="124">C32+D32</f>
        <v>9000</v>
      </c>
      <c r="F32" s="96"/>
      <c r="G32" s="103">
        <f t="shared" ref="G32:G34" si="125">C32</f>
        <v>9000</v>
      </c>
      <c r="H32" s="103">
        <f t="shared" ref="H32:H34" si="126">E32</f>
        <v>9000</v>
      </c>
      <c r="I32" s="97"/>
      <c r="J32" s="92">
        <f t="shared" ref="J32:J34" si="127">G32-L32</f>
        <v>9000</v>
      </c>
      <c r="K32" s="93">
        <f t="shared" ref="K32:K34" si="128">H32-M32</f>
        <v>9000</v>
      </c>
      <c r="L32" s="94">
        <v>0</v>
      </c>
      <c r="M32" s="95">
        <v>0</v>
      </c>
      <c r="P32" s="186">
        <f t="shared" ref="P32" si="129">(L29+L30)/(L29+L30+J31+J32)</f>
        <v>0</v>
      </c>
    </row>
    <row r="33" spans="1:16" s="373" customFormat="1" ht="15.75" thickBot="1">
      <c r="A33" s="106">
        <v>43045</v>
      </c>
      <c r="B33" s="123" t="s">
        <v>1474</v>
      </c>
      <c r="C33" s="127">
        <v>1232.93</v>
      </c>
      <c r="D33" s="124">
        <v>0</v>
      </c>
      <c r="E33" s="96">
        <f t="shared" si="124"/>
        <v>1232.93</v>
      </c>
      <c r="F33" s="96"/>
      <c r="G33" s="103">
        <f t="shared" si="125"/>
        <v>1232.93</v>
      </c>
      <c r="H33" s="103">
        <f t="shared" si="126"/>
        <v>1232.93</v>
      </c>
      <c r="I33" s="97"/>
      <c r="J33" s="92">
        <f t="shared" si="127"/>
        <v>1232.93</v>
      </c>
      <c r="K33" s="93">
        <f t="shared" si="128"/>
        <v>1232.93</v>
      </c>
      <c r="L33" s="94">
        <v>0</v>
      </c>
      <c r="M33" s="95">
        <v>0</v>
      </c>
      <c r="P33" s="373">
        <f t="shared" ref="P33" si="130">(L28+L29)/(L28+L29+J30+J33)</f>
        <v>0</v>
      </c>
    </row>
    <row r="34" spans="1:16" s="210" customFormat="1" ht="15.75" thickBot="1">
      <c r="A34" s="106">
        <v>43050</v>
      </c>
      <c r="B34" s="123" t="s">
        <v>1117</v>
      </c>
      <c r="C34" s="127">
        <v>2676.79</v>
      </c>
      <c r="D34" s="124">
        <v>0</v>
      </c>
      <c r="E34" s="96">
        <f t="shared" si="124"/>
        <v>2676.79</v>
      </c>
      <c r="F34" s="96"/>
      <c r="G34" s="103">
        <f t="shared" si="125"/>
        <v>2676.79</v>
      </c>
      <c r="H34" s="103">
        <f t="shared" si="126"/>
        <v>2676.79</v>
      </c>
      <c r="I34" s="97"/>
      <c r="J34" s="92">
        <f t="shared" si="127"/>
        <v>2676.79</v>
      </c>
      <c r="K34" s="93">
        <f t="shared" si="128"/>
        <v>2676.79</v>
      </c>
      <c r="L34" s="94">
        <v>0</v>
      </c>
      <c r="M34" s="95">
        <v>0</v>
      </c>
      <c r="P34" s="210">
        <f t="shared" ref="P34" si="131">(L29+L30)/(L29+L30+J31+J34)</f>
        <v>0</v>
      </c>
    </row>
    <row r="35" spans="1:16" s="197" customFormat="1" ht="15.75" thickBot="1">
      <c r="A35" s="106">
        <v>43053</v>
      </c>
      <c r="B35" s="123" t="s">
        <v>1103</v>
      </c>
      <c r="C35" s="127">
        <v>1700</v>
      </c>
      <c r="D35" s="124">
        <v>0</v>
      </c>
      <c r="E35" s="96">
        <f t="shared" ref="E35" si="132">C35+D35</f>
        <v>1700</v>
      </c>
      <c r="F35" s="96"/>
      <c r="G35" s="103">
        <f t="shared" ref="G35" si="133">C35</f>
        <v>1700</v>
      </c>
      <c r="H35" s="103">
        <f t="shared" ref="H35" si="134">E35</f>
        <v>1700</v>
      </c>
      <c r="I35" s="97"/>
      <c r="J35" s="92">
        <f t="shared" ref="J35" si="135">G35-L35</f>
        <v>1700</v>
      </c>
      <c r="K35" s="93">
        <f t="shared" ref="K35" si="136">H35-M35</f>
        <v>1700</v>
      </c>
      <c r="L35" s="94">
        <v>0</v>
      </c>
      <c r="M35" s="95">
        <v>0</v>
      </c>
      <c r="P35" s="197">
        <f t="shared" ref="P35" si="137">(L30+L31)/(L30+L31+J32+J35)</f>
        <v>0</v>
      </c>
    </row>
    <row r="36" spans="1:16" s="204" customFormat="1" ht="15.75" thickBot="1">
      <c r="A36" s="106">
        <v>43060</v>
      </c>
      <c r="B36" s="123" t="s">
        <v>1110</v>
      </c>
      <c r="C36" s="127">
        <v>47000</v>
      </c>
      <c r="D36" s="124">
        <v>0</v>
      </c>
      <c r="E36" s="96">
        <f t="shared" ref="E36:E40" si="138">C36+D36</f>
        <v>47000</v>
      </c>
      <c r="F36" s="96"/>
      <c r="G36" s="103">
        <f t="shared" ref="G36:G40" si="139">C36</f>
        <v>47000</v>
      </c>
      <c r="H36" s="103">
        <f t="shared" ref="H36:H40" si="140">E36</f>
        <v>47000</v>
      </c>
      <c r="I36" s="97"/>
      <c r="J36" s="92">
        <f t="shared" ref="J36:J40" si="141">G36-L36</f>
        <v>47000</v>
      </c>
      <c r="K36" s="93">
        <f t="shared" ref="K36:K40" si="142">H36-M36</f>
        <v>47000</v>
      </c>
      <c r="L36" s="94">
        <v>0</v>
      </c>
      <c r="M36" s="95">
        <v>0</v>
      </c>
      <c r="P36" s="204">
        <f t="shared" ref="P36" si="143">(L31+L32)/(L31+L32+J35+J36)</f>
        <v>0</v>
      </c>
    </row>
    <row r="37" spans="1:16" s="243" customFormat="1" ht="15.75" thickBot="1">
      <c r="A37" s="106">
        <v>43084</v>
      </c>
      <c r="B37" s="123" t="s">
        <v>1211</v>
      </c>
      <c r="C37" s="127">
        <v>82</v>
      </c>
      <c r="D37" s="124">
        <v>0</v>
      </c>
      <c r="E37" s="96">
        <f t="shared" si="138"/>
        <v>82</v>
      </c>
      <c r="F37" s="96"/>
      <c r="G37" s="103">
        <f t="shared" si="139"/>
        <v>82</v>
      </c>
      <c r="H37" s="103">
        <f t="shared" si="140"/>
        <v>82</v>
      </c>
      <c r="I37" s="97"/>
      <c r="J37" s="92">
        <f t="shared" si="141"/>
        <v>82</v>
      </c>
      <c r="K37" s="93">
        <f t="shared" si="142"/>
        <v>82</v>
      </c>
      <c r="L37" s="94">
        <v>0</v>
      </c>
      <c r="M37" s="95">
        <v>0</v>
      </c>
      <c r="P37" s="243">
        <f t="shared" ref="P37" si="144">(L32+L34)/(L32+L34+J35+J37)</f>
        <v>0</v>
      </c>
    </row>
    <row r="38" spans="1:16" s="377" customFormat="1" ht="15.75" thickBot="1">
      <c r="A38" s="106">
        <v>43103</v>
      </c>
      <c r="B38" s="123" t="s">
        <v>1478</v>
      </c>
      <c r="C38" s="127">
        <v>1087.3499999999999</v>
      </c>
      <c r="D38" s="124">
        <v>0</v>
      </c>
      <c r="E38" s="96">
        <f t="shared" si="138"/>
        <v>1087.3499999999999</v>
      </c>
      <c r="F38" s="96"/>
      <c r="G38" s="103">
        <f t="shared" si="139"/>
        <v>1087.3499999999999</v>
      </c>
      <c r="H38" s="103">
        <f t="shared" si="140"/>
        <v>1087.3499999999999</v>
      </c>
      <c r="I38" s="97"/>
      <c r="J38" s="92">
        <f t="shared" si="141"/>
        <v>1087.3499999999999</v>
      </c>
      <c r="K38" s="93">
        <f t="shared" si="142"/>
        <v>1087.3499999999999</v>
      </c>
      <c r="L38" s="94">
        <f t="shared" ref="L38" si="145">IF(DAY(A38)=15,G38,0)</f>
        <v>0</v>
      </c>
      <c r="M38" s="95">
        <f t="shared" ref="M38" si="146">IF(DAY(A38)=15,H38,0)</f>
        <v>0</v>
      </c>
    </row>
    <row r="39" spans="1:16" s="267" customFormat="1" ht="15.75" thickBot="1">
      <c r="A39" s="106">
        <v>43105</v>
      </c>
      <c r="B39" s="123" t="s">
        <v>1221</v>
      </c>
      <c r="C39" s="127">
        <v>3571</v>
      </c>
      <c r="D39" s="124">
        <v>0</v>
      </c>
      <c r="E39" s="96">
        <f t="shared" ref="E39" si="147">C39+D39</f>
        <v>3571</v>
      </c>
      <c r="F39" s="96"/>
      <c r="G39" s="103">
        <f t="shared" ref="G39" si="148">C39</f>
        <v>3571</v>
      </c>
      <c r="H39" s="103">
        <f t="shared" ref="H39" si="149">E39</f>
        <v>3571</v>
      </c>
      <c r="I39" s="97"/>
      <c r="J39" s="92">
        <f t="shared" ref="J39" si="150">G39-L39</f>
        <v>3571</v>
      </c>
      <c r="K39" s="93">
        <f t="shared" ref="K39" si="151">H39-M39</f>
        <v>3571</v>
      </c>
      <c r="L39" s="94">
        <f t="shared" ref="L39" si="152">IF(DAY(A39)=15,G39,0)</f>
        <v>0</v>
      </c>
      <c r="M39" s="95">
        <f t="shared" ref="M39" si="153">IF(DAY(A39)=15,H39,0)</f>
        <v>0</v>
      </c>
    </row>
    <row r="40" spans="1:16" s="265" customFormat="1" ht="15.75" thickBot="1">
      <c r="A40" s="106">
        <v>43106</v>
      </c>
      <c r="B40" s="123" t="s">
        <v>1264</v>
      </c>
      <c r="C40" s="127">
        <v>4373</v>
      </c>
      <c r="D40" s="124">
        <v>0</v>
      </c>
      <c r="E40" s="96">
        <f t="shared" si="138"/>
        <v>4373</v>
      </c>
      <c r="F40" s="96"/>
      <c r="G40" s="103">
        <f t="shared" si="139"/>
        <v>4373</v>
      </c>
      <c r="H40" s="103">
        <f t="shared" si="140"/>
        <v>4373</v>
      </c>
      <c r="I40" s="97"/>
      <c r="J40" s="92">
        <f t="shared" si="141"/>
        <v>4373</v>
      </c>
      <c r="K40" s="93">
        <f t="shared" si="142"/>
        <v>4373</v>
      </c>
      <c r="L40" s="94">
        <f t="shared" ref="L40" si="154">IF(DAY(A40)=15,G40,0)</f>
        <v>0</v>
      </c>
      <c r="M40" s="95">
        <f t="shared" ref="M40" si="155">IF(DAY(A40)=15,H40,0)</f>
        <v>0</v>
      </c>
    </row>
    <row r="41" spans="1:16" s="268" customFormat="1" ht="15.75" thickBot="1">
      <c r="A41" s="106">
        <v>43110</v>
      </c>
      <c r="B41" s="123" t="s">
        <v>1283</v>
      </c>
      <c r="C41" s="127">
        <v>11686</v>
      </c>
      <c r="D41" s="124">
        <v>0</v>
      </c>
      <c r="E41" s="96">
        <f t="shared" ref="E41" si="156">C41+D41</f>
        <v>11686</v>
      </c>
      <c r="F41" s="96"/>
      <c r="G41" s="103">
        <f t="shared" ref="G41" si="157">C41</f>
        <v>11686</v>
      </c>
      <c r="H41" s="103">
        <f t="shared" ref="H41" si="158">E41</f>
        <v>11686</v>
      </c>
      <c r="I41" s="97"/>
      <c r="J41" s="92">
        <f t="shared" ref="J41" si="159">G41-L41</f>
        <v>11686</v>
      </c>
      <c r="K41" s="93">
        <f t="shared" ref="K41" si="160">H41-M41</f>
        <v>11686</v>
      </c>
      <c r="L41" s="94">
        <f t="shared" ref="L41" si="161">IF(DAY(A41)=15,G41,0)</f>
        <v>0</v>
      </c>
      <c r="M41" s="95">
        <f t="shared" ref="M41" si="162">IF(DAY(A41)=15,H41,0)</f>
        <v>0</v>
      </c>
    </row>
    <row r="42" spans="1:16" s="270" customFormat="1" ht="15.75" thickBot="1">
      <c r="A42" s="106">
        <v>43115</v>
      </c>
      <c r="B42" s="123" t="s">
        <v>1287</v>
      </c>
      <c r="C42" s="127">
        <v>1823</v>
      </c>
      <c r="D42" s="124">
        <v>0</v>
      </c>
      <c r="E42" s="96">
        <f t="shared" ref="E42" si="163">C42+D42</f>
        <v>1823</v>
      </c>
      <c r="F42" s="96"/>
      <c r="G42" s="103">
        <f t="shared" ref="G42" si="164">C42</f>
        <v>1823</v>
      </c>
      <c r="H42" s="103">
        <f t="shared" ref="H42" si="165">E42</f>
        <v>1823</v>
      </c>
      <c r="I42" s="97"/>
      <c r="J42" s="92">
        <f t="shared" ref="J42" si="166">G42-L42</f>
        <v>0</v>
      </c>
      <c r="K42" s="93">
        <f t="shared" ref="K42" si="167">H42-M42</f>
        <v>0</v>
      </c>
      <c r="L42" s="94">
        <f t="shared" ref="L42" si="168">IF(DAY(A42)=15,G42,0)</f>
        <v>1823</v>
      </c>
      <c r="M42" s="95">
        <f t="shared" ref="M42" si="169">IF(DAY(A42)=15,H42,0)</f>
        <v>1823</v>
      </c>
    </row>
    <row r="43" spans="1:16" s="271" customFormat="1" ht="15.75" thickBot="1">
      <c r="A43" s="106">
        <v>43122</v>
      </c>
      <c r="B43" s="123" t="s">
        <v>1334</v>
      </c>
      <c r="C43" s="127">
        <v>7566</v>
      </c>
      <c r="D43" s="124">
        <v>0</v>
      </c>
      <c r="E43" s="96">
        <f t="shared" ref="E43" si="170">C43+D43</f>
        <v>7566</v>
      </c>
      <c r="F43" s="96"/>
      <c r="G43" s="103">
        <f t="shared" ref="G43" si="171">C43</f>
        <v>7566</v>
      </c>
      <c r="H43" s="103">
        <f t="shared" ref="H43" si="172">E43</f>
        <v>7566</v>
      </c>
      <c r="I43" s="97"/>
      <c r="J43" s="92">
        <f t="shared" ref="J43" si="173">G43-L43</f>
        <v>7566</v>
      </c>
      <c r="K43" s="93">
        <f t="shared" ref="K43" si="174">H43-M43</f>
        <v>7566</v>
      </c>
      <c r="L43" s="94">
        <f t="shared" ref="L43" si="175">IF(DAY(A43)=15,G43,0)</f>
        <v>0</v>
      </c>
      <c r="M43" s="95">
        <f t="shared" ref="M43" si="176">IF(DAY(A43)=15,H43,0)</f>
        <v>0</v>
      </c>
    </row>
    <row r="44" spans="1:16" s="275" customFormat="1" ht="15.75" thickBot="1">
      <c r="A44" s="106">
        <v>43126</v>
      </c>
      <c r="B44" s="123" t="s">
        <v>1434</v>
      </c>
      <c r="C44" s="127">
        <v>1503</v>
      </c>
      <c r="D44" s="124">
        <v>0</v>
      </c>
      <c r="E44" s="96">
        <f t="shared" ref="E44" si="177">C44+D44</f>
        <v>1503</v>
      </c>
      <c r="F44" s="96"/>
      <c r="G44" s="103">
        <f t="shared" ref="G44" si="178">C44</f>
        <v>1503</v>
      </c>
      <c r="H44" s="103">
        <f t="shared" ref="H44" si="179">E44</f>
        <v>1503</v>
      </c>
      <c r="I44" s="97"/>
      <c r="J44" s="92">
        <f t="shared" ref="J44" si="180">G44-L44</f>
        <v>1503</v>
      </c>
      <c r="K44" s="93">
        <f t="shared" ref="K44" si="181">H44-M44</f>
        <v>1503</v>
      </c>
      <c r="L44" s="94">
        <f t="shared" ref="L44" si="182">IF(DAY(A44)=15,G44,0)</f>
        <v>0</v>
      </c>
      <c r="M44" s="95">
        <f t="shared" ref="M44" si="183">IF(DAY(A44)=15,H44,0)</f>
        <v>0</v>
      </c>
    </row>
    <row r="45" spans="1:16" s="284" customFormat="1" ht="15.75" thickBot="1">
      <c r="A45" s="106">
        <v>43157</v>
      </c>
      <c r="B45" s="123" t="s">
        <v>1462</v>
      </c>
      <c r="C45" s="127">
        <v>5800</v>
      </c>
      <c r="D45" s="124">
        <v>0</v>
      </c>
      <c r="E45" s="96">
        <f t="shared" ref="E45:E46" si="184">C45+D45</f>
        <v>5800</v>
      </c>
      <c r="F45" s="96"/>
      <c r="G45" s="103">
        <f t="shared" ref="G45:G46" si="185">C45</f>
        <v>5800</v>
      </c>
      <c r="H45" s="103">
        <f t="shared" ref="H45:H46" si="186">E45</f>
        <v>5800</v>
      </c>
      <c r="I45" s="97"/>
      <c r="J45" s="92">
        <f t="shared" ref="J45:J46" si="187">G45-L45</f>
        <v>5800</v>
      </c>
      <c r="K45" s="93">
        <f t="shared" ref="K45:K46" si="188">H45-M45</f>
        <v>5800</v>
      </c>
      <c r="L45" s="94">
        <f t="shared" ref="L45" si="189">IF(DAY(A45)=15,G45,0)</f>
        <v>0</v>
      </c>
      <c r="M45" s="95">
        <f t="shared" ref="M45" si="190">IF(DAY(A45)=15,H45,0)</f>
        <v>0</v>
      </c>
    </row>
    <row r="46" spans="1:16" s="285" customFormat="1" ht="15.75" thickBot="1">
      <c r="A46" s="106">
        <v>43388</v>
      </c>
      <c r="B46" s="123" t="s">
        <v>1464</v>
      </c>
      <c r="C46" s="127">
        <v>2302.67</v>
      </c>
      <c r="D46" s="124">
        <v>0</v>
      </c>
      <c r="E46" s="96">
        <f t="shared" si="184"/>
        <v>2302.67</v>
      </c>
      <c r="F46" s="96"/>
      <c r="G46" s="103">
        <f t="shared" si="185"/>
        <v>2302.67</v>
      </c>
      <c r="H46" s="103">
        <f t="shared" si="186"/>
        <v>2302.67</v>
      </c>
      <c r="I46" s="97"/>
      <c r="J46" s="92">
        <f t="shared" si="187"/>
        <v>2302.67</v>
      </c>
      <c r="K46" s="93">
        <f t="shared" si="188"/>
        <v>2302.67</v>
      </c>
      <c r="L46" s="94">
        <v>0</v>
      </c>
      <c r="M46" s="95">
        <v>0</v>
      </c>
      <c r="N46" s="285" t="s">
        <v>1465</v>
      </c>
    </row>
    <row r="47" spans="1:16" s="191" customFormat="1" ht="15.75" thickBot="1">
      <c r="A47" s="106">
        <v>43388</v>
      </c>
      <c r="B47" s="123" t="s">
        <v>1074</v>
      </c>
      <c r="C47" s="127">
        <v>2055</v>
      </c>
      <c r="D47" s="124">
        <v>0</v>
      </c>
      <c r="E47" s="96">
        <f t="shared" ref="E47" si="191">C47+D47</f>
        <v>2055</v>
      </c>
      <c r="F47" s="96"/>
      <c r="G47" s="103">
        <f t="shared" ref="G47" si="192">C47</f>
        <v>2055</v>
      </c>
      <c r="H47" s="103">
        <f t="shared" ref="H47" si="193">E47</f>
        <v>2055</v>
      </c>
      <c r="I47" s="97"/>
      <c r="J47" s="92">
        <f t="shared" ref="J47" si="194">G47-L47</f>
        <v>0</v>
      </c>
      <c r="K47" s="93">
        <f t="shared" ref="K47" si="195">H47-M47</f>
        <v>0</v>
      </c>
      <c r="L47" s="94">
        <f t="shared" ref="L47" si="196">IF(DAY(A47)=15,G47,0)</f>
        <v>2055</v>
      </c>
      <c r="M47" s="95">
        <f t="shared" ref="M47" si="197">IF(DAY(A47)=15,H47,0)</f>
        <v>2055</v>
      </c>
    </row>
    <row r="48" spans="1:16" s="193" customFormat="1" ht="15.75" thickBot="1">
      <c r="A48" s="106">
        <v>43396</v>
      </c>
      <c r="B48" s="123" t="s">
        <v>1084</v>
      </c>
      <c r="C48" s="127">
        <v>7163</v>
      </c>
      <c r="D48" s="124">
        <v>0</v>
      </c>
      <c r="E48" s="96">
        <f t="shared" ref="E48" si="198">C48+D48</f>
        <v>7163</v>
      </c>
      <c r="F48" s="96"/>
      <c r="G48" s="103">
        <f t="shared" ref="G48" si="199">C48</f>
        <v>7163</v>
      </c>
      <c r="H48" s="103">
        <f t="shared" ref="H48" si="200">E48</f>
        <v>7163</v>
      </c>
      <c r="I48" s="97"/>
      <c r="J48" s="92">
        <f t="shared" ref="J48" si="201">G48-L48</f>
        <v>7163</v>
      </c>
      <c r="K48" s="93">
        <f t="shared" ref="K48" si="202">H48-M48</f>
        <v>7163</v>
      </c>
      <c r="L48" s="94">
        <f t="shared" ref="L48" si="203">IF(DAY(A48)=15,G48,0)</f>
        <v>0</v>
      </c>
      <c r="M48" s="95">
        <f t="shared" ref="M48" si="204">IF(DAY(A48)=15,H48,0)</f>
        <v>0</v>
      </c>
    </row>
    <row r="49" spans="1:13" s="194" customFormat="1" ht="15.75" thickBot="1">
      <c r="A49" s="106">
        <v>43406</v>
      </c>
      <c r="B49" s="123" t="s">
        <v>1100</v>
      </c>
      <c r="C49" s="127">
        <v>3840</v>
      </c>
      <c r="D49" s="124">
        <v>0</v>
      </c>
      <c r="E49" s="96">
        <f t="shared" ref="E49" si="205">C49+D49</f>
        <v>3840</v>
      </c>
      <c r="F49" s="96"/>
      <c r="G49" s="103">
        <f t="shared" ref="G49" si="206">C49</f>
        <v>3840</v>
      </c>
      <c r="H49" s="103">
        <f t="shared" ref="H49" si="207">E49</f>
        <v>3840</v>
      </c>
      <c r="I49" s="97"/>
      <c r="J49" s="92">
        <f t="shared" ref="J49" si="208">G49-L49</f>
        <v>3840</v>
      </c>
      <c r="K49" s="93">
        <f t="shared" ref="K49" si="209">H49-M49</f>
        <v>3840</v>
      </c>
      <c r="L49" s="94">
        <f t="shared" ref="L49" si="210">IF(DAY(A49)=15,G49,0)</f>
        <v>0</v>
      </c>
      <c r="M49" s="95">
        <f t="shared" ref="M49" si="211">IF(DAY(A49)=15,H49,0)</f>
        <v>0</v>
      </c>
    </row>
    <row r="50" spans="1:13" s="195" customFormat="1" ht="15.75" thickBot="1">
      <c r="A50" s="106">
        <v>43414</v>
      </c>
      <c r="B50" s="123" t="s">
        <v>1101</v>
      </c>
      <c r="C50" s="127">
        <v>7394</v>
      </c>
      <c r="D50" s="124">
        <v>0</v>
      </c>
      <c r="E50" s="96">
        <f t="shared" ref="E50" si="212">C50+D50</f>
        <v>7394</v>
      </c>
      <c r="F50" s="96"/>
      <c r="G50" s="103">
        <f t="shared" ref="G50" si="213">C50</f>
        <v>7394</v>
      </c>
      <c r="H50" s="103">
        <f t="shared" ref="H50" si="214">E50</f>
        <v>7394</v>
      </c>
      <c r="I50" s="97"/>
      <c r="J50" s="92">
        <f t="shared" ref="J50" si="215">G50-L50</f>
        <v>7394</v>
      </c>
      <c r="K50" s="93">
        <f t="shared" ref="K50" si="216">H50-M50</f>
        <v>7394</v>
      </c>
      <c r="L50" s="94">
        <f t="shared" ref="L50" si="217">IF(DAY(A50)=15,G50,0)</f>
        <v>0</v>
      </c>
      <c r="M50" s="95">
        <f t="shared" ref="M50" si="218">IF(DAY(A50)=15,H50,0)</f>
        <v>0</v>
      </c>
    </row>
    <row r="51" spans="1:13" s="196" customFormat="1" ht="15.75" thickBot="1">
      <c r="A51" s="106">
        <v>43417</v>
      </c>
      <c r="B51" s="123" t="s">
        <v>1102</v>
      </c>
      <c r="C51" s="127">
        <v>40090</v>
      </c>
      <c r="D51" s="124">
        <v>0</v>
      </c>
      <c r="E51" s="96">
        <f t="shared" ref="E51" si="219">C51+D51</f>
        <v>40090</v>
      </c>
      <c r="F51" s="96"/>
      <c r="G51" s="103">
        <f t="shared" ref="G51" si="220">C51</f>
        <v>40090</v>
      </c>
      <c r="H51" s="103">
        <f t="shared" ref="H51" si="221">E51</f>
        <v>40090</v>
      </c>
      <c r="I51" s="97"/>
      <c r="J51" s="92">
        <f t="shared" ref="J51" si="222">G51-L51</f>
        <v>40090</v>
      </c>
      <c r="K51" s="93">
        <f t="shared" ref="K51" si="223">H51-M51</f>
        <v>40090</v>
      </c>
      <c r="L51" s="94">
        <f t="shared" ref="L51" si="224">IF(DAY(A51)=15,G51,0)</f>
        <v>0</v>
      </c>
      <c r="M51" s="95">
        <f t="shared" ref="M51" si="225">IF(DAY(A51)=15,H51,0)</f>
        <v>0</v>
      </c>
    </row>
    <row r="52" spans="1:13" s="198" customFormat="1" ht="15.75" thickBot="1">
      <c r="A52" s="106">
        <v>43419</v>
      </c>
      <c r="B52" s="123" t="s">
        <v>1104</v>
      </c>
      <c r="C52" s="127">
        <v>3690</v>
      </c>
      <c r="D52" s="124">
        <v>0</v>
      </c>
      <c r="E52" s="96">
        <f t="shared" ref="E52" si="226">C52+D52</f>
        <v>3690</v>
      </c>
      <c r="F52" s="96"/>
      <c r="G52" s="103">
        <f t="shared" ref="G52" si="227">C52</f>
        <v>3690</v>
      </c>
      <c r="H52" s="103">
        <f t="shared" ref="H52" si="228">E52</f>
        <v>3690</v>
      </c>
      <c r="I52" s="97"/>
      <c r="J52" s="92">
        <f t="shared" ref="J52" si="229">G52-L52</f>
        <v>0</v>
      </c>
      <c r="K52" s="93">
        <f t="shared" ref="K52" si="230">H52-M52</f>
        <v>0</v>
      </c>
      <c r="L52" s="94">
        <f t="shared" ref="L52" si="231">IF(DAY(A52)=15,G52,0)</f>
        <v>3690</v>
      </c>
      <c r="M52" s="95">
        <f t="shared" ref="M52" si="232">IF(DAY(A52)=15,H52,0)</f>
        <v>3690</v>
      </c>
    </row>
    <row r="53" spans="1:13" s="205" customFormat="1" ht="15.75" thickBot="1">
      <c r="A53" s="106">
        <v>43428</v>
      </c>
      <c r="B53" s="123" t="s">
        <v>1111</v>
      </c>
      <c r="C53" s="127">
        <v>6951</v>
      </c>
      <c r="D53" s="124">
        <v>0</v>
      </c>
      <c r="E53" s="96">
        <f t="shared" ref="E53" si="233">C53+D53</f>
        <v>6951</v>
      </c>
      <c r="F53" s="96"/>
      <c r="G53" s="103">
        <f t="shared" ref="G53" si="234">C53</f>
        <v>6951</v>
      </c>
      <c r="H53" s="103">
        <f t="shared" ref="H53" si="235">E53</f>
        <v>6951</v>
      </c>
      <c r="I53" s="97"/>
      <c r="J53" s="92">
        <f t="shared" ref="J53" si="236">G53-L53</f>
        <v>6951</v>
      </c>
      <c r="K53" s="93">
        <f t="shared" ref="K53" si="237">H53-M53</f>
        <v>6951</v>
      </c>
      <c r="L53" s="94">
        <f t="shared" ref="L53" si="238">IF(DAY(A53)=15,G53,0)</f>
        <v>0</v>
      </c>
      <c r="M53" s="95">
        <f t="shared" ref="M53" si="239">IF(DAY(A53)=15,H53,0)</f>
        <v>0</v>
      </c>
    </row>
    <row r="54" spans="1:13" s="207" customFormat="1" ht="15.75" thickBot="1">
      <c r="A54" s="106">
        <v>43429</v>
      </c>
      <c r="B54" s="123" t="s">
        <v>1113</v>
      </c>
      <c r="C54" s="127">
        <v>39773</v>
      </c>
      <c r="D54" s="124">
        <v>0</v>
      </c>
      <c r="E54" s="96">
        <f t="shared" ref="E54" si="240">C54+D54</f>
        <v>39773</v>
      </c>
      <c r="F54" s="96"/>
      <c r="G54" s="103">
        <f t="shared" ref="G54" si="241">C54</f>
        <v>39773</v>
      </c>
      <c r="H54" s="103">
        <f t="shared" ref="H54" si="242">E54</f>
        <v>39773</v>
      </c>
      <c r="I54" s="97"/>
      <c r="J54" s="92">
        <f t="shared" ref="J54" si="243">G54-L54</f>
        <v>39773</v>
      </c>
      <c r="K54" s="93">
        <f t="shared" ref="K54" si="244">H54-M54</f>
        <v>39773</v>
      </c>
      <c r="L54" s="94">
        <f t="shared" ref="L54" si="245">IF(DAY(A54)=15,G54,0)</f>
        <v>0</v>
      </c>
      <c r="M54" s="95">
        <f t="shared" ref="M54" si="246">IF(DAY(A54)=15,H54,0)</f>
        <v>0</v>
      </c>
    </row>
    <row r="55" spans="1:13" s="208" customFormat="1" ht="15.75" thickBot="1">
      <c r="A55" s="106">
        <v>43431</v>
      </c>
      <c r="B55" s="123" t="s">
        <v>1114</v>
      </c>
      <c r="C55" s="127">
        <v>1479</v>
      </c>
      <c r="D55" s="124">
        <v>0</v>
      </c>
      <c r="E55" s="96">
        <f t="shared" ref="E55" si="247">C55+D55</f>
        <v>1479</v>
      </c>
      <c r="F55" s="96"/>
      <c r="G55" s="103">
        <f t="shared" ref="G55" si="248">C55</f>
        <v>1479</v>
      </c>
      <c r="H55" s="103">
        <f t="shared" ref="H55" si="249">E55</f>
        <v>1479</v>
      </c>
      <c r="I55" s="97"/>
      <c r="J55" s="92">
        <f t="shared" ref="J55" si="250">G55-L55</f>
        <v>1479</v>
      </c>
      <c r="K55" s="93">
        <f t="shared" ref="K55" si="251">H55-M55</f>
        <v>1479</v>
      </c>
      <c r="L55" s="94">
        <f t="shared" ref="L55" si="252">IF(DAY(A55)=15,G55,0)</f>
        <v>0</v>
      </c>
      <c r="M55" s="95">
        <f t="shared" ref="M55" si="253">IF(DAY(A55)=15,H55,0)</f>
        <v>0</v>
      </c>
    </row>
    <row r="56" spans="1:13" s="210" customFormat="1" ht="15.75" thickBot="1">
      <c r="A56" s="106">
        <v>43434</v>
      </c>
      <c r="B56" s="123" t="s">
        <v>1116</v>
      </c>
      <c r="C56" s="127">
        <v>1085</v>
      </c>
      <c r="D56" s="124">
        <v>0</v>
      </c>
      <c r="E56" s="96">
        <f t="shared" ref="E56" si="254">C56+D56</f>
        <v>1085</v>
      </c>
      <c r="F56" s="96"/>
      <c r="G56" s="103">
        <f t="shared" ref="G56" si="255">C56</f>
        <v>1085</v>
      </c>
      <c r="H56" s="103">
        <f t="shared" ref="H56" si="256">E56</f>
        <v>1085</v>
      </c>
      <c r="I56" s="97"/>
      <c r="J56" s="92">
        <f t="shared" ref="J56" si="257">G56-L56</f>
        <v>1085</v>
      </c>
      <c r="K56" s="93">
        <f t="shared" ref="K56" si="258">H56-M56</f>
        <v>1085</v>
      </c>
      <c r="L56" s="94">
        <f t="shared" ref="L56" si="259">IF(DAY(A56)=15,G56,0)</f>
        <v>0</v>
      </c>
      <c r="M56" s="95">
        <f t="shared" ref="M56" si="260">IF(DAY(A56)=15,H56,0)</f>
        <v>0</v>
      </c>
    </row>
    <row r="57" spans="1:13" s="224" customFormat="1" ht="15.75" thickBot="1">
      <c r="A57" s="106">
        <v>43442</v>
      </c>
      <c r="B57" s="123" t="s">
        <v>1125</v>
      </c>
      <c r="C57" s="127">
        <v>8000</v>
      </c>
      <c r="D57" s="124">
        <v>0</v>
      </c>
      <c r="E57" s="96">
        <f t="shared" ref="E57" si="261">C57+D57</f>
        <v>8000</v>
      </c>
      <c r="F57" s="96"/>
      <c r="G57" s="103">
        <f t="shared" ref="G57" si="262">C57</f>
        <v>8000</v>
      </c>
      <c r="H57" s="103">
        <f t="shared" ref="H57" si="263">E57</f>
        <v>8000</v>
      </c>
      <c r="I57" s="97"/>
      <c r="J57" s="92">
        <f t="shared" ref="J57" si="264">G57-L57</f>
        <v>8000</v>
      </c>
      <c r="K57" s="93">
        <f t="shared" ref="K57" si="265">H57-M57</f>
        <v>8000</v>
      </c>
      <c r="L57" s="94">
        <f t="shared" ref="L57" si="266">IF(DAY(A57)=15,G57,0)</f>
        <v>0</v>
      </c>
      <c r="M57" s="95">
        <f t="shared" ref="M57" si="267">IF(DAY(A57)=15,H57,0)</f>
        <v>0</v>
      </c>
    </row>
    <row r="58" spans="1:13" s="225" customFormat="1" ht="15.75" thickBot="1">
      <c r="A58" s="106">
        <v>43444</v>
      </c>
      <c r="B58" s="123" t="s">
        <v>1151</v>
      </c>
      <c r="C58" s="127">
        <v>8526</v>
      </c>
      <c r="D58" s="124">
        <v>0</v>
      </c>
      <c r="E58" s="96">
        <f t="shared" ref="E58" si="268">C58+D58</f>
        <v>8526</v>
      </c>
      <c r="F58" s="96"/>
      <c r="G58" s="103">
        <f t="shared" ref="G58" si="269">C58</f>
        <v>8526</v>
      </c>
      <c r="H58" s="103">
        <f t="shared" ref="H58" si="270">E58</f>
        <v>8526</v>
      </c>
      <c r="I58" s="97"/>
      <c r="J58" s="92">
        <f t="shared" ref="J58" si="271">G58-L58</f>
        <v>8526</v>
      </c>
      <c r="K58" s="93">
        <f t="shared" ref="K58" si="272">H58-M58</f>
        <v>8526</v>
      </c>
      <c r="L58" s="94">
        <f t="shared" ref="L58" si="273">IF(DAY(A58)=15,G58,0)</f>
        <v>0</v>
      </c>
      <c r="M58" s="95">
        <f t="shared" ref="M58" si="274">IF(DAY(A58)=15,H58,0)</f>
        <v>0</v>
      </c>
    </row>
    <row r="59" spans="1:13" s="261" customFormat="1" ht="15.75" thickBot="1">
      <c r="A59" s="106">
        <v>43462</v>
      </c>
      <c r="B59" s="123" t="s">
        <v>1214</v>
      </c>
      <c r="C59" s="127">
        <v>6161</v>
      </c>
      <c r="D59" s="124">
        <v>0</v>
      </c>
      <c r="E59" s="96">
        <f t="shared" ref="E59" si="275">C59+D59</f>
        <v>6161</v>
      </c>
      <c r="F59" s="96"/>
      <c r="G59" s="103">
        <f t="shared" ref="G59" si="276">C59</f>
        <v>6161</v>
      </c>
      <c r="H59" s="103">
        <f t="shared" ref="H59" si="277">E59</f>
        <v>6161</v>
      </c>
      <c r="I59" s="97"/>
      <c r="J59" s="92">
        <f t="shared" ref="J59" si="278">G59-L59</f>
        <v>6161</v>
      </c>
      <c r="K59" s="93">
        <f t="shared" ref="K59" si="279">H59-M59</f>
        <v>6161</v>
      </c>
      <c r="L59" s="94">
        <f t="shared" ref="L59" si="280">IF(DAY(A59)=15,G59,0)</f>
        <v>0</v>
      </c>
      <c r="M59" s="95">
        <f t="shared" ref="M59" si="281">IF(DAY(A59)=15,H59,0)</f>
        <v>0</v>
      </c>
    </row>
    <row r="60" spans="1:13" s="262" customFormat="1" ht="15.75" thickBot="1">
      <c r="A60" s="106">
        <v>43463</v>
      </c>
      <c r="B60" s="123" t="s">
        <v>1215</v>
      </c>
      <c r="C60" s="127">
        <v>2451</v>
      </c>
      <c r="D60" s="124">
        <v>0</v>
      </c>
      <c r="E60" s="96">
        <f t="shared" ref="E60" si="282">C60+D60</f>
        <v>2451</v>
      </c>
      <c r="F60" s="96"/>
      <c r="G60" s="103">
        <f t="shared" ref="G60" si="283">C60</f>
        <v>2451</v>
      </c>
      <c r="H60" s="103">
        <f t="shared" ref="H60" si="284">E60</f>
        <v>2451</v>
      </c>
      <c r="I60" s="97"/>
      <c r="J60" s="92">
        <f t="shared" ref="J60" si="285">G60-L60</f>
        <v>2451</v>
      </c>
      <c r="K60" s="93">
        <f t="shared" ref="K60" si="286">H60-M60</f>
        <v>2451</v>
      </c>
      <c r="L60" s="94">
        <f t="shared" ref="L60" si="287">IF(DAY(A60)=15,G60,0)</f>
        <v>0</v>
      </c>
      <c r="M60" s="95">
        <f t="shared" ref="M60" si="288">IF(DAY(A60)=15,H60,0)</f>
        <v>0</v>
      </c>
    </row>
    <row r="61" spans="1:13" s="263" customFormat="1" ht="15.75" thickBot="1">
      <c r="A61" s="106">
        <v>43467</v>
      </c>
      <c r="B61" s="123" t="s">
        <v>1217</v>
      </c>
      <c r="C61" s="127">
        <v>3546</v>
      </c>
      <c r="D61" s="124">
        <v>0</v>
      </c>
      <c r="E61" s="96">
        <f t="shared" ref="E61" si="289">C61+D61</f>
        <v>3546</v>
      </c>
      <c r="F61" s="96"/>
      <c r="G61" s="103">
        <f t="shared" ref="G61" si="290">C61</f>
        <v>3546</v>
      </c>
      <c r="H61" s="103">
        <f t="shared" ref="H61" si="291">E61</f>
        <v>3546</v>
      </c>
      <c r="I61" s="97"/>
      <c r="J61" s="92">
        <f t="shared" ref="J61" si="292">G61-L61</f>
        <v>3546</v>
      </c>
      <c r="K61" s="93">
        <f t="shared" ref="K61" si="293">H61-M61</f>
        <v>3546</v>
      </c>
      <c r="L61" s="94">
        <f t="shared" ref="L61" si="294">IF(DAY(A61)=15,G61,0)</f>
        <v>0</v>
      </c>
      <c r="M61" s="95">
        <f t="shared" ref="M61" si="295">IF(DAY(A61)=15,H61,0)</f>
        <v>0</v>
      </c>
    </row>
    <row r="62" spans="1:13" s="263" customFormat="1" ht="15.75" thickBot="1">
      <c r="A62" s="106">
        <v>43467</v>
      </c>
      <c r="B62" s="123" t="s">
        <v>1218</v>
      </c>
      <c r="C62" s="127">
        <v>50246</v>
      </c>
      <c r="D62" s="124">
        <v>0</v>
      </c>
      <c r="E62" s="96">
        <f t="shared" ref="E62:E63" si="296">C62+D62</f>
        <v>50246</v>
      </c>
      <c r="F62" s="96"/>
      <c r="G62" s="103">
        <f t="shared" ref="G62:G63" si="297">C62</f>
        <v>50246</v>
      </c>
      <c r="H62" s="103">
        <f t="shared" ref="H62:H63" si="298">E62</f>
        <v>50246</v>
      </c>
      <c r="I62" s="97"/>
      <c r="J62" s="92">
        <f t="shared" ref="J62:J63" si="299">G62-L62</f>
        <v>50246</v>
      </c>
      <c r="K62" s="93">
        <f t="shared" ref="K62:K63" si="300">H62-M62</f>
        <v>50246</v>
      </c>
      <c r="L62" s="94">
        <f t="shared" ref="L62:L63" si="301">IF(DAY(A62)=15,G62,0)</f>
        <v>0</v>
      </c>
      <c r="M62" s="95">
        <f t="shared" ref="M62:M63" si="302">IF(DAY(A62)=15,H62,0)</f>
        <v>0</v>
      </c>
    </row>
    <row r="63" spans="1:13" s="263" customFormat="1" ht="15.75" thickBot="1">
      <c r="A63" s="106">
        <v>43467</v>
      </c>
      <c r="B63" s="123" t="s">
        <v>1219</v>
      </c>
      <c r="C63" s="127">
        <v>2585</v>
      </c>
      <c r="D63" s="124">
        <v>0</v>
      </c>
      <c r="E63" s="96">
        <f t="shared" si="296"/>
        <v>2585</v>
      </c>
      <c r="F63" s="96"/>
      <c r="G63" s="103">
        <f t="shared" si="297"/>
        <v>2585</v>
      </c>
      <c r="H63" s="103">
        <f t="shared" si="298"/>
        <v>2585</v>
      </c>
      <c r="I63" s="97"/>
      <c r="J63" s="92">
        <f t="shared" si="299"/>
        <v>2585</v>
      </c>
      <c r="K63" s="93">
        <f t="shared" si="300"/>
        <v>2585</v>
      </c>
      <c r="L63" s="94">
        <f t="shared" si="301"/>
        <v>0</v>
      </c>
      <c r="M63" s="95">
        <f t="shared" si="302"/>
        <v>0</v>
      </c>
    </row>
    <row r="64" spans="1:13" s="267" customFormat="1" ht="15.75" thickBot="1">
      <c r="A64" s="106">
        <v>43471</v>
      </c>
      <c r="B64" s="123" t="s">
        <v>1255</v>
      </c>
      <c r="C64" s="127">
        <v>13000</v>
      </c>
      <c r="D64" s="124">
        <v>0</v>
      </c>
      <c r="E64" s="96">
        <f t="shared" ref="E64" si="303">C64+D64</f>
        <v>13000</v>
      </c>
      <c r="F64" s="96"/>
      <c r="G64" s="103">
        <f t="shared" ref="G64" si="304">C64</f>
        <v>13000</v>
      </c>
      <c r="H64" s="103">
        <f t="shared" ref="H64" si="305">E64</f>
        <v>13000</v>
      </c>
      <c r="I64" s="97"/>
      <c r="J64" s="92">
        <f t="shared" ref="J64" si="306">G64-L64</f>
        <v>13000</v>
      </c>
      <c r="K64" s="93">
        <f t="shared" ref="K64" si="307">H64-M64</f>
        <v>13000</v>
      </c>
      <c r="L64" s="94">
        <f t="shared" ref="L64" si="308">IF(DAY(A64)=15,G64,0)</f>
        <v>0</v>
      </c>
      <c r="M64" s="95">
        <f t="shared" ref="M64" si="309">IF(DAY(A64)=15,H64,0)</f>
        <v>0</v>
      </c>
    </row>
    <row r="65" spans="1:14" s="268" customFormat="1" ht="15.75" thickBot="1">
      <c r="A65" s="106">
        <v>43476</v>
      </c>
      <c r="B65" s="123" t="s">
        <v>1284</v>
      </c>
      <c r="C65" s="127">
        <v>40000</v>
      </c>
      <c r="D65" s="124">
        <v>0</v>
      </c>
      <c r="E65" s="96">
        <f t="shared" ref="E65" si="310">C65+D65</f>
        <v>40000</v>
      </c>
      <c r="F65" s="96"/>
      <c r="G65" s="103">
        <f t="shared" ref="G65" si="311">C65</f>
        <v>40000</v>
      </c>
      <c r="H65" s="103">
        <f t="shared" ref="H65" si="312">E65</f>
        <v>40000</v>
      </c>
      <c r="I65" s="97"/>
      <c r="J65" s="92">
        <f t="shared" ref="J65" si="313">G65-L65</f>
        <v>40000</v>
      </c>
      <c r="K65" s="93">
        <f t="shared" ref="K65" si="314">H65-M65</f>
        <v>40000</v>
      </c>
      <c r="L65" s="94">
        <f t="shared" ref="L65" si="315">IF(DAY(A65)=15,G65,0)</f>
        <v>0</v>
      </c>
      <c r="M65" s="95">
        <f t="shared" ref="M65" si="316">IF(DAY(A65)=15,H65,0)</f>
        <v>0</v>
      </c>
    </row>
    <row r="66" spans="1:14" s="276" customFormat="1" ht="15.75" thickBot="1">
      <c r="A66" s="106">
        <v>43505</v>
      </c>
      <c r="B66" s="123" t="s">
        <v>1438</v>
      </c>
      <c r="C66" s="127">
        <v>3209</v>
      </c>
      <c r="D66" s="124">
        <v>0</v>
      </c>
      <c r="E66" s="96">
        <f t="shared" ref="E66" si="317">C66+D66</f>
        <v>3209</v>
      </c>
      <c r="F66" s="96"/>
      <c r="G66" s="103">
        <f t="shared" ref="G66" si="318">C66</f>
        <v>3209</v>
      </c>
      <c r="H66" s="103">
        <f t="shared" ref="H66" si="319">E66</f>
        <v>3209</v>
      </c>
      <c r="I66" s="97"/>
      <c r="J66" s="92">
        <f t="shared" ref="J66:J67" si="320">G66-L66</f>
        <v>3209</v>
      </c>
      <c r="K66" s="93">
        <f t="shared" ref="K66:K67" si="321">H66-M66</f>
        <v>3209</v>
      </c>
      <c r="L66" s="94">
        <f t="shared" ref="L66" si="322">IF(DAY(A66)=15,G66,0)</f>
        <v>0</v>
      </c>
      <c r="M66" s="95">
        <f t="shared" ref="M66" si="323">IF(DAY(A66)=15,H66,0)</f>
        <v>0</v>
      </c>
    </row>
    <row r="67" spans="1:14" s="283" customFormat="1" ht="15.75" thickBot="1">
      <c r="A67" s="106">
        <v>43510</v>
      </c>
      <c r="B67" s="123" t="s">
        <v>1440</v>
      </c>
      <c r="C67" s="127">
        <v>17397</v>
      </c>
      <c r="D67" s="124">
        <v>0</v>
      </c>
      <c r="E67" s="96">
        <f t="shared" ref="E67" si="324">C67+D67</f>
        <v>17397</v>
      </c>
      <c r="F67" s="96"/>
      <c r="G67" s="103">
        <f t="shared" ref="G67" si="325">C67</f>
        <v>17397</v>
      </c>
      <c r="H67" s="103">
        <f t="shared" ref="H67" si="326">E67</f>
        <v>17397</v>
      </c>
      <c r="I67" s="97"/>
      <c r="J67" s="92">
        <f t="shared" si="320"/>
        <v>17397</v>
      </c>
      <c r="K67" s="93">
        <f t="shared" si="321"/>
        <v>17397</v>
      </c>
      <c r="L67" s="94">
        <f t="shared" ref="L67" si="327">IF(DAY(A67)=15,G67,0)</f>
        <v>0</v>
      </c>
      <c r="M67" s="95">
        <f t="shared" ref="M67" si="328">IF(DAY(A67)=15,H67,0)</f>
        <v>0</v>
      </c>
    </row>
    <row r="68" spans="1:14" s="283" customFormat="1" ht="15.75" thickBot="1">
      <c r="A68" s="106">
        <v>43511</v>
      </c>
      <c r="B68" s="123" t="s">
        <v>1441</v>
      </c>
      <c r="C68" s="127">
        <v>4445</v>
      </c>
      <c r="D68" s="124">
        <v>0</v>
      </c>
      <c r="E68" s="96">
        <f t="shared" ref="E68" si="329">C68+D68</f>
        <v>4445</v>
      </c>
      <c r="F68" s="96"/>
      <c r="G68" s="103">
        <f t="shared" ref="G68" si="330">C68</f>
        <v>4445</v>
      </c>
      <c r="H68" s="103">
        <f t="shared" ref="H68" si="331">E68</f>
        <v>4445</v>
      </c>
      <c r="I68" s="97"/>
      <c r="J68" s="92">
        <f t="shared" ref="J68" si="332">G68-L68</f>
        <v>0</v>
      </c>
      <c r="K68" s="93">
        <f t="shared" ref="K68" si="333">H68-M68</f>
        <v>0</v>
      </c>
      <c r="L68" s="94">
        <f t="shared" ref="L68" si="334">IF(DAY(A68)=15,G68,0)</f>
        <v>4445</v>
      </c>
      <c r="M68" s="95">
        <f t="shared" ref="M68" si="335">IF(DAY(A68)=15,H68,0)</f>
        <v>4445</v>
      </c>
    </row>
    <row r="69" spans="1:14" s="374" customFormat="1" ht="15.75" thickBot="1">
      <c r="A69" s="106">
        <v>43515</v>
      </c>
      <c r="B69" s="123" t="s">
        <v>1475</v>
      </c>
      <c r="C69" s="127">
        <v>2585.5</v>
      </c>
      <c r="D69" s="124">
        <v>0</v>
      </c>
      <c r="E69" s="96">
        <f t="shared" ref="E69" si="336">C69+D69</f>
        <v>2585.5</v>
      </c>
      <c r="F69" s="96"/>
      <c r="G69" s="103">
        <f t="shared" ref="G69" si="337">C69</f>
        <v>2585.5</v>
      </c>
      <c r="H69" s="103">
        <f t="shared" ref="H69" si="338">E69</f>
        <v>2585.5</v>
      </c>
      <c r="I69" s="97"/>
      <c r="J69" s="92">
        <f t="shared" ref="J69" si="339">G69-L69</f>
        <v>2585.5</v>
      </c>
      <c r="K69" s="93">
        <f t="shared" ref="K69" si="340">H69-M69</f>
        <v>2585.5</v>
      </c>
      <c r="L69" s="94">
        <f t="shared" ref="L69" si="341">IF(DAY(A69)=15,G69,0)</f>
        <v>0</v>
      </c>
      <c r="M69" s="95">
        <f t="shared" ref="M69" si="342">IF(DAY(A69)=15,H69,0)</f>
        <v>0</v>
      </c>
    </row>
    <row r="70" spans="1:14" s="368" customFormat="1" ht="15.75" thickBot="1">
      <c r="A70" s="106">
        <v>43530</v>
      </c>
      <c r="B70" s="123" t="s">
        <v>1470</v>
      </c>
      <c r="C70" s="127">
        <v>10000</v>
      </c>
      <c r="D70" s="124">
        <v>0</v>
      </c>
      <c r="E70" s="96">
        <f t="shared" ref="E70:E71" si="343">C70+D70</f>
        <v>10000</v>
      </c>
      <c r="F70" s="96"/>
      <c r="G70" s="103">
        <f t="shared" ref="G70:G71" si="344">C70</f>
        <v>10000</v>
      </c>
      <c r="H70" s="103">
        <f t="shared" ref="H70:H71" si="345">E70</f>
        <v>10000</v>
      </c>
      <c r="I70" s="97"/>
      <c r="J70" s="92">
        <f t="shared" ref="J70:J71" si="346">G70-L70</f>
        <v>10000</v>
      </c>
      <c r="K70" s="93">
        <f t="shared" ref="K70:K71" si="347">H70-M70</f>
        <v>10000</v>
      </c>
      <c r="L70" s="94">
        <f t="shared" ref="L70:L71" si="348">IF(DAY(A70)=15,G70,0)</f>
        <v>0</v>
      </c>
      <c r="M70" s="95">
        <f t="shared" ref="M70:M71" si="349">IF(DAY(A70)=15,H70,0)</f>
        <v>0</v>
      </c>
    </row>
    <row r="71" spans="1:14" s="391" customFormat="1" ht="15.75" thickBot="1">
      <c r="A71" s="106">
        <v>43536</v>
      </c>
      <c r="B71" s="123" t="s">
        <v>1504</v>
      </c>
      <c r="C71" s="127">
        <v>4540.4799999999996</v>
      </c>
      <c r="D71" s="124">
        <v>0</v>
      </c>
      <c r="E71" s="96">
        <f t="shared" si="343"/>
        <v>4540.4799999999996</v>
      </c>
      <c r="F71" s="96"/>
      <c r="G71" s="103">
        <f t="shared" si="344"/>
        <v>4540.4799999999996</v>
      </c>
      <c r="H71" s="103">
        <f t="shared" si="345"/>
        <v>4540.4799999999996</v>
      </c>
      <c r="I71" s="97"/>
      <c r="J71" s="92">
        <f t="shared" si="346"/>
        <v>4540.4799999999996</v>
      </c>
      <c r="K71" s="93">
        <f t="shared" si="347"/>
        <v>4540.4799999999996</v>
      </c>
      <c r="L71" s="94">
        <f t="shared" si="348"/>
        <v>0</v>
      </c>
      <c r="M71" s="95">
        <f t="shared" si="349"/>
        <v>0</v>
      </c>
    </row>
    <row r="72" spans="1:14" s="376" customFormat="1" ht="15.75" thickBot="1">
      <c r="A72" s="106">
        <v>43539</v>
      </c>
      <c r="B72" s="123" t="s">
        <v>1477</v>
      </c>
      <c r="C72" s="127">
        <v>4693</v>
      </c>
      <c r="D72" s="124">
        <v>0</v>
      </c>
      <c r="E72" s="96">
        <f t="shared" ref="E72" si="350">C72+D72</f>
        <v>4693</v>
      </c>
      <c r="F72" s="96"/>
      <c r="G72" s="103">
        <f t="shared" ref="G72" si="351">C72</f>
        <v>4693</v>
      </c>
      <c r="H72" s="103">
        <f t="shared" ref="H72" si="352">E72</f>
        <v>4693</v>
      </c>
      <c r="I72" s="97"/>
      <c r="J72" s="92">
        <f t="shared" ref="J72" si="353">G72-L72</f>
        <v>0</v>
      </c>
      <c r="K72" s="93">
        <f t="shared" ref="K72" si="354">H72-M72</f>
        <v>0</v>
      </c>
      <c r="L72" s="94">
        <f t="shared" ref="L72" si="355">IF(DAY(A72)=15,G72,0)</f>
        <v>4693</v>
      </c>
      <c r="M72" s="95">
        <f t="shared" ref="M72" si="356">IF(DAY(A72)=15,H72,0)</f>
        <v>4693</v>
      </c>
    </row>
    <row r="73" spans="1:14" s="378" customFormat="1" ht="15.75" thickBot="1">
      <c r="A73" s="106">
        <v>43548</v>
      </c>
      <c r="B73" s="379" t="s">
        <v>1479</v>
      </c>
      <c r="C73" s="127">
        <v>5026</v>
      </c>
      <c r="D73" s="124">
        <v>0</v>
      </c>
      <c r="E73" s="96">
        <f t="shared" ref="E73" si="357">C73+D73</f>
        <v>5026</v>
      </c>
      <c r="F73" s="96"/>
      <c r="G73" s="103">
        <f t="shared" ref="G73" si="358">C73</f>
        <v>5026</v>
      </c>
      <c r="H73" s="103">
        <f t="shared" ref="H73" si="359">E73</f>
        <v>5026</v>
      </c>
      <c r="I73" s="97"/>
      <c r="J73" s="92">
        <f t="shared" ref="J73" si="360">G73-L73</f>
        <v>5026</v>
      </c>
      <c r="K73" s="93">
        <f t="shared" ref="K73" si="361">H73-M73</f>
        <v>5026</v>
      </c>
      <c r="L73" s="94">
        <f t="shared" ref="L73" si="362">IF(DAY(A73)=15,G73,0)</f>
        <v>0</v>
      </c>
      <c r="M73" s="95">
        <f t="shared" ref="M73" si="363">IF(DAY(A73)=15,H73,0)</f>
        <v>0</v>
      </c>
    </row>
    <row r="74" spans="1:14" s="382" customFormat="1" ht="15.75" thickBot="1">
      <c r="A74" s="106">
        <v>43558</v>
      </c>
      <c r="B74" s="379" t="s">
        <v>1482</v>
      </c>
      <c r="C74" s="127">
        <v>3000</v>
      </c>
      <c r="D74" s="124">
        <v>0</v>
      </c>
      <c r="E74" s="96">
        <f t="shared" ref="E74" si="364">C74+D74</f>
        <v>3000</v>
      </c>
      <c r="F74" s="96"/>
      <c r="G74" s="103">
        <f t="shared" ref="G74" si="365">C74</f>
        <v>3000</v>
      </c>
      <c r="H74" s="103">
        <f t="shared" ref="H74" si="366">E74</f>
        <v>3000</v>
      </c>
      <c r="I74" s="97"/>
      <c r="J74" s="92">
        <f t="shared" ref="J74" si="367">G74-L74</f>
        <v>3000</v>
      </c>
      <c r="K74" s="93">
        <f t="shared" ref="K74" si="368">H74-M74</f>
        <v>3000</v>
      </c>
      <c r="L74" s="94">
        <f t="shared" ref="L74" si="369">IF(DAY(A74)=15,G74,0)</f>
        <v>0</v>
      </c>
      <c r="M74" s="95">
        <f t="shared" ref="M74" si="370">IF(DAY(A74)=15,H74,0)</f>
        <v>0</v>
      </c>
    </row>
    <row r="75" spans="1:14" s="382" customFormat="1" ht="15.75" thickBot="1">
      <c r="A75" s="106">
        <v>43560</v>
      </c>
      <c r="B75" s="379" t="s">
        <v>1483</v>
      </c>
      <c r="C75" s="127">
        <v>5000</v>
      </c>
      <c r="D75" s="124">
        <v>0</v>
      </c>
      <c r="E75" s="96">
        <f t="shared" ref="E75" si="371">C75+D75</f>
        <v>5000</v>
      </c>
      <c r="F75" s="96"/>
      <c r="G75" s="103">
        <f t="shared" ref="G75" si="372">C75</f>
        <v>5000</v>
      </c>
      <c r="H75" s="103">
        <f t="shared" ref="H75" si="373">E75</f>
        <v>5000</v>
      </c>
      <c r="I75" s="97"/>
      <c r="J75" s="92">
        <f t="shared" ref="J75" si="374">G75-L75</f>
        <v>5000</v>
      </c>
      <c r="K75" s="93">
        <f t="shared" ref="K75" si="375">H75-M75</f>
        <v>5000</v>
      </c>
      <c r="L75" s="94">
        <f t="shared" ref="L75" si="376">IF(DAY(A75)=15,G75,0)</f>
        <v>0</v>
      </c>
      <c r="M75" s="95">
        <f t="shared" ref="M75" si="377">IF(DAY(A75)=15,H75,0)</f>
        <v>0</v>
      </c>
    </row>
    <row r="76" spans="1:14" s="386" customFormat="1" ht="15.75" thickBot="1">
      <c r="A76" s="106">
        <v>43563</v>
      </c>
      <c r="B76" s="379" t="s">
        <v>1497</v>
      </c>
      <c r="C76" s="127">
        <v>3134</v>
      </c>
      <c r="D76" s="124">
        <v>0</v>
      </c>
      <c r="E76" s="96">
        <f t="shared" ref="E76" si="378">C76+D76</f>
        <v>3134</v>
      </c>
      <c r="F76" s="96"/>
      <c r="G76" s="103">
        <f t="shared" ref="G76" si="379">C76</f>
        <v>3134</v>
      </c>
      <c r="H76" s="103">
        <f t="shared" ref="H76" si="380">E76</f>
        <v>3134</v>
      </c>
      <c r="I76" s="97"/>
      <c r="J76" s="92">
        <f t="shared" ref="J76" si="381">G76-L76</f>
        <v>3134</v>
      </c>
      <c r="K76" s="93">
        <f t="shared" ref="K76" si="382">H76-M76</f>
        <v>3134</v>
      </c>
      <c r="L76" s="94">
        <f t="shared" ref="L76" si="383">IF(DAY(A76)=15,G76,0)</f>
        <v>0</v>
      </c>
      <c r="M76" s="95">
        <f t="shared" ref="M76" si="384">IF(DAY(A76)=15,H76,0)</f>
        <v>0</v>
      </c>
    </row>
    <row r="77" spans="1:14" s="386" customFormat="1" ht="15.75" thickBot="1">
      <c r="A77" s="106">
        <v>43566</v>
      </c>
      <c r="B77" s="379" t="s">
        <v>1498</v>
      </c>
      <c r="C77" s="127">
        <v>10824</v>
      </c>
      <c r="D77" s="124">
        <v>0</v>
      </c>
      <c r="E77" s="96">
        <f t="shared" ref="E77" si="385">C77+D77</f>
        <v>10824</v>
      </c>
      <c r="F77" s="96"/>
      <c r="G77" s="103">
        <f t="shared" ref="G77" si="386">C77</f>
        <v>10824</v>
      </c>
      <c r="H77" s="103">
        <f t="shared" ref="H77" si="387">E77</f>
        <v>10824</v>
      </c>
      <c r="I77" s="97"/>
      <c r="J77" s="92">
        <f t="shared" ref="J77" si="388">G77-L77</f>
        <v>10824</v>
      </c>
      <c r="K77" s="93">
        <f t="shared" ref="K77" si="389">H77-M77</f>
        <v>10824</v>
      </c>
      <c r="L77" s="94">
        <f t="shared" ref="L77" si="390">IF(DAY(A77)=15,G77,0)</f>
        <v>0</v>
      </c>
      <c r="M77" s="95">
        <f t="shared" ref="M77" si="391">IF(DAY(A77)=15,H77,0)</f>
        <v>0</v>
      </c>
    </row>
    <row r="78" spans="1:14" s="388" customFormat="1" ht="15.75" thickBot="1">
      <c r="A78" s="106">
        <v>43569</v>
      </c>
      <c r="B78" s="379" t="s">
        <v>1500</v>
      </c>
      <c r="C78" s="127">
        <v>2187</v>
      </c>
      <c r="D78" s="124">
        <v>0</v>
      </c>
      <c r="E78" s="96">
        <f t="shared" ref="E78" si="392">C78+D78</f>
        <v>2187</v>
      </c>
      <c r="F78" s="96"/>
      <c r="G78" s="103">
        <f t="shared" ref="G78" si="393">C78</f>
        <v>2187</v>
      </c>
      <c r="H78" s="103">
        <f t="shared" ref="H78" si="394">E78</f>
        <v>2187</v>
      </c>
      <c r="I78" s="97"/>
      <c r="J78" s="92">
        <f t="shared" ref="J78" si="395">G78-L78</f>
        <v>2187</v>
      </c>
      <c r="K78" s="93">
        <f t="shared" ref="K78" si="396">H78-M78</f>
        <v>2187</v>
      </c>
      <c r="L78" s="94">
        <f t="shared" ref="L78" si="397">IF(DAY(A78)=15,G78,0)</f>
        <v>0</v>
      </c>
      <c r="M78" s="95">
        <f t="shared" ref="M78" si="398">IF(DAY(A78)=15,H78,0)</f>
        <v>0</v>
      </c>
    </row>
    <row r="79" spans="1:14" s="389" customFormat="1" ht="15.75" thickBot="1">
      <c r="A79" s="106">
        <v>43570</v>
      </c>
      <c r="B79" s="379" t="s">
        <v>1501</v>
      </c>
      <c r="C79" s="127">
        <v>1279</v>
      </c>
      <c r="D79" s="124">
        <v>0</v>
      </c>
      <c r="E79" s="96">
        <f t="shared" ref="E79" si="399">C79+D79</f>
        <v>1279</v>
      </c>
      <c r="F79" s="96"/>
      <c r="G79" s="103">
        <f t="shared" ref="G79" si="400">C79</f>
        <v>1279</v>
      </c>
      <c r="H79" s="103">
        <f t="shared" ref="H79" si="401">E79</f>
        <v>1279</v>
      </c>
      <c r="I79" s="97"/>
      <c r="J79" s="92">
        <f t="shared" ref="J79" si="402">G79-L79</f>
        <v>0</v>
      </c>
      <c r="K79" s="93">
        <f t="shared" ref="K79" si="403">H79-M79</f>
        <v>0</v>
      </c>
      <c r="L79" s="94">
        <f t="shared" ref="L79" si="404">IF(DAY(A79)=15,G79,0)</f>
        <v>1279</v>
      </c>
      <c r="M79" s="95">
        <f t="shared" ref="M79" si="405">IF(DAY(A79)=15,H79,0)</f>
        <v>1279</v>
      </c>
    </row>
    <row r="80" spans="1:14" s="389" customFormat="1">
      <c r="A80" s="106">
        <v>43570</v>
      </c>
      <c r="B80" s="379" t="s">
        <v>1502</v>
      </c>
      <c r="C80" s="127">
        <v>8837</v>
      </c>
      <c r="D80" s="124">
        <v>0</v>
      </c>
      <c r="E80" s="96">
        <f t="shared" ref="E80" si="406">C80+D80</f>
        <v>8837</v>
      </c>
      <c r="F80" s="96"/>
      <c r="G80" s="103">
        <f t="shared" ref="G80" si="407">C80</f>
        <v>8837</v>
      </c>
      <c r="H80" s="103">
        <f t="shared" ref="H80" si="408">E80</f>
        <v>8837</v>
      </c>
      <c r="I80" s="97"/>
      <c r="J80" s="92">
        <f t="shared" ref="J80" si="409">G80-L80</f>
        <v>8837</v>
      </c>
      <c r="K80" s="93">
        <f t="shared" ref="K80" si="410">H80-M80</f>
        <v>8837</v>
      </c>
      <c r="L80" s="94">
        <v>0</v>
      </c>
      <c r="M80" s="95">
        <v>0</v>
      </c>
      <c r="N80" s="389" t="s">
        <v>1465</v>
      </c>
    </row>
    <row r="81" spans="1:13">
      <c r="A81" s="131"/>
      <c r="B81" s="131"/>
      <c r="C81" s="131"/>
      <c r="D81" s="131"/>
      <c r="E81" s="131"/>
      <c r="F81" s="131"/>
      <c r="G81" s="26"/>
      <c r="H81" s="27"/>
      <c r="J81" s="84"/>
      <c r="K81" s="85"/>
      <c r="L81" s="79"/>
      <c r="M81" s="80"/>
    </row>
    <row r="82" spans="1:13">
      <c r="A82" s="26" t="s">
        <v>167</v>
      </c>
      <c r="B82" s="26" t="s">
        <v>1443</v>
      </c>
      <c r="C82" s="26" t="s">
        <v>1444</v>
      </c>
      <c r="D82" s="26" t="s">
        <v>1445</v>
      </c>
      <c r="E82" s="26" t="s">
        <v>1446</v>
      </c>
      <c r="F82" s="26" t="s">
        <v>386</v>
      </c>
      <c r="G82" s="26">
        <f t="shared" ref="G82:G94" si="411">C82-I82</f>
        <v>823.14</v>
      </c>
      <c r="H82" s="27">
        <f t="shared" ref="H82:H94" si="412">E82-I82</f>
        <v>903.73</v>
      </c>
      <c r="I82" s="125"/>
      <c r="J82" s="84">
        <f t="shared" ref="J82:J94" si="413">G82-L82</f>
        <v>823.14</v>
      </c>
      <c r="K82" s="85">
        <f t="shared" ref="K82:K100" si="414">H82-M82</f>
        <v>903.73</v>
      </c>
      <c r="L82" s="79">
        <f t="shared" ref="L82:L94" si="415">IF(DAY(A82)=15,G82,0)</f>
        <v>0</v>
      </c>
      <c r="M82" s="80">
        <f t="shared" ref="M82:M94" si="416">IF(DAY(A82)=15,H82,0)</f>
        <v>0</v>
      </c>
    </row>
    <row r="83" spans="1:13">
      <c r="A83" s="26" t="s">
        <v>184</v>
      </c>
      <c r="B83" s="26" t="s">
        <v>1337</v>
      </c>
      <c r="C83" s="26" t="s">
        <v>1338</v>
      </c>
      <c r="D83" s="26" t="s">
        <v>1339</v>
      </c>
      <c r="E83" s="26" t="s">
        <v>1340</v>
      </c>
      <c r="F83" s="26" t="s">
        <v>387</v>
      </c>
      <c r="G83" s="26">
        <f t="shared" si="411"/>
        <v>525.20000000000005</v>
      </c>
      <c r="H83" s="27">
        <f t="shared" si="412"/>
        <v>605.34</v>
      </c>
      <c r="I83" s="125"/>
      <c r="J83" s="84">
        <f t="shared" si="413"/>
        <v>525.20000000000005</v>
      </c>
      <c r="K83" s="85">
        <f t="shared" si="414"/>
        <v>605.34</v>
      </c>
      <c r="L83" s="79">
        <f t="shared" si="415"/>
        <v>0</v>
      </c>
      <c r="M83" s="80">
        <f t="shared" si="416"/>
        <v>0</v>
      </c>
    </row>
    <row r="84" spans="1:13">
      <c r="A84" s="26" t="s">
        <v>280</v>
      </c>
      <c r="B84" s="26" t="s">
        <v>279</v>
      </c>
      <c r="C84" s="26" t="s">
        <v>281</v>
      </c>
      <c r="D84" s="26" t="s">
        <v>282</v>
      </c>
      <c r="E84" s="26" t="s">
        <v>283</v>
      </c>
      <c r="F84" s="26" t="s">
        <v>385</v>
      </c>
      <c r="G84" s="26">
        <f t="shared" si="411"/>
        <v>415.3</v>
      </c>
      <c r="H84" s="27">
        <f t="shared" si="412"/>
        <v>471.16</v>
      </c>
      <c r="I84" s="125"/>
      <c r="J84" s="84">
        <f t="shared" si="413"/>
        <v>415.3</v>
      </c>
      <c r="K84" s="85">
        <f t="shared" si="414"/>
        <v>471.16</v>
      </c>
      <c r="L84" s="79">
        <f t="shared" si="415"/>
        <v>0</v>
      </c>
      <c r="M84" s="80">
        <f t="shared" si="416"/>
        <v>0</v>
      </c>
    </row>
    <row r="85" spans="1:13">
      <c r="A85" s="26" t="s">
        <v>157</v>
      </c>
      <c r="B85" s="26" t="s">
        <v>1222</v>
      </c>
      <c r="C85" s="26" t="s">
        <v>1223</v>
      </c>
      <c r="D85" s="26" t="s">
        <v>1224</v>
      </c>
      <c r="E85" s="26" t="s">
        <v>1225</v>
      </c>
      <c r="F85" s="26" t="s">
        <v>384</v>
      </c>
      <c r="G85" s="26">
        <f t="shared" si="411"/>
        <v>79.22</v>
      </c>
      <c r="H85" s="27">
        <f t="shared" si="412"/>
        <v>89.03</v>
      </c>
      <c r="I85" s="125"/>
      <c r="J85" s="84">
        <f t="shared" si="413"/>
        <v>79.22</v>
      </c>
      <c r="K85" s="85">
        <f t="shared" si="414"/>
        <v>89.03</v>
      </c>
      <c r="L85" s="79">
        <v>0</v>
      </c>
      <c r="M85" s="80">
        <v>0</v>
      </c>
    </row>
    <row r="86" spans="1:13">
      <c r="A86" s="26" t="s">
        <v>200</v>
      </c>
      <c r="B86" s="26" t="s">
        <v>912</v>
      </c>
      <c r="C86" s="26" t="s">
        <v>914</v>
      </c>
      <c r="D86" s="26" t="s">
        <v>915</v>
      </c>
      <c r="E86" s="26" t="s">
        <v>916</v>
      </c>
      <c r="F86" s="26" t="s">
        <v>386</v>
      </c>
      <c r="G86" s="26">
        <f t="shared" si="411"/>
        <v>2498.5500000000002</v>
      </c>
      <c r="H86" s="27">
        <f t="shared" si="412"/>
        <v>2718.37</v>
      </c>
      <c r="I86" s="125"/>
      <c r="J86" s="84">
        <f t="shared" si="413"/>
        <v>2498.5500000000002</v>
      </c>
      <c r="K86" s="85">
        <f t="shared" si="414"/>
        <v>2718.37</v>
      </c>
      <c r="L86" s="79">
        <f t="shared" si="415"/>
        <v>0</v>
      </c>
      <c r="M86" s="80">
        <f t="shared" si="416"/>
        <v>0</v>
      </c>
    </row>
    <row r="87" spans="1:13">
      <c r="A87" s="26" t="s">
        <v>436</v>
      </c>
      <c r="B87" s="26" t="s">
        <v>913</v>
      </c>
      <c r="C87" s="26" t="s">
        <v>917</v>
      </c>
      <c r="D87" s="26" t="s">
        <v>918</v>
      </c>
      <c r="E87" s="26" t="s">
        <v>919</v>
      </c>
      <c r="F87" s="26" t="s">
        <v>386</v>
      </c>
      <c r="G87" s="26">
        <f t="shared" si="411"/>
        <v>314.64999999999998</v>
      </c>
      <c r="H87" s="27">
        <f t="shared" si="412"/>
        <v>362.06</v>
      </c>
      <c r="I87" s="125"/>
      <c r="J87" s="84">
        <f t="shared" si="413"/>
        <v>314.64999999999998</v>
      </c>
      <c r="K87" s="85">
        <f t="shared" si="414"/>
        <v>362.06</v>
      </c>
      <c r="L87" s="79">
        <f t="shared" si="415"/>
        <v>0</v>
      </c>
      <c r="M87" s="80">
        <f t="shared" si="416"/>
        <v>0</v>
      </c>
    </row>
    <row r="88" spans="1:13">
      <c r="A88" s="26" t="s">
        <v>622</v>
      </c>
      <c r="B88" s="26" t="s">
        <v>855</v>
      </c>
      <c r="C88" s="26" t="s">
        <v>856</v>
      </c>
      <c r="D88" s="26" t="s">
        <v>857</v>
      </c>
      <c r="E88" s="26" t="s">
        <v>858</v>
      </c>
      <c r="F88" s="26" t="s">
        <v>384</v>
      </c>
      <c r="G88" s="26">
        <f t="shared" si="411"/>
        <v>134.05000000000001</v>
      </c>
      <c r="H88" s="27">
        <f t="shared" si="412"/>
        <v>154.56</v>
      </c>
      <c r="I88" s="125"/>
      <c r="J88" s="84">
        <f t="shared" si="413"/>
        <v>134.05000000000001</v>
      </c>
      <c r="K88" s="85">
        <f t="shared" si="414"/>
        <v>154.56</v>
      </c>
      <c r="L88" s="79">
        <f t="shared" si="415"/>
        <v>0</v>
      </c>
      <c r="M88" s="80">
        <f t="shared" si="416"/>
        <v>0</v>
      </c>
    </row>
    <row r="89" spans="1:13">
      <c r="A89" s="26" t="s">
        <v>453</v>
      </c>
      <c r="B89" s="26" t="s">
        <v>452</v>
      </c>
      <c r="C89" s="26" t="s">
        <v>454</v>
      </c>
      <c r="D89" s="26" t="s">
        <v>455</v>
      </c>
      <c r="E89" s="26" t="s">
        <v>456</v>
      </c>
      <c r="F89" s="26" t="s">
        <v>385</v>
      </c>
      <c r="G89" s="26">
        <f t="shared" si="411"/>
        <v>78.989999999999995</v>
      </c>
      <c r="H89" s="27">
        <f t="shared" si="412"/>
        <v>90.44</v>
      </c>
      <c r="I89" s="125"/>
      <c r="J89" s="84">
        <f t="shared" si="413"/>
        <v>78.989999999999995</v>
      </c>
      <c r="K89" s="85">
        <f t="shared" si="414"/>
        <v>90.44</v>
      </c>
      <c r="L89" s="79">
        <f t="shared" si="415"/>
        <v>0</v>
      </c>
      <c r="M89" s="80">
        <f t="shared" si="416"/>
        <v>0</v>
      </c>
    </row>
    <row r="90" spans="1:13">
      <c r="A90" s="26" t="s">
        <v>118</v>
      </c>
      <c r="B90" s="26" t="s">
        <v>515</v>
      </c>
      <c r="C90" s="26" t="s">
        <v>1256</v>
      </c>
      <c r="D90" s="26" t="s">
        <v>1257</v>
      </c>
      <c r="E90" s="26" t="s">
        <v>1258</v>
      </c>
      <c r="F90" s="26" t="s">
        <v>385</v>
      </c>
      <c r="G90" s="26">
        <f t="shared" si="411"/>
        <v>17.86</v>
      </c>
      <c r="H90" s="27">
        <f t="shared" si="412"/>
        <v>20.45</v>
      </c>
      <c r="I90" s="125"/>
      <c r="J90" s="84">
        <f t="shared" si="413"/>
        <v>17.86</v>
      </c>
      <c r="K90" s="85">
        <f t="shared" si="414"/>
        <v>20.45</v>
      </c>
      <c r="L90" s="79">
        <f t="shared" si="415"/>
        <v>0</v>
      </c>
      <c r="M90" s="80">
        <f t="shared" si="416"/>
        <v>0</v>
      </c>
    </row>
    <row r="91" spans="1:13">
      <c r="A91" s="26" t="s">
        <v>644</v>
      </c>
      <c r="B91" s="26" t="s">
        <v>804</v>
      </c>
      <c r="C91" s="26" t="s">
        <v>806</v>
      </c>
      <c r="D91" s="26" t="s">
        <v>507</v>
      </c>
      <c r="E91" s="26" t="s">
        <v>807</v>
      </c>
      <c r="F91" s="26" t="s">
        <v>385</v>
      </c>
      <c r="G91" s="26">
        <f t="shared" si="411"/>
        <v>10.51</v>
      </c>
      <c r="H91" s="27">
        <f t="shared" si="412"/>
        <v>12.14</v>
      </c>
      <c r="I91" s="125"/>
      <c r="J91" s="84">
        <f t="shared" si="413"/>
        <v>10.51</v>
      </c>
      <c r="K91" s="85">
        <f t="shared" si="414"/>
        <v>12.14</v>
      </c>
      <c r="L91" s="79">
        <f t="shared" si="415"/>
        <v>0</v>
      </c>
      <c r="M91" s="80">
        <f t="shared" si="416"/>
        <v>0</v>
      </c>
    </row>
    <row r="92" spans="1:13">
      <c r="A92" s="26" t="s">
        <v>707</v>
      </c>
      <c r="B92" s="26" t="s">
        <v>1288</v>
      </c>
      <c r="C92" s="26" t="s">
        <v>1289</v>
      </c>
      <c r="D92" s="26" t="s">
        <v>1290</v>
      </c>
      <c r="E92" s="26" t="s">
        <v>1291</v>
      </c>
      <c r="F92" s="26" t="s">
        <v>386</v>
      </c>
      <c r="G92" s="26">
        <f t="shared" si="411"/>
        <v>496.79</v>
      </c>
      <c r="H92" s="27">
        <f t="shared" si="412"/>
        <v>576.70000000000005</v>
      </c>
      <c r="J92" s="84">
        <f t="shared" si="413"/>
        <v>496.79</v>
      </c>
      <c r="K92" s="85">
        <f t="shared" si="414"/>
        <v>576.70000000000005</v>
      </c>
      <c r="L92" s="79">
        <f t="shared" si="415"/>
        <v>0</v>
      </c>
      <c r="M92" s="80">
        <f t="shared" si="416"/>
        <v>0</v>
      </c>
    </row>
    <row r="93" spans="1:13">
      <c r="A93" s="26" t="s">
        <v>115</v>
      </c>
      <c r="B93" s="26" t="s">
        <v>574</v>
      </c>
      <c r="C93" s="26" t="s">
        <v>1491</v>
      </c>
      <c r="D93" s="26" t="s">
        <v>1492</v>
      </c>
      <c r="E93" s="26" t="s">
        <v>1493</v>
      </c>
      <c r="F93" s="26" t="s">
        <v>387</v>
      </c>
      <c r="G93" s="26">
        <f t="shared" si="411"/>
        <v>376.57</v>
      </c>
      <c r="H93" s="27">
        <f t="shared" si="412"/>
        <v>430.63</v>
      </c>
      <c r="J93" s="84">
        <f t="shared" si="413"/>
        <v>376.57</v>
      </c>
      <c r="K93" s="85">
        <f t="shared" si="414"/>
        <v>430.63</v>
      </c>
      <c r="L93" s="79">
        <f t="shared" si="415"/>
        <v>0</v>
      </c>
      <c r="M93" s="80">
        <f t="shared" si="416"/>
        <v>0</v>
      </c>
    </row>
    <row r="94" spans="1:13">
      <c r="A94" s="26" t="s">
        <v>600</v>
      </c>
      <c r="B94" s="26" t="s">
        <v>735</v>
      </c>
      <c r="C94" s="26" t="s">
        <v>333</v>
      </c>
      <c r="D94" s="26" t="s">
        <v>738</v>
      </c>
      <c r="E94" s="26" t="s">
        <v>739</v>
      </c>
      <c r="F94" s="26" t="s">
        <v>384</v>
      </c>
      <c r="G94" s="26">
        <f t="shared" si="411"/>
        <v>77.709999999999994</v>
      </c>
      <c r="H94" s="27">
        <f t="shared" si="412"/>
        <v>89.69</v>
      </c>
      <c r="J94" s="84">
        <f t="shared" si="413"/>
        <v>77.709999999999994</v>
      </c>
      <c r="K94" s="85">
        <f t="shared" si="414"/>
        <v>89.69</v>
      </c>
      <c r="L94" s="79">
        <f t="shared" si="415"/>
        <v>0</v>
      </c>
      <c r="M94" s="80">
        <f t="shared" si="416"/>
        <v>0</v>
      </c>
    </row>
    <row r="95" spans="1:13">
      <c r="A95" s="26" t="s">
        <v>162</v>
      </c>
      <c r="B95" s="26" t="s">
        <v>388</v>
      </c>
      <c r="C95" s="26" t="s">
        <v>390</v>
      </c>
      <c r="D95" s="26" t="s">
        <v>391</v>
      </c>
      <c r="E95" s="26" t="s">
        <v>392</v>
      </c>
      <c r="F95" s="26" t="s">
        <v>384</v>
      </c>
      <c r="G95" s="26">
        <f t="shared" ref="G95:G158" si="417">C95-I95</f>
        <v>73.459999999999994</v>
      </c>
      <c r="H95" s="27">
        <f t="shared" ref="H95:H158" si="418">E95-I95</f>
        <v>77.739999999999995</v>
      </c>
      <c r="J95" s="84">
        <f t="shared" ref="J95:J158" si="419">G95-L95</f>
        <v>73.459999999999994</v>
      </c>
      <c r="K95" s="85">
        <f t="shared" si="414"/>
        <v>77.739999999999995</v>
      </c>
      <c r="L95" s="79">
        <f t="shared" ref="L95:L157" si="420">IF(DAY(A95)=15,G95,0)</f>
        <v>0</v>
      </c>
      <c r="M95" s="80">
        <f t="shared" ref="M95:M157" si="421">IF(DAY(A95)=15,H95,0)</f>
        <v>0</v>
      </c>
    </row>
    <row r="96" spans="1:13">
      <c r="A96" s="26" t="s">
        <v>221</v>
      </c>
      <c r="B96" s="26" t="s">
        <v>220</v>
      </c>
      <c r="C96" s="26" t="s">
        <v>222</v>
      </c>
      <c r="D96" s="26" t="s">
        <v>223</v>
      </c>
      <c r="E96" s="26" t="s">
        <v>224</v>
      </c>
      <c r="F96" s="26" t="s">
        <v>385</v>
      </c>
      <c r="G96" s="26">
        <f t="shared" si="417"/>
        <v>16.79</v>
      </c>
      <c r="H96" s="27">
        <f t="shared" si="418"/>
        <v>18.149999999999999</v>
      </c>
      <c r="J96" s="84">
        <f t="shared" si="419"/>
        <v>16.79</v>
      </c>
      <c r="K96" s="85">
        <f t="shared" si="414"/>
        <v>18.149999999999999</v>
      </c>
      <c r="L96" s="79">
        <f t="shared" si="420"/>
        <v>0</v>
      </c>
      <c r="M96" s="80">
        <f t="shared" si="421"/>
        <v>0</v>
      </c>
    </row>
    <row r="97" spans="1:13">
      <c r="A97" s="26" t="s">
        <v>154</v>
      </c>
      <c r="B97" s="26" t="s">
        <v>848</v>
      </c>
      <c r="C97" s="26" t="s">
        <v>849</v>
      </c>
      <c r="D97" s="26" t="s">
        <v>850</v>
      </c>
      <c r="E97" s="26" t="s">
        <v>851</v>
      </c>
      <c r="F97" s="26" t="s">
        <v>385</v>
      </c>
      <c r="G97" s="26">
        <f t="shared" si="417"/>
        <v>336.29</v>
      </c>
      <c r="H97" s="27">
        <f t="shared" si="418"/>
        <v>342.89</v>
      </c>
      <c r="J97" s="84">
        <f t="shared" si="419"/>
        <v>336.29</v>
      </c>
      <c r="K97" s="85">
        <f t="shared" si="414"/>
        <v>342.89</v>
      </c>
      <c r="L97" s="79">
        <f t="shared" si="420"/>
        <v>0</v>
      </c>
      <c r="M97" s="80">
        <f t="shared" si="421"/>
        <v>0</v>
      </c>
    </row>
    <row r="98" spans="1:13">
      <c r="A98" s="26" t="s">
        <v>168</v>
      </c>
      <c r="B98" s="26" t="s">
        <v>1356</v>
      </c>
      <c r="C98" s="26" t="s">
        <v>1447</v>
      </c>
      <c r="D98" s="26" t="s">
        <v>1448</v>
      </c>
      <c r="E98" s="26" t="s">
        <v>1449</v>
      </c>
      <c r="F98" s="26" t="s">
        <v>387</v>
      </c>
      <c r="G98" s="26">
        <f t="shared" si="417"/>
        <v>671.84</v>
      </c>
      <c r="H98" s="27">
        <f t="shared" si="418"/>
        <v>744.54</v>
      </c>
      <c r="J98" s="84">
        <f t="shared" si="419"/>
        <v>671.84</v>
      </c>
      <c r="K98" s="85">
        <f t="shared" si="414"/>
        <v>744.54</v>
      </c>
      <c r="L98" s="79">
        <f t="shared" si="420"/>
        <v>0</v>
      </c>
      <c r="M98" s="80">
        <f t="shared" si="421"/>
        <v>0</v>
      </c>
    </row>
    <row r="99" spans="1:13">
      <c r="A99" s="26" t="s">
        <v>185</v>
      </c>
      <c r="B99" s="26" t="s">
        <v>1337</v>
      </c>
      <c r="C99" s="26" t="s">
        <v>1341</v>
      </c>
      <c r="D99" s="26" t="s">
        <v>1342</v>
      </c>
      <c r="E99" s="26" t="s">
        <v>1343</v>
      </c>
      <c r="F99" s="26" t="s">
        <v>387</v>
      </c>
      <c r="G99" s="26">
        <f t="shared" si="417"/>
        <v>530.54999999999995</v>
      </c>
      <c r="H99" s="27">
        <f t="shared" si="418"/>
        <v>605.87</v>
      </c>
      <c r="J99" s="84">
        <f t="shared" si="419"/>
        <v>530.54999999999995</v>
      </c>
      <c r="K99" s="85">
        <f t="shared" si="414"/>
        <v>605.87</v>
      </c>
      <c r="L99" s="79">
        <f t="shared" si="420"/>
        <v>0</v>
      </c>
      <c r="M99" s="80">
        <f t="shared" si="421"/>
        <v>0</v>
      </c>
    </row>
    <row r="100" spans="1:13">
      <c r="A100" s="26" t="s">
        <v>284</v>
      </c>
      <c r="B100" s="26" t="s">
        <v>279</v>
      </c>
      <c r="C100" s="26" t="s">
        <v>285</v>
      </c>
      <c r="D100" s="26" t="s">
        <v>286</v>
      </c>
      <c r="E100" s="26" t="s">
        <v>287</v>
      </c>
      <c r="F100" s="26" t="s">
        <v>385</v>
      </c>
      <c r="G100" s="26">
        <f t="shared" si="417"/>
        <v>419.45</v>
      </c>
      <c r="H100" s="27">
        <f t="shared" si="418"/>
        <v>471.58</v>
      </c>
      <c r="J100" s="84">
        <f t="shared" si="419"/>
        <v>419.45</v>
      </c>
      <c r="K100" s="85">
        <f t="shared" si="414"/>
        <v>471.58</v>
      </c>
      <c r="L100" s="79">
        <f t="shared" si="420"/>
        <v>0</v>
      </c>
      <c r="M100" s="80">
        <f t="shared" si="421"/>
        <v>0</v>
      </c>
    </row>
    <row r="101" spans="1:13">
      <c r="A101" s="26" t="s">
        <v>193</v>
      </c>
      <c r="B101" s="26" t="s">
        <v>337</v>
      </c>
      <c r="C101" s="26" t="s">
        <v>1226</v>
      </c>
      <c r="D101" s="26" t="s">
        <v>403</v>
      </c>
      <c r="E101" s="26" t="s">
        <v>1227</v>
      </c>
      <c r="F101" s="26" t="s">
        <v>385</v>
      </c>
      <c r="G101" s="26">
        <f t="shared" si="417"/>
        <v>5.14</v>
      </c>
      <c r="H101" s="27">
        <f t="shared" si="418"/>
        <v>6.44</v>
      </c>
      <c r="I101" s="128"/>
      <c r="J101" s="84">
        <f t="shared" si="419"/>
        <v>5.14</v>
      </c>
      <c r="K101" s="85">
        <f t="shared" ref="K101:K119" si="422">H101-M101</f>
        <v>6.44</v>
      </c>
      <c r="L101" s="79">
        <f t="shared" si="420"/>
        <v>0</v>
      </c>
      <c r="M101" s="80">
        <f t="shared" si="421"/>
        <v>0</v>
      </c>
    </row>
    <row r="102" spans="1:13">
      <c r="A102" s="26" t="s">
        <v>158</v>
      </c>
      <c r="B102" s="26" t="s">
        <v>252</v>
      </c>
      <c r="C102" s="26" t="s">
        <v>1085</v>
      </c>
      <c r="D102" s="26" t="s">
        <v>846</v>
      </c>
      <c r="E102" s="26" t="s">
        <v>1086</v>
      </c>
      <c r="F102" s="26" t="s">
        <v>385</v>
      </c>
      <c r="G102" s="26">
        <f t="shared" si="417"/>
        <v>74.87</v>
      </c>
      <c r="H102" s="27">
        <f t="shared" si="418"/>
        <v>82.66</v>
      </c>
      <c r="I102" s="128"/>
      <c r="J102" s="84">
        <f t="shared" si="419"/>
        <v>74.87</v>
      </c>
      <c r="K102" s="85">
        <f t="shared" si="422"/>
        <v>82.66</v>
      </c>
      <c r="L102" s="79">
        <f t="shared" si="420"/>
        <v>0</v>
      </c>
      <c r="M102" s="80">
        <f t="shared" si="421"/>
        <v>0</v>
      </c>
    </row>
    <row r="103" spans="1:13">
      <c r="A103" s="26" t="s">
        <v>201</v>
      </c>
      <c r="B103" s="26" t="s">
        <v>912</v>
      </c>
      <c r="C103" s="26" t="s">
        <v>920</v>
      </c>
      <c r="D103" s="26" t="s">
        <v>921</v>
      </c>
      <c r="E103" s="26" t="s">
        <v>922</v>
      </c>
      <c r="F103" s="26" t="s">
        <v>386</v>
      </c>
      <c r="G103" s="26">
        <f t="shared" si="417"/>
        <v>2525.37</v>
      </c>
      <c r="H103" s="27">
        <f t="shared" si="418"/>
        <v>2721.06</v>
      </c>
      <c r="I103" s="128"/>
      <c r="J103" s="84">
        <f t="shared" si="419"/>
        <v>2525.37</v>
      </c>
      <c r="K103" s="85">
        <f t="shared" si="422"/>
        <v>2721.06</v>
      </c>
      <c r="L103" s="79">
        <v>0</v>
      </c>
      <c r="M103" s="80">
        <v>0</v>
      </c>
    </row>
    <row r="104" spans="1:13">
      <c r="A104" s="26" t="s">
        <v>437</v>
      </c>
      <c r="B104" s="26" t="s">
        <v>913</v>
      </c>
      <c r="C104" s="26" t="s">
        <v>923</v>
      </c>
      <c r="D104" s="26" t="s">
        <v>924</v>
      </c>
      <c r="E104" s="26" t="s">
        <v>925</v>
      </c>
      <c r="F104" s="26" t="s">
        <v>386</v>
      </c>
      <c r="G104" s="26">
        <f t="shared" si="417"/>
        <v>317.79000000000002</v>
      </c>
      <c r="H104" s="27">
        <f t="shared" si="418"/>
        <v>362.38</v>
      </c>
      <c r="I104" s="128"/>
      <c r="J104" s="84">
        <f t="shared" si="419"/>
        <v>317.79000000000002</v>
      </c>
      <c r="K104" s="85">
        <f t="shared" si="422"/>
        <v>362.38</v>
      </c>
      <c r="L104" s="79">
        <f t="shared" si="420"/>
        <v>0</v>
      </c>
      <c r="M104" s="80">
        <f t="shared" si="421"/>
        <v>0</v>
      </c>
    </row>
    <row r="105" spans="1:13">
      <c r="A105" s="26" t="s">
        <v>623</v>
      </c>
      <c r="B105" s="26" t="s">
        <v>855</v>
      </c>
      <c r="C105" s="26" t="s">
        <v>859</v>
      </c>
      <c r="D105" s="26" t="s">
        <v>860</v>
      </c>
      <c r="E105" s="26" t="s">
        <v>861</v>
      </c>
      <c r="F105" s="26" t="s">
        <v>384</v>
      </c>
      <c r="G105" s="26">
        <f t="shared" si="417"/>
        <v>135.38</v>
      </c>
      <c r="H105" s="27">
        <f t="shared" si="418"/>
        <v>154.69</v>
      </c>
      <c r="I105" s="128"/>
      <c r="J105" s="84">
        <f t="shared" si="419"/>
        <v>135.38</v>
      </c>
      <c r="K105" s="85">
        <f t="shared" si="422"/>
        <v>154.69</v>
      </c>
      <c r="L105" s="79">
        <f t="shared" si="420"/>
        <v>0</v>
      </c>
      <c r="M105" s="80">
        <f t="shared" si="421"/>
        <v>0</v>
      </c>
    </row>
    <row r="106" spans="1:13">
      <c r="A106" s="26" t="s">
        <v>457</v>
      </c>
      <c r="B106" s="26" t="s">
        <v>452</v>
      </c>
      <c r="C106" s="26" t="s">
        <v>458</v>
      </c>
      <c r="D106" s="26" t="s">
        <v>459</v>
      </c>
      <c r="E106" s="26" t="s">
        <v>460</v>
      </c>
      <c r="F106" s="26" t="s">
        <v>385</v>
      </c>
      <c r="G106" s="26">
        <f t="shared" si="417"/>
        <v>79.78</v>
      </c>
      <c r="H106" s="27">
        <f t="shared" si="418"/>
        <v>90.52</v>
      </c>
      <c r="I106" s="128"/>
      <c r="J106" s="84">
        <f t="shared" si="419"/>
        <v>79.78</v>
      </c>
      <c r="K106" s="85">
        <f t="shared" si="422"/>
        <v>90.52</v>
      </c>
      <c r="L106" s="79">
        <f t="shared" si="420"/>
        <v>0</v>
      </c>
      <c r="M106" s="80">
        <f t="shared" si="421"/>
        <v>0</v>
      </c>
    </row>
    <row r="107" spans="1:13">
      <c r="A107" s="26" t="s">
        <v>119</v>
      </c>
      <c r="B107" s="26" t="s">
        <v>515</v>
      </c>
      <c r="C107" s="26" t="s">
        <v>1259</v>
      </c>
      <c r="D107" s="26" t="s">
        <v>503</v>
      </c>
      <c r="E107" s="26" t="s">
        <v>1260</v>
      </c>
      <c r="F107" s="26" t="s">
        <v>385</v>
      </c>
      <c r="G107" s="26">
        <f t="shared" si="417"/>
        <v>18.04</v>
      </c>
      <c r="H107" s="27">
        <f t="shared" si="418"/>
        <v>20.47</v>
      </c>
      <c r="I107" s="128"/>
      <c r="J107" s="84">
        <f t="shared" si="419"/>
        <v>18.04</v>
      </c>
      <c r="K107" s="85">
        <f t="shared" si="422"/>
        <v>20.47</v>
      </c>
      <c r="L107" s="79">
        <f t="shared" si="420"/>
        <v>0</v>
      </c>
      <c r="M107" s="80">
        <f t="shared" si="421"/>
        <v>0</v>
      </c>
    </row>
    <row r="108" spans="1:13">
      <c r="A108" s="26" t="s">
        <v>648</v>
      </c>
      <c r="B108" s="26" t="s">
        <v>804</v>
      </c>
      <c r="C108" s="26" t="s">
        <v>809</v>
      </c>
      <c r="D108" s="26" t="s">
        <v>810</v>
      </c>
      <c r="E108" s="26" t="s">
        <v>811</v>
      </c>
      <c r="F108" s="26" t="s">
        <v>385</v>
      </c>
      <c r="G108" s="26">
        <f t="shared" si="417"/>
        <v>10.61</v>
      </c>
      <c r="H108" s="27">
        <f t="shared" si="418"/>
        <v>12.15</v>
      </c>
      <c r="I108" s="128"/>
      <c r="J108" s="84">
        <f t="shared" si="419"/>
        <v>10.61</v>
      </c>
      <c r="K108" s="85">
        <f t="shared" si="422"/>
        <v>12.15</v>
      </c>
      <c r="L108" s="79">
        <f t="shared" si="420"/>
        <v>0</v>
      </c>
      <c r="M108" s="80">
        <f t="shared" si="421"/>
        <v>0</v>
      </c>
    </row>
    <row r="109" spans="1:13">
      <c r="A109" s="26" t="s">
        <v>708</v>
      </c>
      <c r="B109" s="26" t="s">
        <v>1288</v>
      </c>
      <c r="C109" s="26" t="s">
        <v>1292</v>
      </c>
      <c r="D109" s="26" t="s">
        <v>1293</v>
      </c>
      <c r="E109" s="26" t="s">
        <v>1294</v>
      </c>
      <c r="F109" s="26" t="s">
        <v>386</v>
      </c>
      <c r="G109" s="26">
        <f t="shared" si="417"/>
        <v>501.77</v>
      </c>
      <c r="H109" s="27">
        <f t="shared" si="418"/>
        <v>577.20000000000005</v>
      </c>
      <c r="I109" s="128"/>
      <c r="J109" s="84">
        <f t="shared" si="419"/>
        <v>501.77</v>
      </c>
      <c r="K109" s="85">
        <f t="shared" si="422"/>
        <v>577.20000000000005</v>
      </c>
      <c r="L109" s="79">
        <f t="shared" si="420"/>
        <v>0</v>
      </c>
      <c r="M109" s="80">
        <f t="shared" si="421"/>
        <v>0</v>
      </c>
    </row>
    <row r="110" spans="1:13">
      <c r="A110" s="26" t="s">
        <v>116</v>
      </c>
      <c r="B110" s="26" t="s">
        <v>574</v>
      </c>
      <c r="C110" s="26" t="s">
        <v>1494</v>
      </c>
      <c r="D110" s="26" t="s">
        <v>1495</v>
      </c>
      <c r="E110" s="26" t="s">
        <v>1496</v>
      </c>
      <c r="F110" s="26" t="s">
        <v>387</v>
      </c>
      <c r="G110" s="26">
        <f t="shared" si="417"/>
        <v>380.37</v>
      </c>
      <c r="H110" s="27">
        <f t="shared" si="418"/>
        <v>431.01</v>
      </c>
      <c r="I110" s="128"/>
      <c r="J110" s="84">
        <f t="shared" si="419"/>
        <v>380.37</v>
      </c>
      <c r="K110" s="85">
        <f t="shared" si="422"/>
        <v>431.01</v>
      </c>
      <c r="L110" s="79">
        <f t="shared" si="420"/>
        <v>0</v>
      </c>
      <c r="M110" s="80">
        <f t="shared" si="421"/>
        <v>0</v>
      </c>
    </row>
    <row r="111" spans="1:13">
      <c r="A111" s="26" t="s">
        <v>601</v>
      </c>
      <c r="B111" s="26" t="s">
        <v>735</v>
      </c>
      <c r="C111" s="26" t="s">
        <v>740</v>
      </c>
      <c r="D111" s="26" t="s">
        <v>741</v>
      </c>
      <c r="E111" s="26" t="s">
        <v>742</v>
      </c>
      <c r="F111" s="26" t="s">
        <v>384</v>
      </c>
      <c r="G111" s="26">
        <f t="shared" si="417"/>
        <v>78.48</v>
      </c>
      <c r="H111" s="27">
        <f t="shared" si="418"/>
        <v>89.77</v>
      </c>
      <c r="I111" s="128"/>
      <c r="J111" s="84">
        <f t="shared" si="419"/>
        <v>78.48</v>
      </c>
      <c r="K111" s="85">
        <f t="shared" si="422"/>
        <v>89.77</v>
      </c>
      <c r="L111" s="79">
        <f t="shared" si="420"/>
        <v>0</v>
      </c>
      <c r="M111" s="80">
        <f t="shared" si="421"/>
        <v>0</v>
      </c>
    </row>
    <row r="112" spans="1:13">
      <c r="A112" s="26" t="s">
        <v>163</v>
      </c>
      <c r="B112" s="26" t="s">
        <v>388</v>
      </c>
      <c r="C112" s="26" t="s">
        <v>393</v>
      </c>
      <c r="D112" s="26" t="s">
        <v>394</v>
      </c>
      <c r="E112" s="26" t="s">
        <v>395</v>
      </c>
      <c r="F112" s="26" t="s">
        <v>384</v>
      </c>
      <c r="G112" s="26">
        <f t="shared" si="417"/>
        <v>74.239999999999995</v>
      </c>
      <c r="H112" s="27">
        <f t="shared" si="418"/>
        <v>77.819999999999993</v>
      </c>
      <c r="I112" s="128"/>
      <c r="J112" s="84">
        <f t="shared" si="419"/>
        <v>74.239999999999995</v>
      </c>
      <c r="K112" s="85">
        <f t="shared" si="422"/>
        <v>77.819999999999993</v>
      </c>
      <c r="L112" s="79">
        <f t="shared" si="420"/>
        <v>0</v>
      </c>
      <c r="M112" s="80">
        <f t="shared" si="421"/>
        <v>0</v>
      </c>
    </row>
    <row r="113" spans="1:13">
      <c r="A113" s="26" t="s">
        <v>225</v>
      </c>
      <c r="B113" s="26" t="s">
        <v>220</v>
      </c>
      <c r="C113" s="26" t="s">
        <v>226</v>
      </c>
      <c r="D113" s="26" t="s">
        <v>227</v>
      </c>
      <c r="E113" s="26" t="s">
        <v>228</v>
      </c>
      <c r="F113" s="26" t="s">
        <v>385</v>
      </c>
      <c r="G113" s="26">
        <f t="shared" si="417"/>
        <v>16.97</v>
      </c>
      <c r="H113" s="27">
        <f t="shared" si="418"/>
        <v>18.170000000000002</v>
      </c>
      <c r="I113" s="128"/>
      <c r="J113" s="84">
        <f t="shared" si="419"/>
        <v>16.97</v>
      </c>
      <c r="K113" s="85">
        <f t="shared" si="422"/>
        <v>18.170000000000002</v>
      </c>
      <c r="L113" s="79">
        <f t="shared" si="420"/>
        <v>0</v>
      </c>
      <c r="M113" s="80">
        <f t="shared" si="421"/>
        <v>0</v>
      </c>
    </row>
    <row r="114" spans="1:13">
      <c r="A114" s="26" t="s">
        <v>155</v>
      </c>
      <c r="B114" s="26" t="s">
        <v>848</v>
      </c>
      <c r="C114" s="26" t="s">
        <v>852</v>
      </c>
      <c r="D114" s="26" t="s">
        <v>853</v>
      </c>
      <c r="E114" s="26" t="s">
        <v>854</v>
      </c>
      <c r="F114" s="26" t="s">
        <v>385</v>
      </c>
      <c r="G114" s="26">
        <f t="shared" si="417"/>
        <v>339.85</v>
      </c>
      <c r="H114" s="27">
        <f t="shared" si="418"/>
        <v>343.24</v>
      </c>
      <c r="I114" s="128"/>
      <c r="J114" s="84">
        <f t="shared" si="419"/>
        <v>339.85</v>
      </c>
      <c r="K114" s="85">
        <f t="shared" si="422"/>
        <v>343.24</v>
      </c>
      <c r="L114" s="79">
        <f t="shared" si="420"/>
        <v>0</v>
      </c>
      <c r="M114" s="80">
        <f t="shared" si="421"/>
        <v>0</v>
      </c>
    </row>
    <row r="115" spans="1:13">
      <c r="A115" s="26" t="s">
        <v>169</v>
      </c>
      <c r="B115" s="26" t="s">
        <v>1356</v>
      </c>
      <c r="C115" s="26" t="s">
        <v>1450</v>
      </c>
      <c r="D115" s="26" t="s">
        <v>1451</v>
      </c>
      <c r="E115" s="26" t="s">
        <v>1452</v>
      </c>
      <c r="F115" s="26" t="s">
        <v>387</v>
      </c>
      <c r="G115" s="26">
        <f t="shared" si="417"/>
        <v>678.98</v>
      </c>
      <c r="H115" s="27">
        <f t="shared" si="418"/>
        <v>745.26</v>
      </c>
      <c r="I115" s="128"/>
      <c r="J115" s="84">
        <f t="shared" si="419"/>
        <v>678.98</v>
      </c>
      <c r="K115" s="85">
        <f t="shared" si="422"/>
        <v>745.26</v>
      </c>
      <c r="L115" s="79">
        <f t="shared" si="420"/>
        <v>0</v>
      </c>
      <c r="M115" s="80">
        <f t="shared" si="421"/>
        <v>0</v>
      </c>
    </row>
    <row r="116" spans="1:13">
      <c r="A116" s="26" t="s">
        <v>187</v>
      </c>
      <c r="B116" s="26" t="s">
        <v>1337</v>
      </c>
      <c r="C116" s="26" t="s">
        <v>1344</v>
      </c>
      <c r="D116" s="26" t="s">
        <v>1345</v>
      </c>
      <c r="E116" s="26" t="s">
        <v>1346</v>
      </c>
      <c r="F116" s="26" t="s">
        <v>387</v>
      </c>
      <c r="G116" s="26">
        <f t="shared" si="417"/>
        <v>535.98</v>
      </c>
      <c r="H116" s="27">
        <f t="shared" si="418"/>
        <v>606.41</v>
      </c>
      <c r="I116" s="128"/>
      <c r="J116" s="84">
        <f t="shared" si="419"/>
        <v>535.98</v>
      </c>
      <c r="K116" s="85">
        <f t="shared" si="422"/>
        <v>606.41</v>
      </c>
      <c r="L116" s="79">
        <f t="shared" si="420"/>
        <v>0</v>
      </c>
      <c r="M116" s="80">
        <f t="shared" si="421"/>
        <v>0</v>
      </c>
    </row>
    <row r="117" spans="1:13">
      <c r="A117" s="26" t="s">
        <v>288</v>
      </c>
      <c r="B117" s="26" t="s">
        <v>279</v>
      </c>
      <c r="C117" s="26" t="s">
        <v>289</v>
      </c>
      <c r="D117" s="26" t="s">
        <v>290</v>
      </c>
      <c r="E117" s="26" t="s">
        <v>291</v>
      </c>
      <c r="F117" s="26" t="s">
        <v>385</v>
      </c>
      <c r="G117" s="26">
        <f t="shared" si="417"/>
        <v>423.64</v>
      </c>
      <c r="H117" s="27">
        <f t="shared" si="418"/>
        <v>472</v>
      </c>
      <c r="I117" s="128"/>
      <c r="J117" s="84">
        <f t="shared" si="419"/>
        <v>423.64</v>
      </c>
      <c r="K117" s="85">
        <f t="shared" si="422"/>
        <v>472</v>
      </c>
      <c r="L117" s="79">
        <f t="shared" si="420"/>
        <v>0</v>
      </c>
      <c r="M117" s="80">
        <f t="shared" si="421"/>
        <v>0</v>
      </c>
    </row>
    <row r="118" spans="1:13">
      <c r="A118" s="26" t="s">
        <v>159</v>
      </c>
      <c r="B118" s="26" t="s">
        <v>1222</v>
      </c>
      <c r="C118" s="26" t="s">
        <v>1228</v>
      </c>
      <c r="D118" s="26" t="s">
        <v>1229</v>
      </c>
      <c r="E118" s="26" t="s">
        <v>1230</v>
      </c>
      <c r="F118" s="26" t="s">
        <v>384</v>
      </c>
      <c r="G118" s="26">
        <f t="shared" si="417"/>
        <v>80.81</v>
      </c>
      <c r="H118" s="27">
        <f t="shared" si="418"/>
        <v>89.19</v>
      </c>
      <c r="I118" s="128"/>
      <c r="J118" s="84">
        <f t="shared" si="419"/>
        <v>80.81</v>
      </c>
      <c r="K118" s="85">
        <f t="shared" si="422"/>
        <v>89.19</v>
      </c>
      <c r="L118" s="79">
        <f t="shared" si="420"/>
        <v>0</v>
      </c>
      <c r="M118" s="80">
        <f t="shared" si="421"/>
        <v>0</v>
      </c>
    </row>
    <row r="119" spans="1:13">
      <c r="A119" s="26" t="s">
        <v>202</v>
      </c>
      <c r="B119" s="26" t="s">
        <v>912</v>
      </c>
      <c r="C119" s="26" t="s">
        <v>926</v>
      </c>
      <c r="D119" s="26" t="s">
        <v>927</v>
      </c>
      <c r="E119" s="26" t="s">
        <v>928</v>
      </c>
      <c r="F119" s="26" t="s">
        <v>386</v>
      </c>
      <c r="G119" s="26">
        <f t="shared" si="417"/>
        <v>2552.46</v>
      </c>
      <c r="H119" s="27">
        <f t="shared" si="418"/>
        <v>2723.77</v>
      </c>
      <c r="I119" s="128"/>
      <c r="J119" s="84">
        <f t="shared" si="419"/>
        <v>2552.46</v>
      </c>
      <c r="K119" s="85">
        <f t="shared" si="422"/>
        <v>2723.77</v>
      </c>
      <c r="L119" s="79">
        <f t="shared" si="420"/>
        <v>0</v>
      </c>
      <c r="M119" s="80">
        <f t="shared" si="421"/>
        <v>0</v>
      </c>
    </row>
    <row r="120" spans="1:13">
      <c r="A120" s="26" t="s">
        <v>438</v>
      </c>
      <c r="B120" s="26" t="s">
        <v>913</v>
      </c>
      <c r="C120" s="26" t="s">
        <v>929</v>
      </c>
      <c r="D120" s="26" t="s">
        <v>930</v>
      </c>
      <c r="E120" s="26" t="s">
        <v>931</v>
      </c>
      <c r="F120" s="26" t="s">
        <v>386</v>
      </c>
      <c r="G120" s="26">
        <f t="shared" si="417"/>
        <v>320.98</v>
      </c>
      <c r="H120" s="27">
        <f t="shared" si="418"/>
        <v>362.69</v>
      </c>
      <c r="I120" s="129"/>
      <c r="J120" s="84">
        <f t="shared" si="419"/>
        <v>320.98</v>
      </c>
      <c r="K120" s="85">
        <f t="shared" ref="K120:K158" si="423">H120-M120</f>
        <v>362.69</v>
      </c>
      <c r="L120" s="79">
        <f t="shared" si="420"/>
        <v>0</v>
      </c>
      <c r="M120" s="80">
        <f t="shared" si="421"/>
        <v>0</v>
      </c>
    </row>
    <row r="121" spans="1:13">
      <c r="A121" s="26" t="s">
        <v>624</v>
      </c>
      <c r="B121" s="26" t="s">
        <v>855</v>
      </c>
      <c r="C121" s="26" t="s">
        <v>862</v>
      </c>
      <c r="D121" s="26" t="s">
        <v>863</v>
      </c>
      <c r="E121" s="26" t="s">
        <v>864</v>
      </c>
      <c r="F121" s="26" t="s">
        <v>384</v>
      </c>
      <c r="G121" s="26">
        <f t="shared" si="417"/>
        <v>136.74</v>
      </c>
      <c r="H121" s="27">
        <f t="shared" si="418"/>
        <v>154.83000000000001</v>
      </c>
      <c r="I121" s="129"/>
      <c r="J121" s="84">
        <f t="shared" si="419"/>
        <v>136.74</v>
      </c>
      <c r="K121" s="85">
        <f t="shared" si="423"/>
        <v>154.83000000000001</v>
      </c>
      <c r="L121" s="79">
        <f t="shared" si="420"/>
        <v>0</v>
      </c>
      <c r="M121" s="80">
        <f t="shared" si="421"/>
        <v>0</v>
      </c>
    </row>
    <row r="122" spans="1:13">
      <c r="A122" s="26" t="s">
        <v>461</v>
      </c>
      <c r="B122" s="26" t="s">
        <v>452</v>
      </c>
      <c r="C122" s="26" t="s">
        <v>462</v>
      </c>
      <c r="D122" s="26" t="s">
        <v>463</v>
      </c>
      <c r="E122" s="26" t="s">
        <v>464</v>
      </c>
      <c r="F122" s="26" t="s">
        <v>385</v>
      </c>
      <c r="G122" s="26">
        <f t="shared" si="417"/>
        <v>80.58</v>
      </c>
      <c r="H122" s="27">
        <f t="shared" si="418"/>
        <v>90.6</v>
      </c>
      <c r="I122" s="129"/>
      <c r="J122" s="84">
        <f t="shared" si="419"/>
        <v>80.58</v>
      </c>
      <c r="K122" s="85">
        <f t="shared" si="423"/>
        <v>90.6</v>
      </c>
      <c r="L122" s="79">
        <v>0</v>
      </c>
      <c r="M122" s="80">
        <v>0</v>
      </c>
    </row>
    <row r="123" spans="1:13">
      <c r="A123" s="26" t="s">
        <v>120</v>
      </c>
      <c r="B123" s="26" t="s">
        <v>515</v>
      </c>
      <c r="C123" s="26" t="s">
        <v>239</v>
      </c>
      <c r="D123" s="26" t="s">
        <v>1261</v>
      </c>
      <c r="E123" s="26" t="s">
        <v>1262</v>
      </c>
      <c r="F123" s="26" t="s">
        <v>385</v>
      </c>
      <c r="G123" s="26">
        <f t="shared" si="417"/>
        <v>18.22</v>
      </c>
      <c r="H123" s="27">
        <f t="shared" si="418"/>
        <v>20.49</v>
      </c>
      <c r="I123" s="129"/>
      <c r="J123" s="84">
        <f t="shared" si="419"/>
        <v>18.22</v>
      </c>
      <c r="K123" s="85">
        <f t="shared" si="423"/>
        <v>20.49</v>
      </c>
      <c r="L123" s="79">
        <f t="shared" si="420"/>
        <v>0</v>
      </c>
      <c r="M123" s="80">
        <f t="shared" si="421"/>
        <v>0</v>
      </c>
    </row>
    <row r="124" spans="1:13">
      <c r="A124" s="26" t="s">
        <v>652</v>
      </c>
      <c r="B124" s="26" t="s">
        <v>804</v>
      </c>
      <c r="C124" s="26" t="s">
        <v>812</v>
      </c>
      <c r="D124" s="26" t="s">
        <v>782</v>
      </c>
      <c r="E124" s="26" t="s">
        <v>813</v>
      </c>
      <c r="F124" s="26" t="s">
        <v>385</v>
      </c>
      <c r="G124" s="26">
        <f t="shared" si="417"/>
        <v>10.72</v>
      </c>
      <c r="H124" s="27">
        <f t="shared" si="418"/>
        <v>12.16</v>
      </c>
      <c r="I124" s="129"/>
      <c r="J124" s="84">
        <f t="shared" si="419"/>
        <v>10.72</v>
      </c>
      <c r="K124" s="85">
        <f t="shared" si="423"/>
        <v>12.16</v>
      </c>
      <c r="L124" s="79">
        <f t="shared" si="420"/>
        <v>0</v>
      </c>
      <c r="M124" s="80">
        <f t="shared" si="421"/>
        <v>0</v>
      </c>
    </row>
    <row r="125" spans="1:13">
      <c r="A125" s="26" t="s">
        <v>709</v>
      </c>
      <c r="B125" s="26" t="s">
        <v>1288</v>
      </c>
      <c r="C125" s="26" t="s">
        <v>1295</v>
      </c>
      <c r="D125" s="26" t="s">
        <v>1296</v>
      </c>
      <c r="E125" s="26" t="s">
        <v>1297</v>
      </c>
      <c r="F125" s="26" t="s">
        <v>386</v>
      </c>
      <c r="G125" s="26">
        <f t="shared" si="417"/>
        <v>506.76</v>
      </c>
      <c r="H125" s="27">
        <f t="shared" si="418"/>
        <v>577.70000000000005</v>
      </c>
      <c r="I125" s="129"/>
      <c r="J125" s="84">
        <f t="shared" si="419"/>
        <v>506.76</v>
      </c>
      <c r="K125" s="85">
        <f t="shared" si="423"/>
        <v>577.70000000000005</v>
      </c>
      <c r="L125" s="79">
        <f t="shared" si="420"/>
        <v>0</v>
      </c>
      <c r="M125" s="80">
        <f t="shared" si="421"/>
        <v>0</v>
      </c>
    </row>
    <row r="126" spans="1:13">
      <c r="A126" s="26" t="s">
        <v>173</v>
      </c>
      <c r="B126" s="26" t="s">
        <v>574</v>
      </c>
      <c r="C126" s="26" t="s">
        <v>1265</v>
      </c>
      <c r="D126" s="26" t="s">
        <v>1266</v>
      </c>
      <c r="E126" s="26" t="s">
        <v>1267</v>
      </c>
      <c r="F126" s="26" t="s">
        <v>387</v>
      </c>
      <c r="G126" s="26">
        <f t="shared" si="417"/>
        <v>384.19</v>
      </c>
      <c r="H126" s="27">
        <f t="shared" si="418"/>
        <v>431.39</v>
      </c>
      <c r="I126" s="129"/>
      <c r="J126" s="84">
        <f t="shared" si="419"/>
        <v>384.19</v>
      </c>
      <c r="K126" s="85">
        <f t="shared" si="423"/>
        <v>431.39</v>
      </c>
      <c r="L126" s="79">
        <f t="shared" si="420"/>
        <v>0</v>
      </c>
      <c r="M126" s="80">
        <f t="shared" si="421"/>
        <v>0</v>
      </c>
    </row>
    <row r="127" spans="1:13">
      <c r="A127" s="26" t="s">
        <v>602</v>
      </c>
      <c r="B127" s="26" t="s">
        <v>735</v>
      </c>
      <c r="C127" s="26" t="s">
        <v>743</v>
      </c>
      <c r="D127" s="26" t="s">
        <v>744</v>
      </c>
      <c r="E127" s="26" t="s">
        <v>745</v>
      </c>
      <c r="F127" s="26" t="s">
        <v>384</v>
      </c>
      <c r="G127" s="26">
        <f t="shared" si="417"/>
        <v>79.27</v>
      </c>
      <c r="H127" s="27">
        <f t="shared" si="418"/>
        <v>89.84</v>
      </c>
      <c r="I127" s="129"/>
      <c r="J127" s="84">
        <f t="shared" si="419"/>
        <v>79.27</v>
      </c>
      <c r="K127" s="85">
        <f t="shared" si="423"/>
        <v>89.84</v>
      </c>
      <c r="L127" s="79">
        <f t="shared" si="420"/>
        <v>0</v>
      </c>
      <c r="M127" s="80">
        <f t="shared" si="421"/>
        <v>0</v>
      </c>
    </row>
    <row r="128" spans="1:13">
      <c r="A128" s="26" t="s">
        <v>164</v>
      </c>
      <c r="B128" s="26" t="s">
        <v>388</v>
      </c>
      <c r="C128" s="26" t="s">
        <v>396</v>
      </c>
      <c r="D128" s="26" t="s">
        <v>397</v>
      </c>
      <c r="E128" s="26" t="s">
        <v>398</v>
      </c>
      <c r="F128" s="26" t="s">
        <v>384</v>
      </c>
      <c r="G128" s="26">
        <f t="shared" si="417"/>
        <v>75.040000000000006</v>
      </c>
      <c r="H128" s="27">
        <f t="shared" si="418"/>
        <v>77.900000000000006</v>
      </c>
      <c r="I128" s="129"/>
      <c r="J128" s="84">
        <f t="shared" si="419"/>
        <v>75.040000000000006</v>
      </c>
      <c r="K128" s="85">
        <f t="shared" si="423"/>
        <v>77.900000000000006</v>
      </c>
      <c r="L128" s="79">
        <f t="shared" si="420"/>
        <v>0</v>
      </c>
      <c r="M128" s="80">
        <f t="shared" si="421"/>
        <v>0</v>
      </c>
    </row>
    <row r="129" spans="1:13">
      <c r="A129" s="26" t="s">
        <v>229</v>
      </c>
      <c r="B129" s="26" t="s">
        <v>220</v>
      </c>
      <c r="C129" s="26" t="s">
        <v>230</v>
      </c>
      <c r="D129" s="26" t="s">
        <v>231</v>
      </c>
      <c r="E129" s="26" t="s">
        <v>232</v>
      </c>
      <c r="F129" s="26" t="s">
        <v>385</v>
      </c>
      <c r="G129" s="26">
        <f t="shared" si="417"/>
        <v>17.149999999999999</v>
      </c>
      <c r="H129" s="27">
        <f t="shared" si="418"/>
        <v>18.190000000000001</v>
      </c>
      <c r="I129" s="129"/>
      <c r="J129" s="84">
        <f t="shared" si="419"/>
        <v>17.149999999999999</v>
      </c>
      <c r="K129" s="85">
        <f t="shared" si="423"/>
        <v>18.190000000000001</v>
      </c>
      <c r="L129" s="79">
        <f t="shared" si="420"/>
        <v>0</v>
      </c>
      <c r="M129" s="80">
        <f t="shared" si="421"/>
        <v>0</v>
      </c>
    </row>
    <row r="130" spans="1:13">
      <c r="A130" s="26" t="s">
        <v>170</v>
      </c>
      <c r="B130" s="26" t="s">
        <v>1356</v>
      </c>
      <c r="C130" s="26" t="s">
        <v>1453</v>
      </c>
      <c r="D130" s="26" t="s">
        <v>1454</v>
      </c>
      <c r="E130" s="26" t="s">
        <v>1455</v>
      </c>
      <c r="F130" s="26" t="s">
        <v>387</v>
      </c>
      <c r="G130" s="26">
        <f t="shared" si="417"/>
        <v>686.19</v>
      </c>
      <c r="H130" s="27">
        <f t="shared" si="418"/>
        <v>745.98</v>
      </c>
      <c r="I130" s="129"/>
      <c r="J130" s="84">
        <f t="shared" si="419"/>
        <v>686.19</v>
      </c>
      <c r="K130" s="85">
        <f t="shared" si="423"/>
        <v>745.98</v>
      </c>
      <c r="L130" s="79">
        <f t="shared" si="420"/>
        <v>0</v>
      </c>
      <c r="M130" s="80">
        <f t="shared" si="421"/>
        <v>0</v>
      </c>
    </row>
    <row r="131" spans="1:13">
      <c r="A131" s="26" t="s">
        <v>188</v>
      </c>
      <c r="B131" s="26" t="s">
        <v>1337</v>
      </c>
      <c r="C131" s="26" t="s">
        <v>1347</v>
      </c>
      <c r="D131" s="26" t="s">
        <v>1348</v>
      </c>
      <c r="E131" s="26" t="s">
        <v>1349</v>
      </c>
      <c r="F131" s="26" t="s">
        <v>387</v>
      </c>
      <c r="G131" s="26">
        <f t="shared" si="417"/>
        <v>541.44000000000005</v>
      </c>
      <c r="H131" s="27">
        <f t="shared" si="418"/>
        <v>606.96</v>
      </c>
      <c r="I131" s="129"/>
      <c r="J131" s="84">
        <f t="shared" si="419"/>
        <v>541.44000000000005</v>
      </c>
      <c r="K131" s="85">
        <f t="shared" si="423"/>
        <v>606.96</v>
      </c>
      <c r="L131" s="79">
        <f t="shared" si="420"/>
        <v>0</v>
      </c>
      <c r="M131" s="80">
        <f t="shared" si="421"/>
        <v>0</v>
      </c>
    </row>
    <row r="132" spans="1:13">
      <c r="A132" s="26" t="s">
        <v>292</v>
      </c>
      <c r="B132" s="26" t="s">
        <v>279</v>
      </c>
      <c r="C132" s="26" t="s">
        <v>293</v>
      </c>
      <c r="D132" s="26" t="s">
        <v>294</v>
      </c>
      <c r="E132" s="26" t="s">
        <v>295</v>
      </c>
      <c r="F132" s="26" t="s">
        <v>385</v>
      </c>
      <c r="G132" s="26">
        <f t="shared" si="417"/>
        <v>427.88</v>
      </c>
      <c r="H132" s="27">
        <f t="shared" si="418"/>
        <v>472.42</v>
      </c>
      <c r="I132" s="129"/>
      <c r="J132" s="84">
        <f t="shared" si="419"/>
        <v>427.88</v>
      </c>
      <c r="K132" s="85">
        <f t="shared" si="423"/>
        <v>472.42</v>
      </c>
      <c r="L132" s="79">
        <f t="shared" si="420"/>
        <v>0</v>
      </c>
      <c r="M132" s="80">
        <f t="shared" si="421"/>
        <v>0</v>
      </c>
    </row>
    <row r="133" spans="1:13">
      <c r="A133" s="26" t="s">
        <v>194</v>
      </c>
      <c r="B133" s="26" t="s">
        <v>337</v>
      </c>
      <c r="C133" s="26" t="s">
        <v>1231</v>
      </c>
      <c r="D133" s="26" t="s">
        <v>1232</v>
      </c>
      <c r="E133" s="26" t="s">
        <v>1233</v>
      </c>
      <c r="F133" s="26" t="s">
        <v>385</v>
      </c>
      <c r="G133" s="26">
        <f t="shared" si="417"/>
        <v>5.24</v>
      </c>
      <c r="H133" s="27">
        <f t="shared" si="418"/>
        <v>6.45</v>
      </c>
      <c r="I133" s="129"/>
      <c r="J133" s="84">
        <f t="shared" si="419"/>
        <v>5.24</v>
      </c>
      <c r="K133" s="85">
        <f t="shared" si="423"/>
        <v>6.45</v>
      </c>
      <c r="L133" s="79">
        <f t="shared" si="420"/>
        <v>0</v>
      </c>
      <c r="M133" s="80">
        <f t="shared" si="421"/>
        <v>0</v>
      </c>
    </row>
    <row r="134" spans="1:13">
      <c r="A134" s="26" t="s">
        <v>160</v>
      </c>
      <c r="B134" s="26" t="s">
        <v>252</v>
      </c>
      <c r="C134" s="26" t="s">
        <v>1087</v>
      </c>
      <c r="D134" s="26" t="s">
        <v>1088</v>
      </c>
      <c r="E134" s="26" t="s">
        <v>1089</v>
      </c>
      <c r="F134" s="26" t="s">
        <v>385</v>
      </c>
      <c r="G134" s="26">
        <f t="shared" si="417"/>
        <v>76.37</v>
      </c>
      <c r="H134" s="27">
        <f t="shared" si="418"/>
        <v>82.81</v>
      </c>
      <c r="I134" s="129"/>
      <c r="J134" s="84">
        <f t="shared" si="419"/>
        <v>76.37</v>
      </c>
      <c r="K134" s="85">
        <f t="shared" si="423"/>
        <v>82.81</v>
      </c>
      <c r="L134" s="79">
        <f t="shared" si="420"/>
        <v>0</v>
      </c>
      <c r="M134" s="80">
        <f t="shared" si="421"/>
        <v>0</v>
      </c>
    </row>
    <row r="135" spans="1:13">
      <c r="A135" s="26" t="s">
        <v>203</v>
      </c>
      <c r="B135" s="26" t="s">
        <v>912</v>
      </c>
      <c r="C135" s="26" t="s">
        <v>932</v>
      </c>
      <c r="D135" s="26" t="s">
        <v>933</v>
      </c>
      <c r="E135" s="26" t="s">
        <v>934</v>
      </c>
      <c r="F135" s="26" t="s">
        <v>386</v>
      </c>
      <c r="G135" s="26">
        <f t="shared" si="417"/>
        <v>2579.85</v>
      </c>
      <c r="H135" s="27">
        <f t="shared" si="418"/>
        <v>2726.5</v>
      </c>
      <c r="I135" s="129"/>
      <c r="J135" s="84">
        <f t="shared" si="419"/>
        <v>2579.85</v>
      </c>
      <c r="K135" s="85">
        <f t="shared" si="423"/>
        <v>2726.5</v>
      </c>
      <c r="L135" s="79">
        <f t="shared" si="420"/>
        <v>0</v>
      </c>
      <c r="M135" s="80">
        <f t="shared" si="421"/>
        <v>0</v>
      </c>
    </row>
    <row r="136" spans="1:13">
      <c r="A136" s="26" t="s">
        <v>439</v>
      </c>
      <c r="B136" s="26" t="s">
        <v>913</v>
      </c>
      <c r="C136" s="26" t="s">
        <v>935</v>
      </c>
      <c r="D136" s="26" t="s">
        <v>936</v>
      </c>
      <c r="E136" s="26" t="s">
        <v>937</v>
      </c>
      <c r="F136" s="26" t="s">
        <v>386</v>
      </c>
      <c r="G136" s="26">
        <f t="shared" si="417"/>
        <v>324.2</v>
      </c>
      <c r="H136" s="27">
        <f t="shared" si="418"/>
        <v>363.02</v>
      </c>
      <c r="I136" s="129"/>
      <c r="J136" s="84">
        <f t="shared" si="419"/>
        <v>324.2</v>
      </c>
      <c r="K136" s="85">
        <f t="shared" si="423"/>
        <v>363.02</v>
      </c>
      <c r="L136" s="79">
        <f t="shared" si="420"/>
        <v>0</v>
      </c>
      <c r="M136" s="80">
        <f t="shared" si="421"/>
        <v>0</v>
      </c>
    </row>
    <row r="137" spans="1:13">
      <c r="A137" s="26" t="s">
        <v>625</v>
      </c>
      <c r="B137" s="26" t="s">
        <v>855</v>
      </c>
      <c r="C137" s="26" t="s">
        <v>865</v>
      </c>
      <c r="D137" s="26" t="s">
        <v>866</v>
      </c>
      <c r="E137" s="26" t="s">
        <v>867</v>
      </c>
      <c r="F137" s="26" t="s">
        <v>384</v>
      </c>
      <c r="G137" s="26">
        <f t="shared" si="417"/>
        <v>138.1</v>
      </c>
      <c r="H137" s="27">
        <f t="shared" si="418"/>
        <v>154.97</v>
      </c>
      <c r="I137" s="129"/>
      <c r="J137" s="84">
        <f t="shared" si="419"/>
        <v>138.1</v>
      </c>
      <c r="K137" s="85">
        <f t="shared" si="423"/>
        <v>154.97</v>
      </c>
      <c r="L137" s="79">
        <f t="shared" si="420"/>
        <v>0</v>
      </c>
      <c r="M137" s="80">
        <f t="shared" si="421"/>
        <v>0</v>
      </c>
    </row>
    <row r="138" spans="1:13">
      <c r="A138" s="26" t="s">
        <v>465</v>
      </c>
      <c r="B138" s="26" t="s">
        <v>452</v>
      </c>
      <c r="C138" s="26" t="s">
        <v>466</v>
      </c>
      <c r="D138" s="26" t="s">
        <v>467</v>
      </c>
      <c r="E138" s="26" t="s">
        <v>468</v>
      </c>
      <c r="F138" s="26" t="s">
        <v>385</v>
      </c>
      <c r="G138" s="26">
        <f t="shared" si="417"/>
        <v>81.39</v>
      </c>
      <c r="H138" s="27">
        <f t="shared" si="418"/>
        <v>90.68</v>
      </c>
      <c r="I138" s="129"/>
      <c r="J138" s="84">
        <f t="shared" si="419"/>
        <v>81.39</v>
      </c>
      <c r="K138" s="85">
        <f t="shared" si="423"/>
        <v>90.68</v>
      </c>
      <c r="L138" s="79">
        <f t="shared" si="420"/>
        <v>0</v>
      </c>
      <c r="M138" s="80">
        <f t="shared" si="421"/>
        <v>0</v>
      </c>
    </row>
    <row r="139" spans="1:13">
      <c r="A139" s="26" t="s">
        <v>514</v>
      </c>
      <c r="B139" s="26" t="s">
        <v>515</v>
      </c>
      <c r="C139" s="26" t="s">
        <v>516</v>
      </c>
      <c r="D139" s="26" t="s">
        <v>517</v>
      </c>
      <c r="E139" s="26" t="s">
        <v>518</v>
      </c>
      <c r="F139" s="26" t="s">
        <v>385</v>
      </c>
      <c r="G139" s="26">
        <f t="shared" si="417"/>
        <v>18.41</v>
      </c>
      <c r="H139" s="27">
        <f t="shared" si="418"/>
        <v>20.51</v>
      </c>
      <c r="I139" s="129"/>
      <c r="J139" s="84">
        <f t="shared" si="419"/>
        <v>18.41</v>
      </c>
      <c r="K139" s="85">
        <f t="shared" si="423"/>
        <v>20.51</v>
      </c>
      <c r="L139" s="79">
        <f t="shared" si="420"/>
        <v>0</v>
      </c>
      <c r="M139" s="80">
        <f t="shared" si="421"/>
        <v>0</v>
      </c>
    </row>
    <row r="140" spans="1:13">
      <c r="A140" s="26" t="s">
        <v>656</v>
      </c>
      <c r="B140" s="26" t="s">
        <v>804</v>
      </c>
      <c r="C140" s="26" t="s">
        <v>814</v>
      </c>
      <c r="D140" s="26" t="s">
        <v>815</v>
      </c>
      <c r="E140" s="26" t="s">
        <v>621</v>
      </c>
      <c r="F140" s="26" t="s">
        <v>385</v>
      </c>
      <c r="G140" s="26">
        <f t="shared" si="417"/>
        <v>10.83</v>
      </c>
      <c r="H140" s="27">
        <f t="shared" si="418"/>
        <v>12.17</v>
      </c>
      <c r="I140" s="129"/>
      <c r="J140" s="84">
        <f t="shared" si="419"/>
        <v>10.83</v>
      </c>
      <c r="K140" s="85">
        <f t="shared" si="423"/>
        <v>12.17</v>
      </c>
      <c r="L140" s="79">
        <v>0</v>
      </c>
      <c r="M140" s="80">
        <v>0</v>
      </c>
    </row>
    <row r="141" spans="1:13">
      <c r="A141" s="26" t="s">
        <v>710</v>
      </c>
      <c r="B141" s="26" t="s">
        <v>1288</v>
      </c>
      <c r="C141" s="26" t="s">
        <v>1298</v>
      </c>
      <c r="D141" s="26" t="s">
        <v>1299</v>
      </c>
      <c r="E141" s="26" t="s">
        <v>1300</v>
      </c>
      <c r="F141" s="26" t="s">
        <v>386</v>
      </c>
      <c r="G141" s="26">
        <f t="shared" si="417"/>
        <v>511.85</v>
      </c>
      <c r="H141" s="27">
        <f t="shared" si="418"/>
        <v>578.21</v>
      </c>
      <c r="I141" s="129"/>
      <c r="J141" s="84">
        <f t="shared" si="419"/>
        <v>511.85</v>
      </c>
      <c r="K141" s="85">
        <f t="shared" si="423"/>
        <v>578.21</v>
      </c>
      <c r="L141" s="79">
        <f t="shared" si="420"/>
        <v>0</v>
      </c>
      <c r="M141" s="80">
        <f t="shared" si="421"/>
        <v>0</v>
      </c>
    </row>
    <row r="142" spans="1:13">
      <c r="A142" s="26" t="s">
        <v>174</v>
      </c>
      <c r="B142" s="26" t="s">
        <v>574</v>
      </c>
      <c r="C142" s="26" t="s">
        <v>1268</v>
      </c>
      <c r="D142" s="26" t="s">
        <v>1269</v>
      </c>
      <c r="E142" s="26" t="s">
        <v>1270</v>
      </c>
      <c r="F142" s="26" t="s">
        <v>387</v>
      </c>
      <c r="G142" s="26">
        <f t="shared" si="417"/>
        <v>388.05</v>
      </c>
      <c r="H142" s="27">
        <f t="shared" si="418"/>
        <v>431.78</v>
      </c>
      <c r="I142" s="129"/>
      <c r="J142" s="84">
        <f t="shared" si="419"/>
        <v>388.05</v>
      </c>
      <c r="K142" s="85">
        <f t="shared" si="423"/>
        <v>431.78</v>
      </c>
      <c r="L142" s="79">
        <f t="shared" si="420"/>
        <v>0</v>
      </c>
      <c r="M142" s="80">
        <f t="shared" si="421"/>
        <v>0</v>
      </c>
    </row>
    <row r="143" spans="1:13">
      <c r="A143" s="26" t="s">
        <v>603</v>
      </c>
      <c r="B143" s="26" t="s">
        <v>735</v>
      </c>
      <c r="C143" s="26" t="s">
        <v>746</v>
      </c>
      <c r="D143" s="26" t="s">
        <v>747</v>
      </c>
      <c r="E143" s="26" t="s">
        <v>748</v>
      </c>
      <c r="F143" s="26" t="s">
        <v>384</v>
      </c>
      <c r="G143" s="26">
        <f t="shared" si="417"/>
        <v>80.06</v>
      </c>
      <c r="H143" s="27">
        <f t="shared" si="418"/>
        <v>89.92</v>
      </c>
      <c r="I143" s="129"/>
      <c r="J143" s="84">
        <f t="shared" si="419"/>
        <v>80.06</v>
      </c>
      <c r="K143" s="85">
        <f t="shared" si="423"/>
        <v>89.92</v>
      </c>
      <c r="L143" s="79">
        <f t="shared" si="420"/>
        <v>0</v>
      </c>
      <c r="M143" s="80">
        <f t="shared" si="421"/>
        <v>0</v>
      </c>
    </row>
    <row r="144" spans="1:13">
      <c r="A144" s="26" t="s">
        <v>165</v>
      </c>
      <c r="B144" s="26" t="s">
        <v>388</v>
      </c>
      <c r="C144" s="26" t="s">
        <v>399</v>
      </c>
      <c r="D144" s="26" t="s">
        <v>400</v>
      </c>
      <c r="E144" s="26" t="s">
        <v>401</v>
      </c>
      <c r="F144" s="26" t="s">
        <v>384</v>
      </c>
      <c r="G144" s="26">
        <f t="shared" si="417"/>
        <v>75.84</v>
      </c>
      <c r="H144" s="27">
        <f t="shared" si="418"/>
        <v>77.98</v>
      </c>
      <c r="I144" s="129"/>
      <c r="J144" s="84">
        <f t="shared" si="419"/>
        <v>75.84</v>
      </c>
      <c r="K144" s="85">
        <f t="shared" si="423"/>
        <v>77.98</v>
      </c>
      <c r="L144" s="79">
        <f t="shared" si="420"/>
        <v>0</v>
      </c>
      <c r="M144" s="80">
        <f t="shared" si="421"/>
        <v>0</v>
      </c>
    </row>
    <row r="145" spans="1:13">
      <c r="A145" s="26" t="s">
        <v>233</v>
      </c>
      <c r="B145" s="26" t="s">
        <v>220</v>
      </c>
      <c r="C145" s="26" t="s">
        <v>234</v>
      </c>
      <c r="D145" s="26" t="s">
        <v>235</v>
      </c>
      <c r="E145" s="26" t="s">
        <v>236</v>
      </c>
      <c r="F145" s="26" t="s">
        <v>385</v>
      </c>
      <c r="G145" s="26">
        <f t="shared" si="417"/>
        <v>17.34</v>
      </c>
      <c r="H145" s="27">
        <f t="shared" si="418"/>
        <v>18.2</v>
      </c>
      <c r="I145" s="129"/>
      <c r="J145" s="84">
        <f t="shared" si="419"/>
        <v>17.34</v>
      </c>
      <c r="K145" s="85">
        <f t="shared" si="423"/>
        <v>18.2</v>
      </c>
      <c r="L145" s="79">
        <f t="shared" si="420"/>
        <v>0</v>
      </c>
      <c r="M145" s="80">
        <f t="shared" si="421"/>
        <v>0</v>
      </c>
    </row>
    <row r="146" spans="1:13">
      <c r="A146" s="26" t="s">
        <v>171</v>
      </c>
      <c r="B146" s="26" t="s">
        <v>1356</v>
      </c>
      <c r="C146" s="26" t="s">
        <v>1456</v>
      </c>
      <c r="D146" s="26" t="s">
        <v>1457</v>
      </c>
      <c r="E146" s="26" t="s">
        <v>1458</v>
      </c>
      <c r="F146" s="26" t="s">
        <v>387</v>
      </c>
      <c r="G146" s="26">
        <f t="shared" si="417"/>
        <v>693.48</v>
      </c>
      <c r="H146" s="27">
        <f t="shared" si="418"/>
        <v>746.71</v>
      </c>
      <c r="I146" s="129"/>
      <c r="J146" s="84">
        <f t="shared" si="419"/>
        <v>693.48</v>
      </c>
      <c r="K146" s="85">
        <f t="shared" si="423"/>
        <v>746.71</v>
      </c>
      <c r="L146" s="79">
        <f t="shared" si="420"/>
        <v>0</v>
      </c>
      <c r="M146" s="80">
        <f t="shared" si="421"/>
        <v>0</v>
      </c>
    </row>
    <row r="147" spans="1:13">
      <c r="A147" s="26" t="s">
        <v>189</v>
      </c>
      <c r="B147" s="26" t="s">
        <v>1337</v>
      </c>
      <c r="C147" s="26" t="s">
        <v>1350</v>
      </c>
      <c r="D147" s="26" t="s">
        <v>1351</v>
      </c>
      <c r="E147" s="26" t="s">
        <v>1352</v>
      </c>
      <c r="F147" s="26" t="s">
        <v>387</v>
      </c>
      <c r="G147" s="26">
        <f t="shared" si="417"/>
        <v>546.97</v>
      </c>
      <c r="H147" s="27">
        <f t="shared" si="418"/>
        <v>607.51</v>
      </c>
      <c r="I147" s="129"/>
      <c r="J147" s="84">
        <f t="shared" si="419"/>
        <v>546.97</v>
      </c>
      <c r="K147" s="85">
        <f t="shared" si="423"/>
        <v>607.51</v>
      </c>
      <c r="L147" s="79">
        <f t="shared" si="420"/>
        <v>0</v>
      </c>
      <c r="M147" s="80">
        <f t="shared" si="421"/>
        <v>0</v>
      </c>
    </row>
    <row r="148" spans="1:13">
      <c r="A148" s="26" t="s">
        <v>296</v>
      </c>
      <c r="B148" s="26" t="s">
        <v>279</v>
      </c>
      <c r="C148" s="26" t="s">
        <v>297</v>
      </c>
      <c r="D148" s="26" t="s">
        <v>298</v>
      </c>
      <c r="E148" s="26" t="s">
        <v>299</v>
      </c>
      <c r="F148" s="26" t="s">
        <v>385</v>
      </c>
      <c r="G148" s="26">
        <f t="shared" si="417"/>
        <v>432.16</v>
      </c>
      <c r="H148" s="27">
        <f t="shared" si="418"/>
        <v>472.85</v>
      </c>
      <c r="I148" s="129"/>
      <c r="J148" s="84">
        <f t="shared" si="419"/>
        <v>432.16</v>
      </c>
      <c r="K148" s="85">
        <f t="shared" si="423"/>
        <v>472.85</v>
      </c>
      <c r="L148" s="79">
        <f t="shared" si="420"/>
        <v>0</v>
      </c>
      <c r="M148" s="80">
        <f t="shared" si="421"/>
        <v>0</v>
      </c>
    </row>
    <row r="149" spans="1:13">
      <c r="A149" s="26" t="s">
        <v>195</v>
      </c>
      <c r="B149" s="26" t="s">
        <v>337</v>
      </c>
      <c r="C149" s="26" t="s">
        <v>1234</v>
      </c>
      <c r="D149" s="26" t="s">
        <v>1235</v>
      </c>
      <c r="E149" s="26" t="s">
        <v>367</v>
      </c>
      <c r="F149" s="26" t="s">
        <v>385</v>
      </c>
      <c r="G149" s="26">
        <f t="shared" si="417"/>
        <v>5.29</v>
      </c>
      <c r="H149" s="27">
        <f t="shared" si="418"/>
        <v>6.46</v>
      </c>
      <c r="I149" s="129"/>
      <c r="J149" s="84">
        <f t="shared" si="419"/>
        <v>5.29</v>
      </c>
      <c r="K149" s="85">
        <f t="shared" si="423"/>
        <v>6.46</v>
      </c>
      <c r="L149" s="79">
        <f t="shared" si="420"/>
        <v>0</v>
      </c>
      <c r="M149" s="80">
        <f t="shared" si="421"/>
        <v>0</v>
      </c>
    </row>
    <row r="150" spans="1:13">
      <c r="A150" s="26" t="s">
        <v>161</v>
      </c>
      <c r="B150" s="26" t="s">
        <v>252</v>
      </c>
      <c r="C150" s="26" t="s">
        <v>271</v>
      </c>
      <c r="D150" s="26" t="s">
        <v>272</v>
      </c>
      <c r="E150" s="26" t="s">
        <v>273</v>
      </c>
      <c r="F150" s="26" t="s">
        <v>385</v>
      </c>
      <c r="G150" s="26">
        <f t="shared" si="417"/>
        <v>77.14</v>
      </c>
      <c r="H150" s="27">
        <f t="shared" si="418"/>
        <v>82.89</v>
      </c>
      <c r="I150" s="129"/>
      <c r="J150" s="84">
        <f t="shared" si="419"/>
        <v>77.14</v>
      </c>
      <c r="K150" s="85">
        <f t="shared" si="423"/>
        <v>82.89</v>
      </c>
      <c r="L150" s="79">
        <f t="shared" si="420"/>
        <v>0</v>
      </c>
      <c r="M150" s="80">
        <f t="shared" si="421"/>
        <v>0</v>
      </c>
    </row>
    <row r="151" spans="1:13">
      <c r="A151" s="26" t="s">
        <v>204</v>
      </c>
      <c r="B151" s="26" t="s">
        <v>912</v>
      </c>
      <c r="C151" s="26" t="s">
        <v>938</v>
      </c>
      <c r="D151" s="26" t="s">
        <v>939</v>
      </c>
      <c r="E151" s="26" t="s">
        <v>940</v>
      </c>
      <c r="F151" s="26" t="s">
        <v>386</v>
      </c>
      <c r="G151" s="26">
        <f t="shared" si="417"/>
        <v>2607.54</v>
      </c>
      <c r="H151" s="27">
        <f t="shared" si="418"/>
        <v>2729.27</v>
      </c>
      <c r="I151" s="129"/>
      <c r="J151" s="84">
        <f t="shared" si="419"/>
        <v>2607.54</v>
      </c>
      <c r="K151" s="85">
        <f t="shared" si="423"/>
        <v>2729.27</v>
      </c>
      <c r="L151" s="79">
        <f t="shared" si="420"/>
        <v>0</v>
      </c>
      <c r="M151" s="80">
        <f t="shared" si="421"/>
        <v>0</v>
      </c>
    </row>
    <row r="152" spans="1:13">
      <c r="A152" s="26" t="s">
        <v>440</v>
      </c>
      <c r="B152" s="26" t="s">
        <v>913</v>
      </c>
      <c r="C152" s="26" t="s">
        <v>941</v>
      </c>
      <c r="D152" s="26" t="s">
        <v>942</v>
      </c>
      <c r="E152" s="26" t="s">
        <v>943</v>
      </c>
      <c r="F152" s="26" t="s">
        <v>386</v>
      </c>
      <c r="G152" s="26">
        <f t="shared" si="417"/>
        <v>327.44</v>
      </c>
      <c r="H152" s="27">
        <f t="shared" si="418"/>
        <v>363.34</v>
      </c>
      <c r="I152" s="129"/>
      <c r="J152" s="84">
        <f t="shared" si="419"/>
        <v>327.44</v>
      </c>
      <c r="K152" s="85">
        <f t="shared" si="423"/>
        <v>363.34</v>
      </c>
      <c r="L152" s="79">
        <f t="shared" si="420"/>
        <v>0</v>
      </c>
      <c r="M152" s="80">
        <f t="shared" si="421"/>
        <v>0</v>
      </c>
    </row>
    <row r="153" spans="1:13">
      <c r="A153" s="26" t="s">
        <v>626</v>
      </c>
      <c r="B153" s="26" t="s">
        <v>855</v>
      </c>
      <c r="C153" s="26" t="s">
        <v>868</v>
      </c>
      <c r="D153" s="26" t="s">
        <v>869</v>
      </c>
      <c r="E153" s="26" t="s">
        <v>870</v>
      </c>
      <c r="F153" s="26" t="s">
        <v>384</v>
      </c>
      <c r="G153" s="26">
        <f t="shared" si="417"/>
        <v>139.49</v>
      </c>
      <c r="H153" s="27">
        <f t="shared" si="418"/>
        <v>155.1</v>
      </c>
      <c r="I153" s="129"/>
      <c r="J153" s="84">
        <f t="shared" si="419"/>
        <v>139.49</v>
      </c>
      <c r="K153" s="85">
        <f t="shared" si="423"/>
        <v>155.1</v>
      </c>
      <c r="L153" s="79">
        <f t="shared" si="420"/>
        <v>0</v>
      </c>
      <c r="M153" s="80">
        <f t="shared" si="421"/>
        <v>0</v>
      </c>
    </row>
    <row r="154" spans="1:13">
      <c r="A154" s="26" t="s">
        <v>469</v>
      </c>
      <c r="B154" s="26" t="s">
        <v>452</v>
      </c>
      <c r="C154" s="26" t="s">
        <v>470</v>
      </c>
      <c r="D154" s="26" t="s">
        <v>471</v>
      </c>
      <c r="E154" s="26" t="s">
        <v>472</v>
      </c>
      <c r="F154" s="26" t="s">
        <v>385</v>
      </c>
      <c r="G154" s="26">
        <f t="shared" si="417"/>
        <v>82.2</v>
      </c>
      <c r="H154" s="27">
        <f t="shared" si="418"/>
        <v>90.76</v>
      </c>
      <c r="I154" s="129"/>
      <c r="J154" s="84">
        <f t="shared" si="419"/>
        <v>82.2</v>
      </c>
      <c r="K154" s="85">
        <f t="shared" si="423"/>
        <v>90.76</v>
      </c>
      <c r="L154" s="79">
        <f t="shared" si="420"/>
        <v>0</v>
      </c>
      <c r="M154" s="80">
        <f t="shared" si="421"/>
        <v>0</v>
      </c>
    </row>
    <row r="155" spans="1:13">
      <c r="A155" s="26" t="s">
        <v>519</v>
      </c>
      <c r="B155" s="26" t="s">
        <v>515</v>
      </c>
      <c r="C155" s="26" t="s">
        <v>520</v>
      </c>
      <c r="D155" s="26" t="s">
        <v>521</v>
      </c>
      <c r="E155" s="26" t="s">
        <v>522</v>
      </c>
      <c r="F155" s="26" t="s">
        <v>385</v>
      </c>
      <c r="G155" s="26">
        <f t="shared" si="417"/>
        <v>18.59</v>
      </c>
      <c r="H155" s="27">
        <f t="shared" si="418"/>
        <v>20.52</v>
      </c>
      <c r="I155" s="129"/>
      <c r="J155" s="84">
        <f t="shared" si="419"/>
        <v>18.59</v>
      </c>
      <c r="K155" s="85">
        <f t="shared" si="423"/>
        <v>20.52</v>
      </c>
      <c r="L155" s="79">
        <f t="shared" si="420"/>
        <v>0</v>
      </c>
      <c r="M155" s="80">
        <f t="shared" si="421"/>
        <v>0</v>
      </c>
    </row>
    <row r="156" spans="1:13">
      <c r="A156" s="26" t="s">
        <v>660</v>
      </c>
      <c r="B156" s="26" t="s">
        <v>804</v>
      </c>
      <c r="C156" s="26" t="s">
        <v>816</v>
      </c>
      <c r="D156" s="26" t="s">
        <v>620</v>
      </c>
      <c r="E156" s="26" t="s">
        <v>817</v>
      </c>
      <c r="F156" s="26" t="s">
        <v>385</v>
      </c>
      <c r="G156" s="26">
        <f t="shared" si="417"/>
        <v>10.93</v>
      </c>
      <c r="H156" s="27">
        <f t="shared" si="418"/>
        <v>12.18</v>
      </c>
      <c r="I156" s="129"/>
      <c r="J156" s="84">
        <f t="shared" si="419"/>
        <v>10.93</v>
      </c>
      <c r="K156" s="85">
        <f t="shared" si="423"/>
        <v>12.18</v>
      </c>
      <c r="L156" s="79">
        <f t="shared" si="420"/>
        <v>0</v>
      </c>
      <c r="M156" s="80">
        <f t="shared" si="421"/>
        <v>0</v>
      </c>
    </row>
    <row r="157" spans="1:13">
      <c r="A157" s="26" t="s">
        <v>711</v>
      </c>
      <c r="B157" s="26" t="s">
        <v>1288</v>
      </c>
      <c r="C157" s="26" t="s">
        <v>1301</v>
      </c>
      <c r="D157" s="26" t="s">
        <v>1302</v>
      </c>
      <c r="E157" s="26" t="s">
        <v>1303</v>
      </c>
      <c r="F157" s="26" t="s">
        <v>386</v>
      </c>
      <c r="G157" s="26">
        <f t="shared" si="417"/>
        <v>516.97</v>
      </c>
      <c r="H157" s="27">
        <f t="shared" si="418"/>
        <v>578.72</v>
      </c>
      <c r="I157" s="129"/>
      <c r="J157" s="84">
        <f t="shared" si="419"/>
        <v>516.97</v>
      </c>
      <c r="K157" s="85">
        <f t="shared" si="423"/>
        <v>578.72</v>
      </c>
      <c r="L157" s="79">
        <f t="shared" si="420"/>
        <v>0</v>
      </c>
      <c r="M157" s="80">
        <f t="shared" si="421"/>
        <v>0</v>
      </c>
    </row>
    <row r="158" spans="1:13">
      <c r="A158" s="26" t="s">
        <v>175</v>
      </c>
      <c r="B158" s="26" t="s">
        <v>574</v>
      </c>
      <c r="C158" s="26" t="s">
        <v>1271</v>
      </c>
      <c r="D158" s="26" t="s">
        <v>1272</v>
      </c>
      <c r="E158" s="26" t="s">
        <v>1273</v>
      </c>
      <c r="F158" s="26" t="s">
        <v>387</v>
      </c>
      <c r="G158" s="26">
        <f t="shared" si="417"/>
        <v>391.96</v>
      </c>
      <c r="H158" s="27">
        <f t="shared" si="418"/>
        <v>432.17</v>
      </c>
      <c r="I158" s="129"/>
      <c r="J158" s="84">
        <f t="shared" si="419"/>
        <v>391.96</v>
      </c>
      <c r="K158" s="85">
        <f t="shared" si="423"/>
        <v>432.17</v>
      </c>
      <c r="L158" s="79">
        <v>0</v>
      </c>
      <c r="M158" s="80">
        <v>0</v>
      </c>
    </row>
    <row r="159" spans="1:13">
      <c r="A159" s="26" t="s">
        <v>604</v>
      </c>
      <c r="B159" s="26" t="s">
        <v>735</v>
      </c>
      <c r="C159" s="26" t="s">
        <v>749</v>
      </c>
      <c r="D159" s="26" t="s">
        <v>750</v>
      </c>
      <c r="E159" s="26" t="s">
        <v>751</v>
      </c>
      <c r="F159" s="26" t="s">
        <v>384</v>
      </c>
      <c r="G159" s="26">
        <f t="shared" ref="G159:G222" si="424">C159-I159</f>
        <v>80.86</v>
      </c>
      <c r="H159" s="27">
        <f t="shared" ref="H159:H222" si="425">E159-I159</f>
        <v>90</v>
      </c>
      <c r="I159" s="130"/>
      <c r="J159" s="84">
        <f t="shared" ref="J159:J222" si="426">G159-L159</f>
        <v>80.86</v>
      </c>
      <c r="K159" s="85">
        <f t="shared" ref="K159:K182" si="427">H159-M159</f>
        <v>90</v>
      </c>
      <c r="L159" s="79">
        <f t="shared" ref="L159:L222" si="428">IF(DAY(A159)=15,G159,0)</f>
        <v>0</v>
      </c>
      <c r="M159" s="80">
        <f t="shared" ref="M159:M222" si="429">IF(DAY(A159)=15,H159,0)</f>
        <v>0</v>
      </c>
    </row>
    <row r="160" spans="1:13">
      <c r="A160" s="26" t="s">
        <v>166</v>
      </c>
      <c r="B160" s="26" t="s">
        <v>388</v>
      </c>
      <c r="C160" s="26" t="s">
        <v>402</v>
      </c>
      <c r="D160" s="26" t="s">
        <v>403</v>
      </c>
      <c r="E160" s="26" t="s">
        <v>404</v>
      </c>
      <c r="F160" s="26" t="s">
        <v>384</v>
      </c>
      <c r="G160" s="26">
        <f t="shared" si="424"/>
        <v>76.77</v>
      </c>
      <c r="H160" s="27">
        <f t="shared" si="425"/>
        <v>78.069999999999993</v>
      </c>
      <c r="I160" s="130"/>
      <c r="J160" s="84">
        <f t="shared" si="426"/>
        <v>76.77</v>
      </c>
      <c r="K160" s="85">
        <f t="shared" si="427"/>
        <v>78.069999999999993</v>
      </c>
      <c r="L160" s="79">
        <f t="shared" si="428"/>
        <v>0</v>
      </c>
      <c r="M160" s="80">
        <f t="shared" si="429"/>
        <v>0</v>
      </c>
    </row>
    <row r="161" spans="1:13">
      <c r="A161" s="26" t="s">
        <v>237</v>
      </c>
      <c r="B161" s="26" t="s">
        <v>220</v>
      </c>
      <c r="C161" s="26" t="s">
        <v>238</v>
      </c>
      <c r="D161" s="26" t="s">
        <v>199</v>
      </c>
      <c r="E161" s="26" t="s">
        <v>239</v>
      </c>
      <c r="F161" s="26" t="s">
        <v>385</v>
      </c>
      <c r="G161" s="26">
        <f t="shared" si="424"/>
        <v>17.53</v>
      </c>
      <c r="H161" s="27">
        <f t="shared" si="425"/>
        <v>18.22</v>
      </c>
      <c r="I161" s="130"/>
      <c r="J161" s="84">
        <f t="shared" si="426"/>
        <v>17.53</v>
      </c>
      <c r="K161" s="85">
        <f t="shared" si="427"/>
        <v>18.22</v>
      </c>
      <c r="L161" s="79">
        <f t="shared" si="428"/>
        <v>0</v>
      </c>
      <c r="M161" s="80">
        <f t="shared" si="429"/>
        <v>0</v>
      </c>
    </row>
    <row r="162" spans="1:13">
      <c r="A162" s="26" t="s">
        <v>172</v>
      </c>
      <c r="B162" s="26" t="s">
        <v>1356</v>
      </c>
      <c r="C162" s="26" t="s">
        <v>1459</v>
      </c>
      <c r="D162" s="26" t="s">
        <v>1460</v>
      </c>
      <c r="E162" s="26" t="s">
        <v>1461</v>
      </c>
      <c r="F162" s="26" t="s">
        <v>387</v>
      </c>
      <c r="G162" s="26">
        <f t="shared" si="424"/>
        <v>700.85</v>
      </c>
      <c r="H162" s="27">
        <f t="shared" si="425"/>
        <v>747.44</v>
      </c>
      <c r="I162" s="130"/>
      <c r="J162" s="84">
        <f t="shared" si="426"/>
        <v>700.85</v>
      </c>
      <c r="K162" s="85">
        <f t="shared" si="427"/>
        <v>747.44</v>
      </c>
      <c r="L162" s="79">
        <f t="shared" si="428"/>
        <v>0</v>
      </c>
      <c r="M162" s="80">
        <f t="shared" si="429"/>
        <v>0</v>
      </c>
    </row>
    <row r="163" spans="1:13">
      <c r="A163" s="26" t="s">
        <v>190</v>
      </c>
      <c r="B163" s="26" t="s">
        <v>1337</v>
      </c>
      <c r="C163" s="26" t="s">
        <v>1353</v>
      </c>
      <c r="D163" s="26" t="s">
        <v>1354</v>
      </c>
      <c r="E163" s="26" t="s">
        <v>1355</v>
      </c>
      <c r="F163" s="26" t="s">
        <v>387</v>
      </c>
      <c r="G163" s="26">
        <f t="shared" si="424"/>
        <v>552.55999999999995</v>
      </c>
      <c r="H163" s="27">
        <f t="shared" si="425"/>
        <v>608.07000000000005</v>
      </c>
      <c r="I163" s="130"/>
      <c r="J163" s="84">
        <f t="shared" si="426"/>
        <v>552.55999999999995</v>
      </c>
      <c r="K163" s="85">
        <f t="shared" si="427"/>
        <v>608.07000000000005</v>
      </c>
      <c r="L163" s="79">
        <f t="shared" si="428"/>
        <v>0</v>
      </c>
      <c r="M163" s="80">
        <f t="shared" si="429"/>
        <v>0</v>
      </c>
    </row>
    <row r="164" spans="1:13">
      <c r="A164" s="26" t="s">
        <v>300</v>
      </c>
      <c r="B164" s="26" t="s">
        <v>279</v>
      </c>
      <c r="C164" s="26" t="s">
        <v>301</v>
      </c>
      <c r="D164" s="26" t="s">
        <v>302</v>
      </c>
      <c r="E164" s="26" t="s">
        <v>303</v>
      </c>
      <c r="F164" s="26" t="s">
        <v>385</v>
      </c>
      <c r="G164" s="26">
        <f t="shared" si="424"/>
        <v>436.48</v>
      </c>
      <c r="H164" s="27">
        <f t="shared" si="425"/>
        <v>473.28</v>
      </c>
      <c r="I164" s="130"/>
      <c r="J164" s="84">
        <f t="shared" si="426"/>
        <v>436.48</v>
      </c>
      <c r="K164" s="85">
        <f t="shared" si="427"/>
        <v>473.28</v>
      </c>
      <c r="L164" s="79">
        <f t="shared" si="428"/>
        <v>0</v>
      </c>
      <c r="M164" s="80">
        <f t="shared" si="429"/>
        <v>0</v>
      </c>
    </row>
    <row r="165" spans="1:13">
      <c r="A165" s="26" t="s">
        <v>196</v>
      </c>
      <c r="B165" s="26" t="s">
        <v>1222</v>
      </c>
      <c r="C165" s="26" t="s">
        <v>845</v>
      </c>
      <c r="D165" s="26" t="s">
        <v>1236</v>
      </c>
      <c r="E165" s="26" t="s">
        <v>1237</v>
      </c>
      <c r="F165" s="26" t="s">
        <v>384</v>
      </c>
      <c r="G165" s="26">
        <f t="shared" si="424"/>
        <v>83.26</v>
      </c>
      <c r="H165" s="27">
        <f t="shared" si="425"/>
        <v>89.43</v>
      </c>
      <c r="I165" s="130"/>
      <c r="J165" s="84">
        <f t="shared" si="426"/>
        <v>83.26</v>
      </c>
      <c r="K165" s="85">
        <f t="shared" si="427"/>
        <v>89.43</v>
      </c>
      <c r="L165" s="79">
        <f t="shared" si="428"/>
        <v>0</v>
      </c>
      <c r="M165" s="80">
        <f t="shared" si="429"/>
        <v>0</v>
      </c>
    </row>
    <row r="166" spans="1:13">
      <c r="A166" s="26" t="s">
        <v>205</v>
      </c>
      <c r="B166" s="26" t="s">
        <v>912</v>
      </c>
      <c r="C166" s="26" t="s">
        <v>944</v>
      </c>
      <c r="D166" s="26" t="s">
        <v>945</v>
      </c>
      <c r="E166" s="26" t="s">
        <v>946</v>
      </c>
      <c r="F166" s="26" t="s">
        <v>386</v>
      </c>
      <c r="G166" s="26">
        <f t="shared" si="424"/>
        <v>2635.53</v>
      </c>
      <c r="H166" s="27">
        <f t="shared" si="425"/>
        <v>2732.07</v>
      </c>
      <c r="I166" s="130"/>
      <c r="J166" s="84">
        <f t="shared" si="426"/>
        <v>2635.53</v>
      </c>
      <c r="K166" s="85">
        <f t="shared" si="427"/>
        <v>2732.07</v>
      </c>
      <c r="L166" s="79">
        <f t="shared" si="428"/>
        <v>0</v>
      </c>
      <c r="M166" s="80">
        <f t="shared" si="429"/>
        <v>0</v>
      </c>
    </row>
    <row r="167" spans="1:13">
      <c r="A167" s="26" t="s">
        <v>441</v>
      </c>
      <c r="B167" s="26" t="s">
        <v>913</v>
      </c>
      <c r="C167" s="26" t="s">
        <v>947</v>
      </c>
      <c r="D167" s="26" t="s">
        <v>948</v>
      </c>
      <c r="E167" s="26" t="s">
        <v>949</v>
      </c>
      <c r="F167" s="26" t="s">
        <v>386</v>
      </c>
      <c r="G167" s="26">
        <f t="shared" si="424"/>
        <v>330.71</v>
      </c>
      <c r="H167" s="27">
        <f t="shared" si="425"/>
        <v>363.67</v>
      </c>
      <c r="I167" s="130"/>
      <c r="J167" s="84">
        <f t="shared" si="426"/>
        <v>330.71</v>
      </c>
      <c r="K167" s="85">
        <f t="shared" si="427"/>
        <v>363.67</v>
      </c>
      <c r="L167" s="79">
        <f t="shared" si="428"/>
        <v>0</v>
      </c>
      <c r="M167" s="80">
        <f t="shared" si="429"/>
        <v>0</v>
      </c>
    </row>
    <row r="168" spans="1:13">
      <c r="A168" s="26" t="s">
        <v>627</v>
      </c>
      <c r="B168" s="26" t="s">
        <v>855</v>
      </c>
      <c r="C168" s="26" t="s">
        <v>871</v>
      </c>
      <c r="D168" s="26" t="s">
        <v>872</v>
      </c>
      <c r="E168" s="26" t="s">
        <v>873</v>
      </c>
      <c r="F168" s="26" t="s">
        <v>384</v>
      </c>
      <c r="G168" s="26">
        <f t="shared" si="424"/>
        <v>140.88</v>
      </c>
      <c r="H168" s="27">
        <f t="shared" si="425"/>
        <v>155.24</v>
      </c>
      <c r="I168" s="130"/>
      <c r="J168" s="84">
        <f t="shared" si="426"/>
        <v>140.88</v>
      </c>
      <c r="K168" s="85">
        <f t="shared" si="427"/>
        <v>155.24</v>
      </c>
      <c r="L168" s="79">
        <f t="shared" si="428"/>
        <v>0</v>
      </c>
      <c r="M168" s="80">
        <f t="shared" si="429"/>
        <v>0</v>
      </c>
    </row>
    <row r="169" spans="1:13">
      <c r="A169" s="26" t="s">
        <v>473</v>
      </c>
      <c r="B169" s="26" t="s">
        <v>452</v>
      </c>
      <c r="C169" s="26" t="s">
        <v>474</v>
      </c>
      <c r="D169" s="26" t="s">
        <v>475</v>
      </c>
      <c r="E169" s="26" t="s">
        <v>476</v>
      </c>
      <c r="F169" s="26" t="s">
        <v>385</v>
      </c>
      <c r="G169" s="26">
        <f t="shared" si="424"/>
        <v>83.02</v>
      </c>
      <c r="H169" s="27">
        <f t="shared" si="425"/>
        <v>90.84</v>
      </c>
      <c r="I169" s="130"/>
      <c r="J169" s="84">
        <f t="shared" si="426"/>
        <v>83.02</v>
      </c>
      <c r="K169" s="85">
        <f t="shared" si="427"/>
        <v>90.84</v>
      </c>
      <c r="L169" s="79">
        <f t="shared" si="428"/>
        <v>0</v>
      </c>
      <c r="M169" s="80">
        <f t="shared" si="429"/>
        <v>0</v>
      </c>
    </row>
    <row r="170" spans="1:13">
      <c r="A170" s="26" t="s">
        <v>523</v>
      </c>
      <c r="B170" s="26" t="s">
        <v>515</v>
      </c>
      <c r="C170" s="26" t="s">
        <v>524</v>
      </c>
      <c r="D170" s="26" t="s">
        <v>525</v>
      </c>
      <c r="E170" s="26" t="s">
        <v>526</v>
      </c>
      <c r="F170" s="26" t="s">
        <v>385</v>
      </c>
      <c r="G170" s="26">
        <f t="shared" si="424"/>
        <v>18.78</v>
      </c>
      <c r="H170" s="27">
        <f t="shared" si="425"/>
        <v>20.54</v>
      </c>
      <c r="I170" s="130"/>
      <c r="J170" s="84">
        <f t="shared" si="426"/>
        <v>18.78</v>
      </c>
      <c r="K170" s="85">
        <f t="shared" si="427"/>
        <v>20.54</v>
      </c>
      <c r="L170" s="79">
        <f t="shared" si="428"/>
        <v>0</v>
      </c>
      <c r="M170" s="80">
        <f t="shared" si="429"/>
        <v>0</v>
      </c>
    </row>
    <row r="171" spans="1:13">
      <c r="A171" s="26" t="s">
        <v>664</v>
      </c>
      <c r="B171" s="26" t="s">
        <v>804</v>
      </c>
      <c r="C171" s="26" t="s">
        <v>818</v>
      </c>
      <c r="D171" s="26" t="s">
        <v>819</v>
      </c>
      <c r="E171" s="26" t="s">
        <v>820</v>
      </c>
      <c r="F171" s="26" t="s">
        <v>385</v>
      </c>
      <c r="G171" s="26">
        <f t="shared" si="424"/>
        <v>11.04</v>
      </c>
      <c r="H171" s="27">
        <f t="shared" si="425"/>
        <v>12.19</v>
      </c>
      <c r="I171" s="130"/>
      <c r="J171" s="84">
        <f t="shared" si="426"/>
        <v>11.04</v>
      </c>
      <c r="K171" s="85">
        <f t="shared" si="427"/>
        <v>12.19</v>
      </c>
      <c r="L171" s="79">
        <f t="shared" si="428"/>
        <v>0</v>
      </c>
      <c r="M171" s="80">
        <f t="shared" si="429"/>
        <v>0</v>
      </c>
    </row>
    <row r="172" spans="1:13">
      <c r="A172" s="26" t="s">
        <v>712</v>
      </c>
      <c r="B172" s="26" t="s">
        <v>1288</v>
      </c>
      <c r="C172" s="26" t="s">
        <v>1304</v>
      </c>
      <c r="D172" s="26" t="s">
        <v>1305</v>
      </c>
      <c r="E172" s="26" t="s">
        <v>1306</v>
      </c>
      <c r="F172" s="26" t="s">
        <v>386</v>
      </c>
      <c r="G172" s="26">
        <f t="shared" si="424"/>
        <v>522.13</v>
      </c>
      <c r="H172" s="27">
        <f t="shared" si="425"/>
        <v>579.23</v>
      </c>
      <c r="I172" s="130"/>
      <c r="J172" s="84">
        <f t="shared" si="426"/>
        <v>522.13</v>
      </c>
      <c r="K172" s="85">
        <f t="shared" si="427"/>
        <v>579.23</v>
      </c>
      <c r="L172" s="79">
        <f t="shared" si="428"/>
        <v>0</v>
      </c>
      <c r="M172" s="80">
        <f t="shared" si="429"/>
        <v>0</v>
      </c>
    </row>
    <row r="173" spans="1:13">
      <c r="A173" s="26" t="s">
        <v>176</v>
      </c>
      <c r="B173" s="26" t="s">
        <v>574</v>
      </c>
      <c r="C173" s="26" t="s">
        <v>1274</v>
      </c>
      <c r="D173" s="26" t="s">
        <v>1275</v>
      </c>
      <c r="E173" s="26" t="s">
        <v>1276</v>
      </c>
      <c r="F173" s="26" t="s">
        <v>387</v>
      </c>
      <c r="G173" s="26">
        <f t="shared" si="424"/>
        <v>395.9</v>
      </c>
      <c r="H173" s="27">
        <f t="shared" si="425"/>
        <v>432.57</v>
      </c>
      <c r="I173" s="130"/>
      <c r="J173" s="84">
        <f t="shared" si="426"/>
        <v>395.9</v>
      </c>
      <c r="K173" s="85">
        <f t="shared" si="427"/>
        <v>432.57</v>
      </c>
      <c r="L173" s="79">
        <f t="shared" si="428"/>
        <v>0</v>
      </c>
      <c r="M173" s="80">
        <f t="shared" si="429"/>
        <v>0</v>
      </c>
    </row>
    <row r="174" spans="1:13">
      <c r="A174" s="26" t="s">
        <v>605</v>
      </c>
      <c r="B174" s="26" t="s">
        <v>735</v>
      </c>
      <c r="C174" s="26" t="s">
        <v>752</v>
      </c>
      <c r="D174" s="26" t="s">
        <v>753</v>
      </c>
      <c r="E174" s="26" t="s">
        <v>754</v>
      </c>
      <c r="F174" s="26" t="s">
        <v>384</v>
      </c>
      <c r="G174" s="26">
        <f t="shared" si="424"/>
        <v>81.66</v>
      </c>
      <c r="H174" s="27">
        <f t="shared" si="425"/>
        <v>90.08</v>
      </c>
      <c r="I174" s="130"/>
      <c r="J174" s="84">
        <f t="shared" si="426"/>
        <v>81.66</v>
      </c>
      <c r="K174" s="85">
        <f t="shared" si="427"/>
        <v>90.08</v>
      </c>
      <c r="L174" s="79">
        <f t="shared" si="428"/>
        <v>0</v>
      </c>
      <c r="M174" s="80">
        <f t="shared" si="429"/>
        <v>0</v>
      </c>
    </row>
    <row r="175" spans="1:13">
      <c r="A175" s="26" t="s">
        <v>405</v>
      </c>
      <c r="B175" s="26" t="s">
        <v>406</v>
      </c>
      <c r="C175" s="26" t="s">
        <v>389</v>
      </c>
      <c r="D175" s="26" t="s">
        <v>407</v>
      </c>
      <c r="E175" s="26" t="s">
        <v>408</v>
      </c>
      <c r="F175" s="26" t="s">
        <v>385</v>
      </c>
      <c r="G175" s="26">
        <f t="shared" si="424"/>
        <v>7.84</v>
      </c>
      <c r="H175" s="27">
        <f t="shared" si="425"/>
        <v>8.5</v>
      </c>
      <c r="I175" s="130"/>
      <c r="J175" s="84">
        <f t="shared" si="426"/>
        <v>7.84</v>
      </c>
      <c r="K175" s="85">
        <f t="shared" si="427"/>
        <v>8.5</v>
      </c>
      <c r="L175" s="79">
        <f t="shared" si="428"/>
        <v>0</v>
      </c>
      <c r="M175" s="80">
        <f t="shared" si="429"/>
        <v>0</v>
      </c>
    </row>
    <row r="176" spans="1:13">
      <c r="A176" s="26" t="s">
        <v>240</v>
      </c>
      <c r="B176" s="26" t="s">
        <v>220</v>
      </c>
      <c r="C176" s="26" t="s">
        <v>241</v>
      </c>
      <c r="D176" s="26" t="s">
        <v>242</v>
      </c>
      <c r="E176" s="26" t="s">
        <v>243</v>
      </c>
      <c r="F176" s="26" t="s">
        <v>385</v>
      </c>
      <c r="G176" s="26">
        <f t="shared" si="424"/>
        <v>17.72</v>
      </c>
      <c r="H176" s="27">
        <f t="shared" si="425"/>
        <v>18.239999999999998</v>
      </c>
      <c r="I176" s="130"/>
      <c r="J176" s="84">
        <f t="shared" si="426"/>
        <v>17.72</v>
      </c>
      <c r="K176" s="85">
        <f t="shared" si="427"/>
        <v>18.239999999999998</v>
      </c>
      <c r="L176" s="79">
        <v>0</v>
      </c>
      <c r="M176" s="80">
        <v>0</v>
      </c>
    </row>
    <row r="177" spans="1:13">
      <c r="A177" s="26" t="s">
        <v>332</v>
      </c>
      <c r="B177" s="26" t="s">
        <v>1356</v>
      </c>
      <c r="C177" s="26" t="s">
        <v>1357</v>
      </c>
      <c r="D177" s="26" t="s">
        <v>1358</v>
      </c>
      <c r="E177" s="26" t="s">
        <v>1359</v>
      </c>
      <c r="F177" s="26" t="s">
        <v>387</v>
      </c>
      <c r="G177" s="26">
        <f t="shared" si="424"/>
        <v>708.31</v>
      </c>
      <c r="H177" s="27">
        <f t="shared" si="425"/>
        <v>748.19</v>
      </c>
      <c r="I177" s="130"/>
      <c r="J177" s="84">
        <f t="shared" si="426"/>
        <v>708.31</v>
      </c>
      <c r="K177" s="85">
        <f t="shared" si="427"/>
        <v>748.19</v>
      </c>
      <c r="L177" s="79">
        <f t="shared" si="428"/>
        <v>0</v>
      </c>
      <c r="M177" s="80">
        <f t="shared" si="429"/>
        <v>0</v>
      </c>
    </row>
    <row r="178" spans="1:13">
      <c r="A178" s="26" t="s">
        <v>191</v>
      </c>
      <c r="B178" s="26" t="s">
        <v>1337</v>
      </c>
      <c r="C178" s="26" t="s">
        <v>1360</v>
      </c>
      <c r="D178" s="26" t="s">
        <v>1361</v>
      </c>
      <c r="E178" s="26" t="s">
        <v>1362</v>
      </c>
      <c r="F178" s="26" t="s">
        <v>387</v>
      </c>
      <c r="G178" s="26">
        <f t="shared" si="424"/>
        <v>558.20000000000005</v>
      </c>
      <c r="H178" s="27">
        <f t="shared" si="425"/>
        <v>608.64</v>
      </c>
      <c r="I178" s="130"/>
      <c r="J178" s="84">
        <f t="shared" si="426"/>
        <v>558.20000000000005</v>
      </c>
      <c r="K178" s="85">
        <f t="shared" si="427"/>
        <v>608.64</v>
      </c>
      <c r="L178" s="79">
        <f t="shared" si="428"/>
        <v>0</v>
      </c>
      <c r="M178" s="80">
        <f t="shared" si="429"/>
        <v>0</v>
      </c>
    </row>
    <row r="179" spans="1:13">
      <c r="A179" s="26" t="s">
        <v>304</v>
      </c>
      <c r="B179" s="26" t="s">
        <v>279</v>
      </c>
      <c r="C179" s="26" t="s">
        <v>305</v>
      </c>
      <c r="D179" s="26" t="s">
        <v>306</v>
      </c>
      <c r="E179" s="26" t="s">
        <v>307</v>
      </c>
      <c r="F179" s="26" t="s">
        <v>385</v>
      </c>
      <c r="G179" s="26">
        <f t="shared" si="424"/>
        <v>440.84</v>
      </c>
      <c r="H179" s="27">
        <f t="shared" si="425"/>
        <v>473.72</v>
      </c>
      <c r="I179" s="130"/>
      <c r="J179" s="84">
        <f t="shared" si="426"/>
        <v>440.84</v>
      </c>
      <c r="K179" s="85">
        <f t="shared" si="427"/>
        <v>473.72</v>
      </c>
      <c r="L179" s="79">
        <f t="shared" si="428"/>
        <v>0</v>
      </c>
      <c r="M179" s="80">
        <f t="shared" si="429"/>
        <v>0</v>
      </c>
    </row>
    <row r="180" spans="1:13">
      <c r="A180" s="26" t="s">
        <v>197</v>
      </c>
      <c r="B180" s="26" t="s">
        <v>337</v>
      </c>
      <c r="C180" s="26" t="s">
        <v>1238</v>
      </c>
      <c r="D180" s="26" t="s">
        <v>1239</v>
      </c>
      <c r="E180" s="26" t="s">
        <v>1240</v>
      </c>
      <c r="F180" s="26" t="s">
        <v>385</v>
      </c>
      <c r="G180" s="26">
        <f t="shared" si="424"/>
        <v>5.4</v>
      </c>
      <c r="H180" s="27">
        <f t="shared" si="425"/>
        <v>6.47</v>
      </c>
      <c r="I180" s="130"/>
      <c r="J180" s="84">
        <f t="shared" si="426"/>
        <v>5.4</v>
      </c>
      <c r="K180" s="85">
        <f t="shared" si="427"/>
        <v>6.47</v>
      </c>
      <c r="L180" s="79">
        <f t="shared" si="428"/>
        <v>0</v>
      </c>
      <c r="M180" s="80">
        <f t="shared" si="429"/>
        <v>0</v>
      </c>
    </row>
    <row r="181" spans="1:13">
      <c r="A181" s="26" t="s">
        <v>251</v>
      </c>
      <c r="B181" s="26" t="s">
        <v>252</v>
      </c>
      <c r="C181" s="26" t="s">
        <v>253</v>
      </c>
      <c r="D181" s="26" t="s">
        <v>254</v>
      </c>
      <c r="E181" s="26" t="s">
        <v>255</v>
      </c>
      <c r="F181" s="26" t="s">
        <v>385</v>
      </c>
      <c r="G181" s="26">
        <f t="shared" si="424"/>
        <v>78.69</v>
      </c>
      <c r="H181" s="27">
        <f t="shared" si="425"/>
        <v>83.05</v>
      </c>
      <c r="I181" s="130"/>
      <c r="J181" s="84">
        <f t="shared" si="426"/>
        <v>78.69</v>
      </c>
      <c r="K181" s="85">
        <f t="shared" si="427"/>
        <v>83.05</v>
      </c>
      <c r="L181" s="79">
        <f t="shared" si="428"/>
        <v>0</v>
      </c>
      <c r="M181" s="80">
        <f t="shared" si="429"/>
        <v>0</v>
      </c>
    </row>
    <row r="182" spans="1:13">
      <c r="A182" s="26" t="s">
        <v>206</v>
      </c>
      <c r="B182" s="26" t="s">
        <v>912</v>
      </c>
      <c r="C182" s="26" t="s">
        <v>950</v>
      </c>
      <c r="D182" s="26" t="s">
        <v>454</v>
      </c>
      <c r="E182" s="26" t="s">
        <v>951</v>
      </c>
      <c r="F182" s="26" t="s">
        <v>386</v>
      </c>
      <c r="G182" s="26">
        <f t="shared" si="424"/>
        <v>2663.81</v>
      </c>
      <c r="H182" s="27">
        <f t="shared" si="425"/>
        <v>2734.9</v>
      </c>
      <c r="I182" s="130"/>
      <c r="J182" s="84">
        <f t="shared" si="426"/>
        <v>2663.81</v>
      </c>
      <c r="K182" s="85">
        <f t="shared" si="427"/>
        <v>2734.9</v>
      </c>
      <c r="L182" s="79">
        <f t="shared" si="428"/>
        <v>0</v>
      </c>
      <c r="M182" s="80">
        <f t="shared" si="429"/>
        <v>0</v>
      </c>
    </row>
    <row r="183" spans="1:13">
      <c r="A183" s="26" t="s">
        <v>442</v>
      </c>
      <c r="B183" s="26" t="s">
        <v>913</v>
      </c>
      <c r="C183" s="26" t="s">
        <v>952</v>
      </c>
      <c r="D183" s="26" t="s">
        <v>794</v>
      </c>
      <c r="E183" s="26" t="s">
        <v>953</v>
      </c>
      <c r="F183" s="26" t="s">
        <v>386</v>
      </c>
      <c r="G183" s="26">
        <f t="shared" si="424"/>
        <v>334.01</v>
      </c>
      <c r="H183" s="27">
        <f t="shared" si="425"/>
        <v>364</v>
      </c>
      <c r="I183" s="161"/>
      <c r="J183" s="84">
        <f t="shared" si="426"/>
        <v>334.01</v>
      </c>
      <c r="K183" s="85">
        <f t="shared" ref="K183:K201" si="430">H183-M183</f>
        <v>364</v>
      </c>
      <c r="L183" s="79">
        <f t="shared" si="428"/>
        <v>0</v>
      </c>
      <c r="M183" s="80">
        <f t="shared" si="429"/>
        <v>0</v>
      </c>
    </row>
    <row r="184" spans="1:13">
      <c r="A184" s="26" t="s">
        <v>628</v>
      </c>
      <c r="B184" s="26" t="s">
        <v>855</v>
      </c>
      <c r="C184" s="26" t="s">
        <v>874</v>
      </c>
      <c r="D184" s="26" t="s">
        <v>875</v>
      </c>
      <c r="E184" s="26" t="s">
        <v>876</v>
      </c>
      <c r="F184" s="26" t="s">
        <v>384</v>
      </c>
      <c r="G184" s="26">
        <f t="shared" si="424"/>
        <v>142.29</v>
      </c>
      <c r="H184" s="27">
        <f t="shared" si="425"/>
        <v>155.38</v>
      </c>
      <c r="I184" s="161"/>
      <c r="J184" s="84">
        <f t="shared" si="426"/>
        <v>142.29</v>
      </c>
      <c r="K184" s="85">
        <f t="shared" si="430"/>
        <v>155.38</v>
      </c>
      <c r="L184" s="79">
        <f t="shared" si="428"/>
        <v>0</v>
      </c>
      <c r="M184" s="80">
        <f t="shared" si="429"/>
        <v>0</v>
      </c>
    </row>
    <row r="185" spans="1:13">
      <c r="A185" s="26" t="s">
        <v>477</v>
      </c>
      <c r="B185" s="26" t="s">
        <v>452</v>
      </c>
      <c r="C185" s="26" t="s">
        <v>478</v>
      </c>
      <c r="D185" s="26" t="s">
        <v>479</v>
      </c>
      <c r="E185" s="26" t="s">
        <v>480</v>
      </c>
      <c r="F185" s="26" t="s">
        <v>385</v>
      </c>
      <c r="G185" s="26">
        <f t="shared" si="424"/>
        <v>83.85</v>
      </c>
      <c r="H185" s="27">
        <f t="shared" si="425"/>
        <v>90.92</v>
      </c>
      <c r="I185" s="161"/>
      <c r="J185" s="84">
        <f t="shared" si="426"/>
        <v>83.85</v>
      </c>
      <c r="K185" s="85">
        <f t="shared" si="430"/>
        <v>90.92</v>
      </c>
      <c r="L185" s="79">
        <f t="shared" si="428"/>
        <v>0</v>
      </c>
      <c r="M185" s="80">
        <f t="shared" si="429"/>
        <v>0</v>
      </c>
    </row>
    <row r="186" spans="1:13">
      <c r="A186" s="26" t="s">
        <v>527</v>
      </c>
      <c r="B186" s="26" t="s">
        <v>515</v>
      </c>
      <c r="C186" s="26" t="s">
        <v>528</v>
      </c>
      <c r="D186" s="26" t="s">
        <v>529</v>
      </c>
      <c r="E186" s="26" t="s">
        <v>530</v>
      </c>
      <c r="F186" s="26" t="s">
        <v>385</v>
      </c>
      <c r="G186" s="26">
        <f t="shared" si="424"/>
        <v>18.96</v>
      </c>
      <c r="H186" s="27">
        <f t="shared" si="425"/>
        <v>20.56</v>
      </c>
      <c r="I186" s="161"/>
      <c r="J186" s="84">
        <f t="shared" si="426"/>
        <v>18.96</v>
      </c>
      <c r="K186" s="85">
        <f t="shared" si="430"/>
        <v>20.56</v>
      </c>
      <c r="L186" s="79">
        <f t="shared" si="428"/>
        <v>0</v>
      </c>
      <c r="M186" s="80">
        <f t="shared" si="429"/>
        <v>0</v>
      </c>
    </row>
    <row r="187" spans="1:13">
      <c r="A187" s="26" t="s">
        <v>668</v>
      </c>
      <c r="B187" s="26" t="s">
        <v>804</v>
      </c>
      <c r="C187" s="26" t="s">
        <v>821</v>
      </c>
      <c r="D187" s="26" t="s">
        <v>822</v>
      </c>
      <c r="E187" s="26" t="s">
        <v>823</v>
      </c>
      <c r="F187" s="26" t="s">
        <v>385</v>
      </c>
      <c r="G187" s="26">
        <f t="shared" si="424"/>
        <v>11.15</v>
      </c>
      <c r="H187" s="27">
        <f t="shared" si="425"/>
        <v>12.2</v>
      </c>
      <c r="I187" s="161"/>
      <c r="J187" s="84">
        <f t="shared" si="426"/>
        <v>11.15</v>
      </c>
      <c r="K187" s="85">
        <f t="shared" si="430"/>
        <v>12.2</v>
      </c>
      <c r="L187" s="79">
        <f t="shared" si="428"/>
        <v>0</v>
      </c>
      <c r="M187" s="80">
        <f t="shared" si="429"/>
        <v>0</v>
      </c>
    </row>
    <row r="188" spans="1:13">
      <c r="A188" s="26" t="s">
        <v>713</v>
      </c>
      <c r="B188" s="26" t="s">
        <v>1288</v>
      </c>
      <c r="C188" s="26" t="s">
        <v>1307</v>
      </c>
      <c r="D188" s="26" t="s">
        <v>1308</v>
      </c>
      <c r="E188" s="26" t="s">
        <v>1309</v>
      </c>
      <c r="F188" s="26" t="s">
        <v>386</v>
      </c>
      <c r="G188" s="26">
        <f t="shared" si="424"/>
        <v>527.36</v>
      </c>
      <c r="H188" s="27">
        <f t="shared" si="425"/>
        <v>579.76</v>
      </c>
      <c r="I188" s="161"/>
      <c r="J188" s="84">
        <f t="shared" si="426"/>
        <v>527.36</v>
      </c>
      <c r="K188" s="85">
        <f t="shared" si="430"/>
        <v>579.76</v>
      </c>
      <c r="L188" s="79">
        <f t="shared" si="428"/>
        <v>0</v>
      </c>
      <c r="M188" s="80">
        <f t="shared" si="429"/>
        <v>0</v>
      </c>
    </row>
    <row r="189" spans="1:13">
      <c r="A189" s="26" t="s">
        <v>213</v>
      </c>
      <c r="B189" s="26" t="s">
        <v>574</v>
      </c>
      <c r="C189" s="26" t="s">
        <v>1277</v>
      </c>
      <c r="D189" s="26" t="s">
        <v>1278</v>
      </c>
      <c r="E189" s="26" t="s">
        <v>1279</v>
      </c>
      <c r="F189" s="26" t="s">
        <v>387</v>
      </c>
      <c r="G189" s="26">
        <f t="shared" si="424"/>
        <v>399.88</v>
      </c>
      <c r="H189" s="27">
        <f t="shared" si="425"/>
        <v>432.96</v>
      </c>
      <c r="I189" s="161"/>
      <c r="J189" s="84">
        <f t="shared" si="426"/>
        <v>399.88</v>
      </c>
      <c r="K189" s="85">
        <f t="shared" si="430"/>
        <v>432.96</v>
      </c>
      <c r="L189" s="79">
        <f t="shared" si="428"/>
        <v>0</v>
      </c>
      <c r="M189" s="80">
        <f t="shared" si="429"/>
        <v>0</v>
      </c>
    </row>
    <row r="190" spans="1:13">
      <c r="A190" s="26" t="s">
        <v>606</v>
      </c>
      <c r="B190" s="26" t="s">
        <v>735</v>
      </c>
      <c r="C190" s="26" t="s">
        <v>755</v>
      </c>
      <c r="D190" s="26" t="s">
        <v>422</v>
      </c>
      <c r="E190" s="26" t="s">
        <v>756</v>
      </c>
      <c r="F190" s="26" t="s">
        <v>384</v>
      </c>
      <c r="G190" s="26">
        <f t="shared" si="424"/>
        <v>82.49</v>
      </c>
      <c r="H190" s="27">
        <f t="shared" si="425"/>
        <v>90.17</v>
      </c>
      <c r="I190" s="161"/>
      <c r="J190" s="84">
        <f t="shared" si="426"/>
        <v>82.49</v>
      </c>
      <c r="K190" s="85">
        <f t="shared" si="430"/>
        <v>90.17</v>
      </c>
      <c r="L190" s="79">
        <f t="shared" si="428"/>
        <v>0</v>
      </c>
      <c r="M190" s="80">
        <f t="shared" si="429"/>
        <v>0</v>
      </c>
    </row>
    <row r="191" spans="1:13">
      <c r="A191" s="26" t="s">
        <v>409</v>
      </c>
      <c r="B191" s="26" t="s">
        <v>406</v>
      </c>
      <c r="C191" s="26" t="s">
        <v>410</v>
      </c>
      <c r="D191" s="26" t="s">
        <v>411</v>
      </c>
      <c r="E191" s="26" t="s">
        <v>408</v>
      </c>
      <c r="F191" s="26" t="s">
        <v>385</v>
      </c>
      <c r="G191" s="26">
        <f t="shared" si="424"/>
        <v>7.91</v>
      </c>
      <c r="H191" s="27">
        <f t="shared" si="425"/>
        <v>8.5</v>
      </c>
      <c r="I191" s="161"/>
      <c r="J191" s="84">
        <f t="shared" si="426"/>
        <v>7.91</v>
      </c>
      <c r="K191" s="85">
        <f t="shared" si="430"/>
        <v>8.5</v>
      </c>
      <c r="L191" s="79">
        <f t="shared" si="428"/>
        <v>0</v>
      </c>
      <c r="M191" s="80">
        <f t="shared" si="429"/>
        <v>0</v>
      </c>
    </row>
    <row r="192" spans="1:13">
      <c r="A192" s="26" t="s">
        <v>244</v>
      </c>
      <c r="B192" s="26" t="s">
        <v>220</v>
      </c>
      <c r="C192" s="26" t="s">
        <v>218</v>
      </c>
      <c r="D192" s="26" t="s">
        <v>209</v>
      </c>
      <c r="E192" s="26" t="s">
        <v>245</v>
      </c>
      <c r="F192" s="26" t="s">
        <v>385</v>
      </c>
      <c r="G192" s="26">
        <f t="shared" si="424"/>
        <v>17.91</v>
      </c>
      <c r="H192" s="27">
        <f t="shared" si="425"/>
        <v>18.260000000000002</v>
      </c>
      <c r="I192" s="161"/>
      <c r="J192" s="84">
        <f t="shared" si="426"/>
        <v>17.91</v>
      </c>
      <c r="K192" s="85">
        <f t="shared" si="430"/>
        <v>18.260000000000002</v>
      </c>
      <c r="L192" s="79">
        <f t="shared" si="428"/>
        <v>0</v>
      </c>
      <c r="M192" s="80">
        <f t="shared" si="429"/>
        <v>0</v>
      </c>
    </row>
    <row r="193" spans="1:13">
      <c r="A193" s="26" t="s">
        <v>334</v>
      </c>
      <c r="B193" s="26" t="s">
        <v>1356</v>
      </c>
      <c r="C193" s="26" t="s">
        <v>1363</v>
      </c>
      <c r="D193" s="26" t="s">
        <v>1364</v>
      </c>
      <c r="E193" s="26" t="s">
        <v>1365</v>
      </c>
      <c r="F193" s="26" t="s">
        <v>387</v>
      </c>
      <c r="G193" s="26">
        <f t="shared" si="424"/>
        <v>715.83</v>
      </c>
      <c r="H193" s="27">
        <f t="shared" si="425"/>
        <v>748.94</v>
      </c>
      <c r="I193" s="161"/>
      <c r="J193" s="84">
        <f t="shared" si="426"/>
        <v>715.83</v>
      </c>
      <c r="K193" s="85">
        <f t="shared" si="430"/>
        <v>748.94</v>
      </c>
      <c r="L193" s="79">
        <v>0</v>
      </c>
      <c r="M193" s="80">
        <v>0</v>
      </c>
    </row>
    <row r="194" spans="1:13">
      <c r="A194" s="26" t="s">
        <v>192</v>
      </c>
      <c r="B194" s="26" t="s">
        <v>1337</v>
      </c>
      <c r="C194" s="26" t="s">
        <v>1366</v>
      </c>
      <c r="D194" s="26" t="s">
        <v>1367</v>
      </c>
      <c r="E194" s="26" t="s">
        <v>1368</v>
      </c>
      <c r="F194" s="26" t="s">
        <v>387</v>
      </c>
      <c r="G194" s="26">
        <f t="shared" si="424"/>
        <v>563.82000000000005</v>
      </c>
      <c r="H194" s="27">
        <f t="shared" si="425"/>
        <v>609.20000000000005</v>
      </c>
      <c r="I194" s="161"/>
      <c r="J194" s="84">
        <f t="shared" si="426"/>
        <v>563.82000000000005</v>
      </c>
      <c r="K194" s="85">
        <f t="shared" si="430"/>
        <v>609.20000000000005</v>
      </c>
      <c r="L194" s="79">
        <f t="shared" si="428"/>
        <v>0</v>
      </c>
      <c r="M194" s="80">
        <f t="shared" si="429"/>
        <v>0</v>
      </c>
    </row>
    <row r="195" spans="1:13">
      <c r="A195" s="26" t="s">
        <v>308</v>
      </c>
      <c r="B195" s="26" t="s">
        <v>279</v>
      </c>
      <c r="C195" s="26" t="s">
        <v>309</v>
      </c>
      <c r="D195" s="26" t="s">
        <v>310</v>
      </c>
      <c r="E195" s="26" t="s">
        <v>311</v>
      </c>
      <c r="F195" s="26" t="s">
        <v>385</v>
      </c>
      <c r="G195" s="26">
        <f t="shared" si="424"/>
        <v>445.25</v>
      </c>
      <c r="H195" s="27">
        <f t="shared" si="425"/>
        <v>474.16</v>
      </c>
      <c r="I195" s="161"/>
      <c r="J195" s="84">
        <f t="shared" si="426"/>
        <v>445.25</v>
      </c>
      <c r="K195" s="85">
        <f t="shared" si="430"/>
        <v>474.16</v>
      </c>
      <c r="L195" s="79">
        <f t="shared" si="428"/>
        <v>0</v>
      </c>
      <c r="M195" s="80">
        <f t="shared" si="429"/>
        <v>0</v>
      </c>
    </row>
    <row r="196" spans="1:13">
      <c r="A196" s="26" t="s">
        <v>198</v>
      </c>
      <c r="B196" s="26" t="s">
        <v>1222</v>
      </c>
      <c r="C196" s="26" t="s">
        <v>1241</v>
      </c>
      <c r="D196" s="26" t="s">
        <v>766</v>
      </c>
      <c r="E196" s="26" t="s">
        <v>1242</v>
      </c>
      <c r="F196" s="26" t="s">
        <v>384</v>
      </c>
      <c r="G196" s="26">
        <f t="shared" si="424"/>
        <v>84.93</v>
      </c>
      <c r="H196" s="27">
        <f t="shared" si="425"/>
        <v>89.6</v>
      </c>
      <c r="I196" s="161"/>
      <c r="J196" s="84">
        <f t="shared" si="426"/>
        <v>84.93</v>
      </c>
      <c r="K196" s="85">
        <f t="shared" si="430"/>
        <v>89.6</v>
      </c>
      <c r="L196" s="79">
        <f t="shared" si="428"/>
        <v>0</v>
      </c>
      <c r="M196" s="80">
        <f t="shared" si="429"/>
        <v>0</v>
      </c>
    </row>
    <row r="197" spans="1:13">
      <c r="A197" s="26" t="s">
        <v>207</v>
      </c>
      <c r="B197" s="26" t="s">
        <v>912</v>
      </c>
      <c r="C197" s="26" t="s">
        <v>954</v>
      </c>
      <c r="D197" s="26" t="s">
        <v>955</v>
      </c>
      <c r="E197" s="26" t="s">
        <v>956</v>
      </c>
      <c r="F197" s="26" t="s">
        <v>386</v>
      </c>
      <c r="G197" s="26">
        <f t="shared" si="424"/>
        <v>2692.37</v>
      </c>
      <c r="H197" s="27">
        <f t="shared" si="425"/>
        <v>2737.76</v>
      </c>
      <c r="I197" s="161"/>
      <c r="J197" s="84">
        <f t="shared" si="426"/>
        <v>2692.37</v>
      </c>
      <c r="K197" s="85">
        <f t="shared" si="430"/>
        <v>2737.76</v>
      </c>
      <c r="L197" s="79">
        <f t="shared" si="428"/>
        <v>0</v>
      </c>
      <c r="M197" s="80">
        <f t="shared" si="429"/>
        <v>0</v>
      </c>
    </row>
    <row r="198" spans="1:13">
      <c r="A198" s="26" t="s">
        <v>443</v>
      </c>
      <c r="B198" s="26" t="s">
        <v>913</v>
      </c>
      <c r="C198" s="26" t="s">
        <v>957</v>
      </c>
      <c r="D198" s="26" t="s">
        <v>958</v>
      </c>
      <c r="E198" s="26" t="s">
        <v>959</v>
      </c>
      <c r="F198" s="26" t="s">
        <v>386</v>
      </c>
      <c r="G198" s="26">
        <f t="shared" si="424"/>
        <v>337.35</v>
      </c>
      <c r="H198" s="27">
        <f t="shared" si="425"/>
        <v>364.33</v>
      </c>
      <c r="I198" s="161"/>
      <c r="J198" s="84">
        <f t="shared" si="426"/>
        <v>337.35</v>
      </c>
      <c r="K198" s="85">
        <f t="shared" si="430"/>
        <v>364.33</v>
      </c>
      <c r="L198" s="79">
        <f t="shared" si="428"/>
        <v>0</v>
      </c>
      <c r="M198" s="80">
        <f t="shared" si="429"/>
        <v>0</v>
      </c>
    </row>
    <row r="199" spans="1:13">
      <c r="A199" s="26" t="s">
        <v>630</v>
      </c>
      <c r="B199" s="26" t="s">
        <v>855</v>
      </c>
      <c r="C199" s="26" t="s">
        <v>877</v>
      </c>
      <c r="D199" s="26" t="s">
        <v>878</v>
      </c>
      <c r="E199" s="26" t="s">
        <v>879</v>
      </c>
      <c r="F199" s="26" t="s">
        <v>384</v>
      </c>
      <c r="G199" s="26">
        <f t="shared" si="424"/>
        <v>143.71</v>
      </c>
      <c r="H199" s="27">
        <f t="shared" si="425"/>
        <v>155.53</v>
      </c>
      <c r="I199" s="161"/>
      <c r="J199" s="84">
        <f t="shared" si="426"/>
        <v>143.71</v>
      </c>
      <c r="K199" s="85">
        <f t="shared" si="430"/>
        <v>155.53</v>
      </c>
      <c r="L199" s="79">
        <f t="shared" si="428"/>
        <v>0</v>
      </c>
      <c r="M199" s="80">
        <f t="shared" si="429"/>
        <v>0</v>
      </c>
    </row>
    <row r="200" spans="1:13">
      <c r="A200" s="26" t="s">
        <v>481</v>
      </c>
      <c r="B200" s="26" t="s">
        <v>452</v>
      </c>
      <c r="C200" s="26" t="s">
        <v>482</v>
      </c>
      <c r="D200" s="26" t="s">
        <v>483</v>
      </c>
      <c r="E200" s="26" t="s">
        <v>484</v>
      </c>
      <c r="F200" s="26" t="s">
        <v>385</v>
      </c>
      <c r="G200" s="26">
        <f t="shared" si="424"/>
        <v>84.69</v>
      </c>
      <c r="H200" s="27">
        <f t="shared" si="425"/>
        <v>91.01</v>
      </c>
      <c r="I200" s="161"/>
      <c r="J200" s="84">
        <f t="shared" si="426"/>
        <v>84.69</v>
      </c>
      <c r="K200" s="85">
        <f t="shared" si="430"/>
        <v>91.01</v>
      </c>
      <c r="L200" s="79">
        <f t="shared" si="428"/>
        <v>0</v>
      </c>
      <c r="M200" s="80">
        <f t="shared" si="429"/>
        <v>0</v>
      </c>
    </row>
    <row r="201" spans="1:13">
      <c r="A201" s="26" t="s">
        <v>531</v>
      </c>
      <c r="B201" s="26" t="s">
        <v>515</v>
      </c>
      <c r="C201" s="26" t="s">
        <v>532</v>
      </c>
      <c r="D201" s="26" t="s">
        <v>533</v>
      </c>
      <c r="E201" s="26" t="s">
        <v>534</v>
      </c>
      <c r="F201" s="26" t="s">
        <v>385</v>
      </c>
      <c r="G201" s="26">
        <f t="shared" si="424"/>
        <v>19.149999999999999</v>
      </c>
      <c r="H201" s="27">
        <f t="shared" si="425"/>
        <v>20.58</v>
      </c>
      <c r="I201" s="161"/>
      <c r="J201" s="84">
        <f t="shared" si="426"/>
        <v>19.149999999999999</v>
      </c>
      <c r="K201" s="85">
        <f t="shared" si="430"/>
        <v>20.58</v>
      </c>
      <c r="L201" s="79">
        <f t="shared" si="428"/>
        <v>0</v>
      </c>
      <c r="M201" s="80">
        <f t="shared" si="429"/>
        <v>0</v>
      </c>
    </row>
    <row r="202" spans="1:13">
      <c r="A202" s="26" t="s">
        <v>672</v>
      </c>
      <c r="B202" s="26" t="s">
        <v>804</v>
      </c>
      <c r="C202" s="26" t="s">
        <v>824</v>
      </c>
      <c r="D202" s="26" t="s">
        <v>564</v>
      </c>
      <c r="E202" s="26" t="s">
        <v>825</v>
      </c>
      <c r="F202" s="26" t="s">
        <v>385</v>
      </c>
      <c r="G202" s="26">
        <f t="shared" si="424"/>
        <v>11.26</v>
      </c>
      <c r="H202" s="27">
        <f t="shared" si="425"/>
        <v>12.21</v>
      </c>
      <c r="I202" s="162"/>
      <c r="J202" s="84">
        <f t="shared" si="426"/>
        <v>11.26</v>
      </c>
      <c r="K202" s="85">
        <f t="shared" ref="K202:K204" si="431">H202-M202</f>
        <v>12.21</v>
      </c>
      <c r="L202" s="79">
        <f t="shared" si="428"/>
        <v>0</v>
      </c>
      <c r="M202" s="80">
        <f t="shared" si="429"/>
        <v>0</v>
      </c>
    </row>
    <row r="203" spans="1:13">
      <c r="A203" s="26" t="s">
        <v>714</v>
      </c>
      <c r="B203" s="26" t="s">
        <v>1288</v>
      </c>
      <c r="C203" s="26" t="s">
        <v>1310</v>
      </c>
      <c r="D203" s="26" t="s">
        <v>1311</v>
      </c>
      <c r="E203" s="26" t="s">
        <v>1312</v>
      </c>
      <c r="F203" s="26" t="s">
        <v>386</v>
      </c>
      <c r="G203" s="26">
        <f t="shared" si="424"/>
        <v>532.62</v>
      </c>
      <c r="H203" s="27">
        <f t="shared" si="425"/>
        <v>580.28</v>
      </c>
      <c r="I203" s="162"/>
      <c r="J203" s="84">
        <f t="shared" si="426"/>
        <v>532.62</v>
      </c>
      <c r="K203" s="85">
        <f t="shared" si="431"/>
        <v>580.28</v>
      </c>
      <c r="L203" s="79">
        <f t="shared" si="428"/>
        <v>0</v>
      </c>
      <c r="M203" s="80">
        <f t="shared" si="429"/>
        <v>0</v>
      </c>
    </row>
    <row r="204" spans="1:13">
      <c r="A204" s="26" t="s">
        <v>214</v>
      </c>
      <c r="B204" s="26" t="s">
        <v>574</v>
      </c>
      <c r="C204" s="26" t="s">
        <v>1280</v>
      </c>
      <c r="D204" s="26" t="s">
        <v>1281</v>
      </c>
      <c r="E204" s="26" t="s">
        <v>1282</v>
      </c>
      <c r="F204" s="26" t="s">
        <v>387</v>
      </c>
      <c r="G204" s="26">
        <f t="shared" si="424"/>
        <v>403.91</v>
      </c>
      <c r="H204" s="27">
        <f t="shared" si="425"/>
        <v>433.37</v>
      </c>
      <c r="I204" s="162"/>
      <c r="J204" s="84">
        <f t="shared" si="426"/>
        <v>403.91</v>
      </c>
      <c r="K204" s="85">
        <f t="shared" si="431"/>
        <v>433.37</v>
      </c>
      <c r="L204" s="79">
        <f t="shared" si="428"/>
        <v>0</v>
      </c>
      <c r="M204" s="80">
        <f t="shared" si="429"/>
        <v>0</v>
      </c>
    </row>
    <row r="205" spans="1:13">
      <c r="A205" s="26" t="s">
        <v>607</v>
      </c>
      <c r="B205" s="26" t="s">
        <v>735</v>
      </c>
      <c r="C205" s="26" t="s">
        <v>757</v>
      </c>
      <c r="D205" s="26" t="s">
        <v>758</v>
      </c>
      <c r="E205" s="26" t="s">
        <v>759</v>
      </c>
      <c r="F205" s="26" t="s">
        <v>384</v>
      </c>
      <c r="G205" s="26">
        <f t="shared" si="424"/>
        <v>83.31</v>
      </c>
      <c r="H205" s="27">
        <f t="shared" si="425"/>
        <v>90.25</v>
      </c>
      <c r="I205" s="162"/>
      <c r="J205" s="84">
        <f t="shared" si="426"/>
        <v>83.31</v>
      </c>
      <c r="K205" s="85">
        <f t="shared" ref="K205:K230" si="432">H205-M205</f>
        <v>90.25</v>
      </c>
      <c r="L205" s="79">
        <f t="shared" si="428"/>
        <v>0</v>
      </c>
      <c r="M205" s="80">
        <f t="shared" si="429"/>
        <v>0</v>
      </c>
    </row>
    <row r="206" spans="1:13">
      <c r="A206" s="26" t="s">
        <v>412</v>
      </c>
      <c r="B206" s="26" t="s">
        <v>406</v>
      </c>
      <c r="C206" s="26" t="s">
        <v>413</v>
      </c>
      <c r="D206" s="26" t="s">
        <v>242</v>
      </c>
      <c r="E206" s="26" t="s">
        <v>414</v>
      </c>
      <c r="F206" s="26" t="s">
        <v>385</v>
      </c>
      <c r="G206" s="26">
        <f t="shared" si="424"/>
        <v>7.99</v>
      </c>
      <c r="H206" s="27">
        <f t="shared" si="425"/>
        <v>8.51</v>
      </c>
      <c r="I206" s="162"/>
      <c r="J206" s="84">
        <f t="shared" si="426"/>
        <v>7.99</v>
      </c>
      <c r="K206" s="85">
        <f t="shared" si="432"/>
        <v>8.51</v>
      </c>
      <c r="L206" s="79">
        <f t="shared" si="428"/>
        <v>0</v>
      </c>
      <c r="M206" s="80">
        <f t="shared" si="429"/>
        <v>0</v>
      </c>
    </row>
    <row r="207" spans="1:13">
      <c r="A207" s="26" t="s">
        <v>246</v>
      </c>
      <c r="B207" s="26" t="s">
        <v>220</v>
      </c>
      <c r="C207" s="26" t="s">
        <v>247</v>
      </c>
      <c r="D207" s="26" t="s">
        <v>248</v>
      </c>
      <c r="E207" s="26" t="s">
        <v>249</v>
      </c>
      <c r="F207" s="26" t="s">
        <v>385</v>
      </c>
      <c r="G207" s="26">
        <f t="shared" si="424"/>
        <v>18.21</v>
      </c>
      <c r="H207" s="27">
        <f t="shared" si="425"/>
        <v>18.29</v>
      </c>
      <c r="I207" s="162"/>
      <c r="J207" s="84">
        <f t="shared" si="426"/>
        <v>18.21</v>
      </c>
      <c r="K207" s="85">
        <f t="shared" si="432"/>
        <v>18.29</v>
      </c>
      <c r="L207" s="79">
        <f t="shared" si="428"/>
        <v>0</v>
      </c>
      <c r="M207" s="80">
        <f t="shared" si="429"/>
        <v>0</v>
      </c>
    </row>
    <row r="208" spans="1:13">
      <c r="A208" s="26" t="s">
        <v>335</v>
      </c>
      <c r="B208" s="26" t="s">
        <v>1356</v>
      </c>
      <c r="C208" s="26" t="s">
        <v>1369</v>
      </c>
      <c r="D208" s="26" t="s">
        <v>995</v>
      </c>
      <c r="E208" s="26" t="s">
        <v>1370</v>
      </c>
      <c r="F208" s="26" t="s">
        <v>387</v>
      </c>
      <c r="G208" s="26">
        <f t="shared" si="424"/>
        <v>723.44</v>
      </c>
      <c r="H208" s="27">
        <f t="shared" si="425"/>
        <v>749.7</v>
      </c>
      <c r="I208" s="162"/>
      <c r="J208" s="84">
        <f t="shared" si="426"/>
        <v>723.44</v>
      </c>
      <c r="K208" s="85">
        <f t="shared" si="432"/>
        <v>749.7</v>
      </c>
      <c r="L208" s="79">
        <f t="shared" si="428"/>
        <v>0</v>
      </c>
      <c r="M208" s="80">
        <f t="shared" si="429"/>
        <v>0</v>
      </c>
    </row>
    <row r="209" spans="1:13">
      <c r="A209" s="26" t="s">
        <v>1371</v>
      </c>
      <c r="B209" s="26" t="s">
        <v>1372</v>
      </c>
      <c r="C209" s="26" t="s">
        <v>1373</v>
      </c>
      <c r="D209" s="26" t="s">
        <v>1374</v>
      </c>
      <c r="E209" s="26" t="s">
        <v>1375</v>
      </c>
      <c r="F209" s="26" t="s">
        <v>384</v>
      </c>
      <c r="G209" s="26">
        <f t="shared" si="424"/>
        <v>426.15</v>
      </c>
      <c r="H209" s="27">
        <f t="shared" si="425"/>
        <v>466.27</v>
      </c>
      <c r="I209" s="162"/>
      <c r="J209" s="84">
        <f t="shared" si="426"/>
        <v>426.15</v>
      </c>
      <c r="K209" s="85">
        <f t="shared" si="432"/>
        <v>466.27</v>
      </c>
      <c r="L209" s="79">
        <f t="shared" si="428"/>
        <v>0</v>
      </c>
      <c r="M209" s="80">
        <f t="shared" si="429"/>
        <v>0</v>
      </c>
    </row>
    <row r="210" spans="1:13">
      <c r="A210" s="26" t="s">
        <v>312</v>
      </c>
      <c r="B210" s="26" t="s">
        <v>279</v>
      </c>
      <c r="C210" s="26" t="s">
        <v>313</v>
      </c>
      <c r="D210" s="26" t="s">
        <v>314</v>
      </c>
      <c r="E210" s="26" t="s">
        <v>315</v>
      </c>
      <c r="F210" s="26" t="s">
        <v>385</v>
      </c>
      <c r="G210" s="26">
        <f t="shared" si="424"/>
        <v>449.71</v>
      </c>
      <c r="H210" s="27">
        <f t="shared" si="425"/>
        <v>474.6</v>
      </c>
      <c r="I210" s="162"/>
      <c r="J210" s="84">
        <f t="shared" si="426"/>
        <v>449.71</v>
      </c>
      <c r="K210" s="85">
        <f t="shared" si="432"/>
        <v>474.6</v>
      </c>
      <c r="L210" s="79">
        <f t="shared" si="428"/>
        <v>0</v>
      </c>
      <c r="M210" s="80">
        <f t="shared" si="429"/>
        <v>0</v>
      </c>
    </row>
    <row r="211" spans="1:13">
      <c r="A211" s="26" t="s">
        <v>336</v>
      </c>
      <c r="B211" s="26" t="s">
        <v>337</v>
      </c>
      <c r="C211" s="26" t="s">
        <v>847</v>
      </c>
      <c r="D211" s="26" t="s">
        <v>1243</v>
      </c>
      <c r="E211" s="26" t="s">
        <v>1244</v>
      </c>
      <c r="F211" s="26" t="s">
        <v>385</v>
      </c>
      <c r="G211" s="26">
        <f t="shared" si="424"/>
        <v>5.51</v>
      </c>
      <c r="H211" s="27">
        <f t="shared" si="425"/>
        <v>6.48</v>
      </c>
      <c r="I211" s="162"/>
      <c r="J211" s="84">
        <f t="shared" si="426"/>
        <v>5.51</v>
      </c>
      <c r="K211" s="85">
        <f t="shared" si="432"/>
        <v>6.48</v>
      </c>
      <c r="L211" s="79">
        <f t="shared" si="428"/>
        <v>0</v>
      </c>
      <c r="M211" s="80">
        <f t="shared" si="429"/>
        <v>0</v>
      </c>
    </row>
    <row r="212" spans="1:13">
      <c r="A212" s="26" t="s">
        <v>256</v>
      </c>
      <c r="B212" s="26" t="s">
        <v>252</v>
      </c>
      <c r="C212" s="26" t="s">
        <v>257</v>
      </c>
      <c r="D212" s="26" t="s">
        <v>258</v>
      </c>
      <c r="E212" s="26" t="s">
        <v>259</v>
      </c>
      <c r="F212" s="26" t="s">
        <v>385</v>
      </c>
      <c r="G212" s="26">
        <f t="shared" si="424"/>
        <v>80.27</v>
      </c>
      <c r="H212" s="27">
        <f t="shared" si="425"/>
        <v>83.2</v>
      </c>
      <c r="I212" s="162"/>
      <c r="J212" s="84">
        <f t="shared" si="426"/>
        <v>80.27</v>
      </c>
      <c r="K212" s="85">
        <f t="shared" si="432"/>
        <v>83.2</v>
      </c>
      <c r="L212" s="79">
        <f t="shared" si="428"/>
        <v>0</v>
      </c>
      <c r="M212" s="80">
        <f t="shared" si="429"/>
        <v>0</v>
      </c>
    </row>
    <row r="213" spans="1:13">
      <c r="A213" s="26" t="s">
        <v>370</v>
      </c>
      <c r="B213" s="26" t="s">
        <v>960</v>
      </c>
      <c r="C213" s="26" t="s">
        <v>961</v>
      </c>
      <c r="D213" s="26" t="s">
        <v>962</v>
      </c>
      <c r="E213" s="26" t="s">
        <v>963</v>
      </c>
      <c r="F213" s="26" t="s">
        <v>387</v>
      </c>
      <c r="G213" s="26">
        <f t="shared" si="424"/>
        <v>331.08</v>
      </c>
      <c r="H213" s="27">
        <f t="shared" si="425"/>
        <v>350.43</v>
      </c>
      <c r="I213" s="162"/>
      <c r="J213" s="84">
        <f t="shared" si="426"/>
        <v>331.08</v>
      </c>
      <c r="K213" s="85">
        <f t="shared" si="432"/>
        <v>350.43</v>
      </c>
      <c r="L213" s="79">
        <f t="shared" si="428"/>
        <v>0</v>
      </c>
      <c r="M213" s="80">
        <f t="shared" si="429"/>
        <v>0</v>
      </c>
    </row>
    <row r="214" spans="1:13">
      <c r="A214" s="26" t="s">
        <v>444</v>
      </c>
      <c r="B214" s="26" t="s">
        <v>913</v>
      </c>
      <c r="C214" s="26" t="s">
        <v>964</v>
      </c>
      <c r="D214" s="26" t="s">
        <v>965</v>
      </c>
      <c r="E214" s="26" t="s">
        <v>966</v>
      </c>
      <c r="F214" s="26" t="s">
        <v>386</v>
      </c>
      <c r="G214" s="26">
        <f t="shared" si="424"/>
        <v>340.72</v>
      </c>
      <c r="H214" s="27">
        <f t="shared" si="425"/>
        <v>364.67</v>
      </c>
      <c r="I214" s="162"/>
      <c r="J214" s="84">
        <f t="shared" si="426"/>
        <v>340.72</v>
      </c>
      <c r="K214" s="85">
        <f t="shared" si="432"/>
        <v>364.67</v>
      </c>
      <c r="L214" s="79">
        <f t="shared" si="428"/>
        <v>0</v>
      </c>
      <c r="M214" s="80">
        <f t="shared" si="429"/>
        <v>0</v>
      </c>
    </row>
    <row r="215" spans="1:13">
      <c r="A215" s="26" t="s">
        <v>631</v>
      </c>
      <c r="B215" s="26" t="s">
        <v>855</v>
      </c>
      <c r="C215" s="26" t="s">
        <v>880</v>
      </c>
      <c r="D215" s="26" t="s">
        <v>629</v>
      </c>
      <c r="E215" s="26" t="s">
        <v>881</v>
      </c>
      <c r="F215" s="26" t="s">
        <v>384</v>
      </c>
      <c r="G215" s="26">
        <f t="shared" si="424"/>
        <v>145.15</v>
      </c>
      <c r="H215" s="27">
        <f t="shared" si="425"/>
        <v>155.66999999999999</v>
      </c>
      <c r="I215" s="162"/>
      <c r="J215" s="84">
        <f t="shared" si="426"/>
        <v>145.15</v>
      </c>
      <c r="K215" s="85">
        <f t="shared" si="432"/>
        <v>155.66999999999999</v>
      </c>
      <c r="L215" s="79">
        <f t="shared" si="428"/>
        <v>0</v>
      </c>
      <c r="M215" s="80">
        <f t="shared" si="429"/>
        <v>0</v>
      </c>
    </row>
    <row r="216" spans="1:13">
      <c r="A216" s="26" t="s">
        <v>485</v>
      </c>
      <c r="B216" s="26" t="s">
        <v>452</v>
      </c>
      <c r="C216" s="26" t="s">
        <v>486</v>
      </c>
      <c r="D216" s="26" t="s">
        <v>487</v>
      </c>
      <c r="E216" s="26" t="s">
        <v>488</v>
      </c>
      <c r="F216" s="26" t="s">
        <v>385</v>
      </c>
      <c r="G216" s="26">
        <f t="shared" si="424"/>
        <v>85.54</v>
      </c>
      <c r="H216" s="27">
        <f t="shared" si="425"/>
        <v>91.09</v>
      </c>
      <c r="I216" s="162"/>
      <c r="J216" s="84">
        <f t="shared" si="426"/>
        <v>85.54</v>
      </c>
      <c r="K216" s="85">
        <f t="shared" si="432"/>
        <v>91.09</v>
      </c>
      <c r="L216" s="79">
        <f t="shared" si="428"/>
        <v>0</v>
      </c>
      <c r="M216" s="80">
        <f t="shared" si="429"/>
        <v>0</v>
      </c>
    </row>
    <row r="217" spans="1:13">
      <c r="A217" s="26" t="s">
        <v>535</v>
      </c>
      <c r="B217" s="26" t="s">
        <v>515</v>
      </c>
      <c r="C217" s="26" t="s">
        <v>536</v>
      </c>
      <c r="D217" s="26" t="s">
        <v>451</v>
      </c>
      <c r="E217" s="26" t="s">
        <v>537</v>
      </c>
      <c r="F217" s="26" t="s">
        <v>385</v>
      </c>
      <c r="G217" s="26">
        <f t="shared" si="424"/>
        <v>19.34</v>
      </c>
      <c r="H217" s="27">
        <f t="shared" si="425"/>
        <v>20.6</v>
      </c>
      <c r="I217" s="162"/>
      <c r="J217" s="84">
        <f t="shared" si="426"/>
        <v>19.34</v>
      </c>
      <c r="K217" s="85">
        <f t="shared" si="432"/>
        <v>20.6</v>
      </c>
      <c r="L217" s="79">
        <f t="shared" si="428"/>
        <v>0</v>
      </c>
      <c r="M217" s="80">
        <f t="shared" si="429"/>
        <v>0</v>
      </c>
    </row>
    <row r="218" spans="1:13">
      <c r="A218" s="26" t="s">
        <v>676</v>
      </c>
      <c r="B218" s="26" t="s">
        <v>804</v>
      </c>
      <c r="C218" s="26" t="s">
        <v>826</v>
      </c>
      <c r="D218" s="26" t="s">
        <v>827</v>
      </c>
      <c r="E218" s="26" t="s">
        <v>828</v>
      </c>
      <c r="F218" s="26" t="s">
        <v>385</v>
      </c>
      <c r="G218" s="26">
        <f t="shared" si="424"/>
        <v>11.38</v>
      </c>
      <c r="H218" s="27">
        <f t="shared" si="425"/>
        <v>12.23</v>
      </c>
      <c r="I218" s="162"/>
      <c r="J218" s="84">
        <f t="shared" si="426"/>
        <v>11.38</v>
      </c>
      <c r="K218" s="85">
        <f t="shared" si="432"/>
        <v>12.23</v>
      </c>
      <c r="L218" s="79">
        <f t="shared" si="428"/>
        <v>0</v>
      </c>
      <c r="M218" s="80">
        <f t="shared" si="429"/>
        <v>0</v>
      </c>
    </row>
    <row r="219" spans="1:13">
      <c r="A219" s="26" t="s">
        <v>715</v>
      </c>
      <c r="B219" s="26" t="s">
        <v>1288</v>
      </c>
      <c r="C219" s="26" t="s">
        <v>1313</v>
      </c>
      <c r="D219" s="26" t="s">
        <v>1314</v>
      </c>
      <c r="E219" s="26" t="s">
        <v>1315</v>
      </c>
      <c r="F219" s="26" t="s">
        <v>386</v>
      </c>
      <c r="G219" s="26">
        <f t="shared" si="424"/>
        <v>537.95000000000005</v>
      </c>
      <c r="H219" s="27">
        <f t="shared" si="425"/>
        <v>580.82000000000005</v>
      </c>
      <c r="I219" s="162"/>
      <c r="J219" s="84">
        <f t="shared" si="426"/>
        <v>537.95000000000005</v>
      </c>
      <c r="K219" s="85">
        <f t="shared" si="432"/>
        <v>580.82000000000005</v>
      </c>
      <c r="L219" s="79">
        <f t="shared" si="428"/>
        <v>0</v>
      </c>
      <c r="M219" s="80">
        <f t="shared" si="429"/>
        <v>0</v>
      </c>
    </row>
    <row r="220" spans="1:13">
      <c r="A220" s="26" t="s">
        <v>377</v>
      </c>
      <c r="B220" s="26" t="s">
        <v>574</v>
      </c>
      <c r="C220" s="26" t="s">
        <v>575</v>
      </c>
      <c r="D220" s="26" t="s">
        <v>576</v>
      </c>
      <c r="E220" s="26" t="s">
        <v>577</v>
      </c>
      <c r="F220" s="26" t="s">
        <v>387</v>
      </c>
      <c r="G220" s="26">
        <f t="shared" si="424"/>
        <v>407.97</v>
      </c>
      <c r="H220" s="27">
        <f t="shared" si="425"/>
        <v>433.77</v>
      </c>
      <c r="I220" s="162"/>
      <c r="J220" s="84">
        <f t="shared" si="426"/>
        <v>407.97</v>
      </c>
      <c r="K220" s="85">
        <f t="shared" si="432"/>
        <v>433.77</v>
      </c>
      <c r="L220" s="79">
        <f t="shared" si="428"/>
        <v>0</v>
      </c>
      <c r="M220" s="80">
        <f t="shared" si="429"/>
        <v>0</v>
      </c>
    </row>
    <row r="221" spans="1:13">
      <c r="A221" s="26" t="s">
        <v>608</v>
      </c>
      <c r="B221" s="26" t="s">
        <v>735</v>
      </c>
      <c r="C221" s="26" t="s">
        <v>760</v>
      </c>
      <c r="D221" s="26" t="s">
        <v>761</v>
      </c>
      <c r="E221" s="26" t="s">
        <v>762</v>
      </c>
      <c r="F221" s="26" t="s">
        <v>384</v>
      </c>
      <c r="G221" s="26">
        <f t="shared" si="424"/>
        <v>84.14</v>
      </c>
      <c r="H221" s="27">
        <f t="shared" si="425"/>
        <v>90.33</v>
      </c>
      <c r="I221" s="162"/>
      <c r="J221" s="84">
        <f t="shared" si="426"/>
        <v>84.14</v>
      </c>
      <c r="K221" s="85">
        <f t="shared" si="432"/>
        <v>90.33</v>
      </c>
      <c r="L221" s="79">
        <f t="shared" si="428"/>
        <v>0</v>
      </c>
      <c r="M221" s="80">
        <f t="shared" si="429"/>
        <v>0</v>
      </c>
    </row>
    <row r="222" spans="1:13">
      <c r="A222" s="26" t="s">
        <v>415</v>
      </c>
      <c r="B222" s="26" t="s">
        <v>406</v>
      </c>
      <c r="C222" s="26" t="s">
        <v>416</v>
      </c>
      <c r="D222" s="26" t="s">
        <v>417</v>
      </c>
      <c r="E222" s="26" t="s">
        <v>418</v>
      </c>
      <c r="F222" s="26" t="s">
        <v>385</v>
      </c>
      <c r="G222" s="26">
        <f t="shared" si="424"/>
        <v>8.07</v>
      </c>
      <c r="H222" s="27">
        <f t="shared" si="425"/>
        <v>8.52</v>
      </c>
      <c r="I222" s="162"/>
      <c r="J222" s="84">
        <f t="shared" si="426"/>
        <v>8.07</v>
      </c>
      <c r="K222" s="85">
        <f t="shared" si="432"/>
        <v>8.52</v>
      </c>
      <c r="L222" s="79">
        <f t="shared" si="428"/>
        <v>0</v>
      </c>
      <c r="M222" s="80">
        <f t="shared" si="429"/>
        <v>0</v>
      </c>
    </row>
    <row r="223" spans="1:13">
      <c r="A223" s="26" t="s">
        <v>338</v>
      </c>
      <c r="B223" s="26" t="s">
        <v>1356</v>
      </c>
      <c r="C223" s="26" t="s">
        <v>1376</v>
      </c>
      <c r="D223" s="26" t="s">
        <v>1377</v>
      </c>
      <c r="E223" s="26" t="s">
        <v>1378</v>
      </c>
      <c r="F223" s="26" t="s">
        <v>387</v>
      </c>
      <c r="G223" s="26">
        <f t="shared" ref="G223:G230" si="433">C223-I223</f>
        <v>731.21</v>
      </c>
      <c r="H223" s="27">
        <f t="shared" ref="H223:H230" si="434">E223-I223</f>
        <v>750.48</v>
      </c>
      <c r="I223" s="162"/>
      <c r="J223" s="84">
        <f t="shared" ref="J223:J230" si="435">G223-L223</f>
        <v>731.21</v>
      </c>
      <c r="K223" s="85">
        <f t="shared" si="432"/>
        <v>750.48</v>
      </c>
      <c r="L223" s="79">
        <f t="shared" ref="L223:L230" si="436">IF(DAY(A223)=15,G223,0)</f>
        <v>0</v>
      </c>
      <c r="M223" s="80">
        <f t="shared" ref="M223:M230" si="437">IF(DAY(A223)=15,H223,0)</f>
        <v>0</v>
      </c>
    </row>
    <row r="224" spans="1:13">
      <c r="A224" s="26" t="s">
        <v>1379</v>
      </c>
      <c r="B224" s="26" t="s">
        <v>1372</v>
      </c>
      <c r="C224" s="26" t="s">
        <v>1380</v>
      </c>
      <c r="D224" s="26" t="s">
        <v>1381</v>
      </c>
      <c r="E224" s="26" t="s">
        <v>1382</v>
      </c>
      <c r="F224" s="26" t="s">
        <v>384</v>
      </c>
      <c r="G224" s="26">
        <f t="shared" si="433"/>
        <v>430.41</v>
      </c>
      <c r="H224" s="27">
        <f t="shared" si="434"/>
        <v>466.7</v>
      </c>
      <c r="I224" s="162"/>
      <c r="J224" s="84">
        <f t="shared" si="435"/>
        <v>430.41</v>
      </c>
      <c r="K224" s="85">
        <f t="shared" si="432"/>
        <v>466.7</v>
      </c>
      <c r="L224" s="79">
        <f t="shared" si="436"/>
        <v>0</v>
      </c>
      <c r="M224" s="80">
        <f t="shared" si="437"/>
        <v>0</v>
      </c>
    </row>
    <row r="225" spans="1:13">
      <c r="A225" s="26" t="s">
        <v>316</v>
      </c>
      <c r="B225" s="26" t="s">
        <v>279</v>
      </c>
      <c r="C225" s="26" t="s">
        <v>317</v>
      </c>
      <c r="D225" s="26" t="s">
        <v>318</v>
      </c>
      <c r="E225" s="26" t="s">
        <v>319</v>
      </c>
      <c r="F225" s="26" t="s">
        <v>385</v>
      </c>
      <c r="G225" s="26">
        <f t="shared" si="433"/>
        <v>454.2</v>
      </c>
      <c r="H225" s="27">
        <f t="shared" si="434"/>
        <v>475.05</v>
      </c>
      <c r="I225" s="162"/>
      <c r="J225" s="84">
        <f t="shared" si="435"/>
        <v>454.2</v>
      </c>
      <c r="K225" s="85">
        <f t="shared" si="432"/>
        <v>475.05</v>
      </c>
      <c r="L225" s="79">
        <f t="shared" si="436"/>
        <v>0</v>
      </c>
      <c r="M225" s="80">
        <f t="shared" si="437"/>
        <v>0</v>
      </c>
    </row>
    <row r="226" spans="1:13">
      <c r="A226" s="26" t="s">
        <v>339</v>
      </c>
      <c r="B226" s="26" t="s">
        <v>337</v>
      </c>
      <c r="C226" s="26" t="s">
        <v>1245</v>
      </c>
      <c r="D226" s="26" t="s">
        <v>1246</v>
      </c>
      <c r="E226" s="26" t="s">
        <v>1247</v>
      </c>
      <c r="F226" s="26" t="s">
        <v>385</v>
      </c>
      <c r="G226" s="26">
        <f t="shared" si="433"/>
        <v>5.56</v>
      </c>
      <c r="H226" s="27">
        <f t="shared" si="434"/>
        <v>6.49</v>
      </c>
      <c r="I226" s="162"/>
      <c r="J226" s="84">
        <f t="shared" si="435"/>
        <v>5.56</v>
      </c>
      <c r="K226" s="85">
        <f t="shared" si="432"/>
        <v>6.49</v>
      </c>
      <c r="L226" s="79">
        <f t="shared" si="436"/>
        <v>0</v>
      </c>
      <c r="M226" s="80">
        <f t="shared" si="437"/>
        <v>0</v>
      </c>
    </row>
    <row r="227" spans="1:13">
      <c r="A227" s="26" t="s">
        <v>260</v>
      </c>
      <c r="B227" s="26" t="s">
        <v>252</v>
      </c>
      <c r="C227" s="26" t="s">
        <v>261</v>
      </c>
      <c r="D227" s="26" t="s">
        <v>262</v>
      </c>
      <c r="E227" s="26" t="s">
        <v>263</v>
      </c>
      <c r="F227" s="26" t="s">
        <v>385</v>
      </c>
      <c r="G227" s="26">
        <f t="shared" si="433"/>
        <v>81.069999999999993</v>
      </c>
      <c r="H227" s="27">
        <f t="shared" si="434"/>
        <v>83.28</v>
      </c>
      <c r="I227" s="162"/>
      <c r="J227" s="84">
        <f t="shared" si="435"/>
        <v>81.069999999999993</v>
      </c>
      <c r="K227" s="85">
        <f t="shared" si="432"/>
        <v>83.28</v>
      </c>
      <c r="L227" s="79">
        <f t="shared" si="436"/>
        <v>0</v>
      </c>
      <c r="M227" s="80">
        <f t="shared" si="437"/>
        <v>0</v>
      </c>
    </row>
    <row r="228" spans="1:13">
      <c r="A228" s="26" t="s">
        <v>371</v>
      </c>
      <c r="B228" s="26" t="s">
        <v>960</v>
      </c>
      <c r="C228" s="26" t="s">
        <v>967</v>
      </c>
      <c r="D228" s="26" t="s">
        <v>236</v>
      </c>
      <c r="E228" s="26" t="s">
        <v>968</v>
      </c>
      <c r="F228" s="26" t="s">
        <v>387</v>
      </c>
      <c r="G228" s="26">
        <f t="shared" si="433"/>
        <v>334.38</v>
      </c>
      <c r="H228" s="27">
        <f t="shared" si="434"/>
        <v>350.76</v>
      </c>
      <c r="I228" s="162"/>
      <c r="J228" s="84">
        <f t="shared" si="435"/>
        <v>334.38</v>
      </c>
      <c r="K228" s="85">
        <f t="shared" si="432"/>
        <v>350.76</v>
      </c>
      <c r="L228" s="79">
        <f t="shared" si="436"/>
        <v>0</v>
      </c>
      <c r="M228" s="80">
        <f t="shared" si="437"/>
        <v>0</v>
      </c>
    </row>
    <row r="229" spans="1:13">
      <c r="A229" s="26" t="s">
        <v>445</v>
      </c>
      <c r="B229" s="26" t="s">
        <v>913</v>
      </c>
      <c r="C229" s="26" t="s">
        <v>969</v>
      </c>
      <c r="D229" s="26" t="s">
        <v>970</v>
      </c>
      <c r="E229" s="26" t="s">
        <v>971</v>
      </c>
      <c r="F229" s="26" t="s">
        <v>386</v>
      </c>
      <c r="G229" s="26">
        <f t="shared" si="433"/>
        <v>344.13</v>
      </c>
      <c r="H229" s="27">
        <f t="shared" si="434"/>
        <v>365.01</v>
      </c>
      <c r="I229" s="162"/>
      <c r="J229" s="84">
        <f t="shared" si="435"/>
        <v>344.13</v>
      </c>
      <c r="K229" s="85">
        <f t="shared" si="432"/>
        <v>365.01</v>
      </c>
      <c r="L229" s="79">
        <f t="shared" si="436"/>
        <v>0</v>
      </c>
      <c r="M229" s="80">
        <f t="shared" si="437"/>
        <v>0</v>
      </c>
    </row>
    <row r="230" spans="1:13">
      <c r="A230" s="26" t="s">
        <v>632</v>
      </c>
      <c r="B230" s="26" t="s">
        <v>855</v>
      </c>
      <c r="C230" s="26" t="s">
        <v>882</v>
      </c>
      <c r="D230" s="26" t="s">
        <v>633</v>
      </c>
      <c r="E230" s="26" t="s">
        <v>883</v>
      </c>
      <c r="F230" s="26" t="s">
        <v>384</v>
      </c>
      <c r="G230" s="26">
        <f t="shared" si="433"/>
        <v>146.6</v>
      </c>
      <c r="H230" s="27">
        <f t="shared" si="434"/>
        <v>155.82</v>
      </c>
      <c r="I230" s="162"/>
      <c r="J230" s="84">
        <f t="shared" si="435"/>
        <v>146.6</v>
      </c>
      <c r="K230" s="85">
        <f t="shared" si="432"/>
        <v>155.82</v>
      </c>
      <c r="L230" s="79">
        <f t="shared" si="436"/>
        <v>0</v>
      </c>
      <c r="M230" s="80">
        <f t="shared" si="437"/>
        <v>0</v>
      </c>
    </row>
    <row r="231" spans="1:13">
      <c r="A231" s="26" t="s">
        <v>489</v>
      </c>
      <c r="B231" s="26" t="s">
        <v>452</v>
      </c>
      <c r="C231" s="26" t="s">
        <v>490</v>
      </c>
      <c r="D231" s="26" t="s">
        <v>491</v>
      </c>
      <c r="E231" s="26" t="s">
        <v>492</v>
      </c>
      <c r="F231" s="26" t="s">
        <v>385</v>
      </c>
      <c r="G231" s="26">
        <f t="shared" ref="G231:G247" si="438">C231-I231</f>
        <v>86.39</v>
      </c>
      <c r="H231" s="27">
        <f t="shared" ref="H231:H247" si="439">E231-I231</f>
        <v>91.18</v>
      </c>
      <c r="I231" s="166"/>
      <c r="J231" s="84">
        <f t="shared" ref="J231:J247" si="440">G231-L231</f>
        <v>86.39</v>
      </c>
      <c r="K231" s="85">
        <f t="shared" ref="K231:K247" si="441">H231-M231</f>
        <v>91.18</v>
      </c>
      <c r="L231" s="79">
        <f t="shared" ref="L231:L247" si="442">IF(DAY(A231)=15,G231,0)</f>
        <v>0</v>
      </c>
      <c r="M231" s="80">
        <f t="shared" ref="M231:M247" si="443">IF(DAY(A231)=15,H231,0)</f>
        <v>0</v>
      </c>
    </row>
    <row r="232" spans="1:13">
      <c r="A232" s="26" t="s">
        <v>538</v>
      </c>
      <c r="B232" s="26" t="s">
        <v>515</v>
      </c>
      <c r="C232" s="26" t="s">
        <v>539</v>
      </c>
      <c r="D232" s="26" t="s">
        <v>540</v>
      </c>
      <c r="E232" s="26" t="s">
        <v>541</v>
      </c>
      <c r="F232" s="26" t="s">
        <v>385</v>
      </c>
      <c r="G232" s="26">
        <f t="shared" si="438"/>
        <v>19.54</v>
      </c>
      <c r="H232" s="27">
        <f t="shared" si="439"/>
        <v>20.62</v>
      </c>
      <c r="I232" s="166"/>
      <c r="J232" s="84">
        <f t="shared" si="440"/>
        <v>19.54</v>
      </c>
      <c r="K232" s="85">
        <f t="shared" si="441"/>
        <v>20.62</v>
      </c>
      <c r="L232" s="79">
        <f t="shared" si="442"/>
        <v>0</v>
      </c>
      <c r="M232" s="80">
        <f t="shared" si="443"/>
        <v>0</v>
      </c>
    </row>
    <row r="233" spans="1:13">
      <c r="A233" s="26" t="s">
        <v>680</v>
      </c>
      <c r="B233" s="26" t="s">
        <v>804</v>
      </c>
      <c r="C233" s="26" t="s">
        <v>829</v>
      </c>
      <c r="D233" s="26" t="s">
        <v>511</v>
      </c>
      <c r="E233" s="26" t="s">
        <v>830</v>
      </c>
      <c r="F233" s="26" t="s">
        <v>385</v>
      </c>
      <c r="G233" s="26">
        <f t="shared" si="438"/>
        <v>11.49</v>
      </c>
      <c r="H233" s="27">
        <f t="shared" si="439"/>
        <v>12.24</v>
      </c>
      <c r="I233" s="166"/>
      <c r="J233" s="84">
        <f t="shared" si="440"/>
        <v>11.49</v>
      </c>
      <c r="K233" s="85">
        <f t="shared" si="441"/>
        <v>12.24</v>
      </c>
      <c r="L233" s="79">
        <f t="shared" si="442"/>
        <v>0</v>
      </c>
      <c r="M233" s="80">
        <f t="shared" si="443"/>
        <v>0</v>
      </c>
    </row>
    <row r="234" spans="1:13">
      <c r="A234" s="26" t="s">
        <v>716</v>
      </c>
      <c r="B234" s="26" t="s">
        <v>1288</v>
      </c>
      <c r="C234" s="26" t="s">
        <v>1316</v>
      </c>
      <c r="D234" s="26" t="s">
        <v>1317</v>
      </c>
      <c r="E234" s="26" t="s">
        <v>1318</v>
      </c>
      <c r="F234" s="26" t="s">
        <v>386</v>
      </c>
      <c r="G234" s="26">
        <f t="shared" si="438"/>
        <v>543.33000000000004</v>
      </c>
      <c r="H234" s="27">
        <f t="shared" si="439"/>
        <v>581.35</v>
      </c>
      <c r="I234" s="166"/>
      <c r="J234" s="84">
        <f t="shared" si="440"/>
        <v>543.33000000000004</v>
      </c>
      <c r="K234" s="85">
        <f t="shared" si="441"/>
        <v>581.35</v>
      </c>
      <c r="L234" s="79">
        <f t="shared" si="442"/>
        <v>0</v>
      </c>
      <c r="M234" s="80">
        <f t="shared" si="443"/>
        <v>0</v>
      </c>
    </row>
    <row r="235" spans="1:13">
      <c r="A235" s="26" t="s">
        <v>378</v>
      </c>
      <c r="B235" s="26" t="s">
        <v>574</v>
      </c>
      <c r="C235" s="26" t="s">
        <v>578</v>
      </c>
      <c r="D235" s="26" t="s">
        <v>579</v>
      </c>
      <c r="E235" s="26" t="s">
        <v>580</v>
      </c>
      <c r="F235" s="26" t="s">
        <v>387</v>
      </c>
      <c r="G235" s="26">
        <f t="shared" si="438"/>
        <v>412.07</v>
      </c>
      <c r="H235" s="27">
        <f t="shared" si="439"/>
        <v>434.18</v>
      </c>
      <c r="I235" s="166"/>
      <c r="J235" s="84">
        <f t="shared" si="440"/>
        <v>412.07</v>
      </c>
      <c r="K235" s="85">
        <f t="shared" si="441"/>
        <v>434.18</v>
      </c>
      <c r="L235" s="79">
        <f t="shared" si="442"/>
        <v>0</v>
      </c>
      <c r="M235" s="80">
        <f t="shared" si="443"/>
        <v>0</v>
      </c>
    </row>
    <row r="236" spans="1:13">
      <c r="A236" s="26" t="s">
        <v>609</v>
      </c>
      <c r="B236" s="26" t="s">
        <v>735</v>
      </c>
      <c r="C236" s="26" t="s">
        <v>513</v>
      </c>
      <c r="D236" s="26" t="s">
        <v>763</v>
      </c>
      <c r="E236" s="26" t="s">
        <v>764</v>
      </c>
      <c r="F236" s="26" t="s">
        <v>384</v>
      </c>
      <c r="G236" s="26">
        <f t="shared" si="438"/>
        <v>84.98</v>
      </c>
      <c r="H236" s="27">
        <f t="shared" si="439"/>
        <v>90.42</v>
      </c>
      <c r="I236" s="166"/>
      <c r="J236" s="84">
        <f t="shared" si="440"/>
        <v>84.98</v>
      </c>
      <c r="K236" s="85">
        <f t="shared" si="441"/>
        <v>90.42</v>
      </c>
      <c r="L236" s="79">
        <f t="shared" si="442"/>
        <v>0</v>
      </c>
      <c r="M236" s="80">
        <f t="shared" si="443"/>
        <v>0</v>
      </c>
    </row>
    <row r="237" spans="1:13">
      <c r="A237" s="26" t="s">
        <v>419</v>
      </c>
      <c r="B237" s="26" t="s">
        <v>406</v>
      </c>
      <c r="C237" s="26" t="s">
        <v>420</v>
      </c>
      <c r="D237" s="26" t="s">
        <v>421</v>
      </c>
      <c r="E237" s="26" t="s">
        <v>422</v>
      </c>
      <c r="F237" s="26" t="s">
        <v>385</v>
      </c>
      <c r="G237" s="26">
        <f t="shared" si="438"/>
        <v>8.15</v>
      </c>
      <c r="H237" s="27">
        <f t="shared" si="439"/>
        <v>8.5299999999999994</v>
      </c>
      <c r="I237" s="166"/>
      <c r="J237" s="84">
        <f t="shared" si="440"/>
        <v>8.15</v>
      </c>
      <c r="K237" s="85">
        <f t="shared" si="441"/>
        <v>8.5299999999999994</v>
      </c>
      <c r="L237" s="79">
        <f t="shared" si="442"/>
        <v>0</v>
      </c>
      <c r="M237" s="80">
        <f t="shared" si="443"/>
        <v>0</v>
      </c>
    </row>
    <row r="238" spans="1:13">
      <c r="A238" s="26" t="s">
        <v>884</v>
      </c>
      <c r="B238" s="26" t="s">
        <v>1383</v>
      </c>
      <c r="C238" s="26" t="s">
        <v>1384</v>
      </c>
      <c r="D238" s="26" t="s">
        <v>1385</v>
      </c>
      <c r="E238" s="26" t="s">
        <v>1386</v>
      </c>
      <c r="F238" s="26" t="s">
        <v>384</v>
      </c>
      <c r="G238" s="26">
        <f t="shared" si="438"/>
        <v>181.04</v>
      </c>
      <c r="H238" s="27">
        <f t="shared" si="439"/>
        <v>193.39</v>
      </c>
      <c r="I238" s="166"/>
      <c r="J238" s="84">
        <f t="shared" si="440"/>
        <v>181.04</v>
      </c>
      <c r="K238" s="85">
        <f t="shared" si="441"/>
        <v>193.39</v>
      </c>
      <c r="L238" s="79">
        <f t="shared" si="442"/>
        <v>0</v>
      </c>
      <c r="M238" s="80">
        <f t="shared" si="443"/>
        <v>0</v>
      </c>
    </row>
    <row r="239" spans="1:13">
      <c r="A239" s="26" t="s">
        <v>264</v>
      </c>
      <c r="B239" s="26" t="s">
        <v>1387</v>
      </c>
      <c r="C239" s="26" t="s">
        <v>1388</v>
      </c>
      <c r="D239" s="26" t="s">
        <v>1389</v>
      </c>
      <c r="E239" s="26" t="s">
        <v>1390</v>
      </c>
      <c r="F239" s="26" t="s">
        <v>1336</v>
      </c>
      <c r="G239" s="26">
        <f t="shared" si="438"/>
        <v>980.95</v>
      </c>
      <c r="H239" s="27">
        <f t="shared" si="439"/>
        <v>1032.49</v>
      </c>
      <c r="I239" s="166"/>
      <c r="J239" s="84">
        <f t="shared" si="440"/>
        <v>980.95</v>
      </c>
      <c r="K239" s="85">
        <f t="shared" si="441"/>
        <v>1032.49</v>
      </c>
      <c r="L239" s="79">
        <f t="shared" si="442"/>
        <v>0</v>
      </c>
      <c r="M239" s="80">
        <f t="shared" si="443"/>
        <v>0</v>
      </c>
    </row>
    <row r="240" spans="1:13">
      <c r="A240" s="26" t="s">
        <v>372</v>
      </c>
      <c r="B240" s="26" t="s">
        <v>960</v>
      </c>
      <c r="C240" s="26" t="s">
        <v>972</v>
      </c>
      <c r="D240" s="26" t="s">
        <v>737</v>
      </c>
      <c r="E240" s="26" t="s">
        <v>973</v>
      </c>
      <c r="F240" s="26" t="s">
        <v>387</v>
      </c>
      <c r="G240" s="26">
        <f t="shared" si="438"/>
        <v>337.73</v>
      </c>
      <c r="H240" s="27">
        <f t="shared" si="439"/>
        <v>351.09</v>
      </c>
      <c r="I240" s="166"/>
      <c r="J240" s="84">
        <f t="shared" si="440"/>
        <v>337.73</v>
      </c>
      <c r="K240" s="85">
        <f t="shared" si="441"/>
        <v>351.09</v>
      </c>
      <c r="L240" s="79">
        <f t="shared" si="442"/>
        <v>0</v>
      </c>
      <c r="M240" s="80">
        <f t="shared" si="443"/>
        <v>0</v>
      </c>
    </row>
    <row r="241" spans="1:13">
      <c r="A241" s="26" t="s">
        <v>446</v>
      </c>
      <c r="B241" s="26" t="s">
        <v>913</v>
      </c>
      <c r="C241" s="26" t="s">
        <v>974</v>
      </c>
      <c r="D241" s="26" t="s">
        <v>975</v>
      </c>
      <c r="E241" s="26" t="s">
        <v>976</v>
      </c>
      <c r="F241" s="26" t="s">
        <v>386</v>
      </c>
      <c r="G241" s="26">
        <f t="shared" si="438"/>
        <v>347.58</v>
      </c>
      <c r="H241" s="27">
        <f t="shared" si="439"/>
        <v>365.35</v>
      </c>
      <c r="I241" s="166"/>
      <c r="J241" s="84">
        <f t="shared" si="440"/>
        <v>347.58</v>
      </c>
      <c r="K241" s="85">
        <f t="shared" si="441"/>
        <v>365.35</v>
      </c>
      <c r="L241" s="79">
        <f t="shared" si="442"/>
        <v>0</v>
      </c>
      <c r="M241" s="80">
        <f t="shared" si="443"/>
        <v>0</v>
      </c>
    </row>
    <row r="242" spans="1:13">
      <c r="A242" s="26" t="s">
        <v>634</v>
      </c>
      <c r="B242" s="26" t="s">
        <v>855</v>
      </c>
      <c r="C242" s="26" t="s">
        <v>886</v>
      </c>
      <c r="D242" s="26" t="s">
        <v>887</v>
      </c>
      <c r="E242" s="26" t="s">
        <v>888</v>
      </c>
      <c r="F242" s="26" t="s">
        <v>384</v>
      </c>
      <c r="G242" s="26">
        <f t="shared" si="438"/>
        <v>148.07</v>
      </c>
      <c r="H242" s="27">
        <f t="shared" si="439"/>
        <v>155.96</v>
      </c>
      <c r="I242" s="166"/>
      <c r="J242" s="84">
        <f t="shared" si="440"/>
        <v>148.07</v>
      </c>
      <c r="K242" s="85">
        <f t="shared" si="441"/>
        <v>155.96</v>
      </c>
      <c r="L242" s="79">
        <f t="shared" si="442"/>
        <v>0</v>
      </c>
      <c r="M242" s="80">
        <f t="shared" si="443"/>
        <v>0</v>
      </c>
    </row>
    <row r="243" spans="1:13">
      <c r="A243" s="26" t="s">
        <v>493</v>
      </c>
      <c r="B243" s="26" t="s">
        <v>452</v>
      </c>
      <c r="C243" s="26" t="s">
        <v>494</v>
      </c>
      <c r="D243" s="26" t="s">
        <v>495</v>
      </c>
      <c r="E243" s="26" t="s">
        <v>496</v>
      </c>
      <c r="F243" s="26" t="s">
        <v>385</v>
      </c>
      <c r="G243" s="26">
        <f t="shared" si="438"/>
        <v>87.26</v>
      </c>
      <c r="H243" s="27">
        <f t="shared" si="439"/>
        <v>91.26</v>
      </c>
      <c r="I243" s="166"/>
      <c r="J243" s="84">
        <f t="shared" si="440"/>
        <v>87.26</v>
      </c>
      <c r="K243" s="85">
        <f t="shared" si="441"/>
        <v>91.26</v>
      </c>
      <c r="L243" s="79">
        <f t="shared" si="442"/>
        <v>0</v>
      </c>
      <c r="M243" s="80">
        <f t="shared" si="443"/>
        <v>0</v>
      </c>
    </row>
    <row r="244" spans="1:13">
      <c r="A244" s="26" t="s">
        <v>542</v>
      </c>
      <c r="B244" s="26" t="s">
        <v>515</v>
      </c>
      <c r="C244" s="26" t="s">
        <v>543</v>
      </c>
      <c r="D244" s="26" t="s">
        <v>544</v>
      </c>
      <c r="E244" s="26" t="s">
        <v>545</v>
      </c>
      <c r="F244" s="26" t="s">
        <v>385</v>
      </c>
      <c r="G244" s="26">
        <f t="shared" si="438"/>
        <v>19.73</v>
      </c>
      <c r="H244" s="27">
        <f t="shared" si="439"/>
        <v>20.64</v>
      </c>
      <c r="I244" s="166"/>
      <c r="J244" s="84">
        <f t="shared" si="440"/>
        <v>19.73</v>
      </c>
      <c r="K244" s="85">
        <f t="shared" si="441"/>
        <v>20.64</v>
      </c>
      <c r="L244" s="79">
        <f t="shared" si="442"/>
        <v>0</v>
      </c>
      <c r="M244" s="80">
        <f t="shared" si="443"/>
        <v>0</v>
      </c>
    </row>
    <row r="245" spans="1:13">
      <c r="A245" s="26" t="s">
        <v>683</v>
      </c>
      <c r="B245" s="26" t="s">
        <v>804</v>
      </c>
      <c r="C245" s="26" t="s">
        <v>831</v>
      </c>
      <c r="D245" s="26" t="s">
        <v>568</v>
      </c>
      <c r="E245" s="26" t="s">
        <v>832</v>
      </c>
      <c r="F245" s="26" t="s">
        <v>385</v>
      </c>
      <c r="G245" s="26">
        <f t="shared" si="438"/>
        <v>11.61</v>
      </c>
      <c r="H245" s="27">
        <f t="shared" si="439"/>
        <v>12.25</v>
      </c>
      <c r="I245" s="166"/>
      <c r="J245" s="84">
        <f t="shared" si="440"/>
        <v>11.61</v>
      </c>
      <c r="K245" s="85">
        <f t="shared" si="441"/>
        <v>12.25</v>
      </c>
      <c r="L245" s="79">
        <f t="shared" si="442"/>
        <v>0</v>
      </c>
      <c r="M245" s="80">
        <f t="shared" si="443"/>
        <v>0</v>
      </c>
    </row>
    <row r="246" spans="1:13">
      <c r="A246" s="26" t="s">
        <v>717</v>
      </c>
      <c r="B246" s="26" t="s">
        <v>1288</v>
      </c>
      <c r="C246" s="26" t="s">
        <v>1319</v>
      </c>
      <c r="D246" s="26" t="s">
        <v>1320</v>
      </c>
      <c r="E246" s="26" t="s">
        <v>1321</v>
      </c>
      <c r="F246" s="26" t="s">
        <v>386</v>
      </c>
      <c r="G246" s="26">
        <f t="shared" si="438"/>
        <v>548.77</v>
      </c>
      <c r="H246" s="27">
        <f t="shared" si="439"/>
        <v>581.9</v>
      </c>
      <c r="I246" s="166"/>
      <c r="J246" s="84">
        <f t="shared" si="440"/>
        <v>548.77</v>
      </c>
      <c r="K246" s="85">
        <f t="shared" si="441"/>
        <v>581.9</v>
      </c>
      <c r="L246" s="79">
        <f t="shared" si="442"/>
        <v>0</v>
      </c>
      <c r="M246" s="80">
        <f t="shared" si="443"/>
        <v>0</v>
      </c>
    </row>
    <row r="247" spans="1:13">
      <c r="A247" s="26" t="s">
        <v>379</v>
      </c>
      <c r="B247" s="26" t="s">
        <v>574</v>
      </c>
      <c r="C247" s="26" t="s">
        <v>581</v>
      </c>
      <c r="D247" s="26" t="s">
        <v>582</v>
      </c>
      <c r="E247" s="26" t="s">
        <v>583</v>
      </c>
      <c r="F247" s="26" t="s">
        <v>387</v>
      </c>
      <c r="G247" s="26">
        <f t="shared" si="438"/>
        <v>416.22</v>
      </c>
      <c r="H247" s="27">
        <f t="shared" si="439"/>
        <v>434.6</v>
      </c>
      <c r="I247" s="166"/>
      <c r="J247" s="84">
        <f t="shared" si="440"/>
        <v>416.22</v>
      </c>
      <c r="K247" s="85">
        <f t="shared" si="441"/>
        <v>434.6</v>
      </c>
      <c r="L247" s="79">
        <f t="shared" si="442"/>
        <v>0</v>
      </c>
      <c r="M247" s="80">
        <f t="shared" si="443"/>
        <v>0</v>
      </c>
    </row>
    <row r="248" spans="1:13">
      <c r="A248" s="26" t="s">
        <v>610</v>
      </c>
      <c r="B248" s="26" t="s">
        <v>735</v>
      </c>
      <c r="C248" s="26" t="s">
        <v>765</v>
      </c>
      <c r="D248" s="26" t="s">
        <v>766</v>
      </c>
      <c r="E248" s="26" t="s">
        <v>767</v>
      </c>
      <c r="F248" s="26" t="s">
        <v>384</v>
      </c>
      <c r="G248" s="26">
        <f t="shared" ref="G248:G272" si="444">C248-I248</f>
        <v>85.83</v>
      </c>
      <c r="H248" s="27">
        <f t="shared" ref="H248:H272" si="445">E248-I248</f>
        <v>90.5</v>
      </c>
      <c r="I248" s="167"/>
      <c r="J248" s="84">
        <f t="shared" ref="J248:J272" si="446">G248-L248</f>
        <v>85.83</v>
      </c>
      <c r="K248" s="85">
        <f t="shared" ref="K248:K272" si="447">H248-M248</f>
        <v>90.5</v>
      </c>
      <c r="L248" s="79">
        <f t="shared" ref="L248:L272" si="448">IF(DAY(A248)=15,G248,0)</f>
        <v>0</v>
      </c>
      <c r="M248" s="80">
        <f t="shared" ref="M248:M272" si="449">IF(DAY(A248)=15,H248,0)</f>
        <v>0</v>
      </c>
    </row>
    <row r="249" spans="1:13">
      <c r="A249" s="26" t="s">
        <v>423</v>
      </c>
      <c r="B249" s="26" t="s">
        <v>406</v>
      </c>
      <c r="C249" s="26" t="s">
        <v>79</v>
      </c>
      <c r="D249" s="26" t="s">
        <v>424</v>
      </c>
      <c r="E249" s="26" t="s">
        <v>425</v>
      </c>
      <c r="F249" s="26" t="s">
        <v>385</v>
      </c>
      <c r="G249" s="26">
        <f t="shared" si="444"/>
        <v>8.24</v>
      </c>
      <c r="H249" s="27">
        <f t="shared" si="445"/>
        <v>8.5399999999999991</v>
      </c>
      <c r="I249" s="167"/>
      <c r="J249" s="84">
        <f t="shared" si="446"/>
        <v>8.24</v>
      </c>
      <c r="K249" s="85">
        <f t="shared" si="447"/>
        <v>8.5399999999999991</v>
      </c>
      <c r="L249" s="79">
        <f t="shared" si="448"/>
        <v>0</v>
      </c>
      <c r="M249" s="80">
        <f t="shared" si="449"/>
        <v>0</v>
      </c>
    </row>
    <row r="250" spans="1:13">
      <c r="A250" s="26" t="s">
        <v>889</v>
      </c>
      <c r="B250" s="26" t="s">
        <v>1383</v>
      </c>
      <c r="C250" s="26" t="s">
        <v>1391</v>
      </c>
      <c r="D250" s="26" t="s">
        <v>1392</v>
      </c>
      <c r="E250" s="26" t="s">
        <v>1393</v>
      </c>
      <c r="F250" s="26" t="s">
        <v>384</v>
      </c>
      <c r="G250" s="26">
        <f t="shared" si="444"/>
        <v>182.85</v>
      </c>
      <c r="H250" s="27">
        <f t="shared" si="445"/>
        <v>193.57</v>
      </c>
      <c r="I250" s="167"/>
      <c r="J250" s="84">
        <f t="shared" si="446"/>
        <v>182.85</v>
      </c>
      <c r="K250" s="85">
        <f t="shared" si="447"/>
        <v>193.57</v>
      </c>
      <c r="L250" s="79">
        <f t="shared" si="448"/>
        <v>0</v>
      </c>
      <c r="M250" s="80">
        <f t="shared" si="449"/>
        <v>0</v>
      </c>
    </row>
    <row r="251" spans="1:13">
      <c r="A251" s="26" t="s">
        <v>1394</v>
      </c>
      <c r="B251" s="26" t="s">
        <v>1372</v>
      </c>
      <c r="C251" s="26" t="s">
        <v>1395</v>
      </c>
      <c r="D251" s="26" t="s">
        <v>1396</v>
      </c>
      <c r="E251" s="26" t="s">
        <v>1397</v>
      </c>
      <c r="F251" s="26" t="s">
        <v>384</v>
      </c>
      <c r="G251" s="26">
        <f t="shared" si="444"/>
        <v>439.06</v>
      </c>
      <c r="H251" s="27">
        <f t="shared" si="445"/>
        <v>467.56</v>
      </c>
      <c r="I251" s="167"/>
      <c r="J251" s="84">
        <f t="shared" si="446"/>
        <v>439.06</v>
      </c>
      <c r="K251" s="85">
        <f t="shared" si="447"/>
        <v>467.56</v>
      </c>
      <c r="L251" s="79">
        <f t="shared" si="448"/>
        <v>0</v>
      </c>
      <c r="M251" s="80">
        <f t="shared" si="449"/>
        <v>0</v>
      </c>
    </row>
    <row r="252" spans="1:13">
      <c r="A252" s="26" t="s">
        <v>320</v>
      </c>
      <c r="B252" s="26" t="s">
        <v>279</v>
      </c>
      <c r="C252" s="26" t="s">
        <v>321</v>
      </c>
      <c r="D252" s="26" t="s">
        <v>322</v>
      </c>
      <c r="E252" s="26" t="s">
        <v>323</v>
      </c>
      <c r="F252" s="26" t="s">
        <v>385</v>
      </c>
      <c r="G252" s="26">
        <f t="shared" si="444"/>
        <v>463.33</v>
      </c>
      <c r="H252" s="27">
        <f t="shared" si="445"/>
        <v>475.97</v>
      </c>
      <c r="I252" s="167"/>
      <c r="J252" s="84">
        <f t="shared" si="446"/>
        <v>463.33</v>
      </c>
      <c r="K252" s="85">
        <f t="shared" si="447"/>
        <v>475.97</v>
      </c>
      <c r="L252" s="79">
        <f t="shared" si="448"/>
        <v>0</v>
      </c>
      <c r="M252" s="80">
        <f t="shared" si="449"/>
        <v>0</v>
      </c>
    </row>
    <row r="253" spans="1:13">
      <c r="A253" s="26" t="s">
        <v>340</v>
      </c>
      <c r="B253" s="26" t="s">
        <v>337</v>
      </c>
      <c r="C253" s="26" t="s">
        <v>1248</v>
      </c>
      <c r="D253" s="26" t="s">
        <v>1249</v>
      </c>
      <c r="E253" s="26" t="s">
        <v>1250</v>
      </c>
      <c r="F253" s="26" t="s">
        <v>385</v>
      </c>
      <c r="G253" s="26">
        <f t="shared" si="444"/>
        <v>5.67</v>
      </c>
      <c r="H253" s="27">
        <f t="shared" si="445"/>
        <v>6.5</v>
      </c>
      <c r="I253" s="167"/>
      <c r="J253" s="84">
        <f t="shared" si="446"/>
        <v>5.67</v>
      </c>
      <c r="K253" s="85">
        <f t="shared" si="447"/>
        <v>6.5</v>
      </c>
      <c r="L253" s="79">
        <f t="shared" si="448"/>
        <v>0</v>
      </c>
      <c r="M253" s="80">
        <f t="shared" si="449"/>
        <v>0</v>
      </c>
    </row>
    <row r="254" spans="1:13">
      <c r="A254" s="26" t="s">
        <v>265</v>
      </c>
      <c r="B254" s="26" t="s">
        <v>252</v>
      </c>
      <c r="C254" s="26" t="s">
        <v>266</v>
      </c>
      <c r="D254" s="26" t="s">
        <v>267</v>
      </c>
      <c r="E254" s="26" t="s">
        <v>268</v>
      </c>
      <c r="F254" s="26" t="s">
        <v>385</v>
      </c>
      <c r="G254" s="26">
        <f t="shared" si="444"/>
        <v>82.69</v>
      </c>
      <c r="H254" s="27">
        <f t="shared" si="445"/>
        <v>83.45</v>
      </c>
      <c r="I254" s="167"/>
      <c r="J254" s="84">
        <f t="shared" si="446"/>
        <v>82.69</v>
      </c>
      <c r="K254" s="85">
        <f t="shared" si="447"/>
        <v>83.45</v>
      </c>
      <c r="L254" s="79">
        <f t="shared" si="448"/>
        <v>0</v>
      </c>
      <c r="M254" s="80">
        <f t="shared" si="449"/>
        <v>0</v>
      </c>
    </row>
    <row r="255" spans="1:13">
      <c r="A255" s="26" t="s">
        <v>373</v>
      </c>
      <c r="B255" s="26" t="s">
        <v>960</v>
      </c>
      <c r="C255" s="26" t="s">
        <v>977</v>
      </c>
      <c r="D255" s="26" t="s">
        <v>978</v>
      </c>
      <c r="E255" s="26" t="s">
        <v>979</v>
      </c>
      <c r="F255" s="26" t="s">
        <v>387</v>
      </c>
      <c r="G255" s="26">
        <f t="shared" si="444"/>
        <v>341.11</v>
      </c>
      <c r="H255" s="27">
        <f t="shared" si="445"/>
        <v>351.43</v>
      </c>
      <c r="I255" s="167"/>
      <c r="J255" s="84">
        <f t="shared" si="446"/>
        <v>341.11</v>
      </c>
      <c r="K255" s="85">
        <f t="shared" si="447"/>
        <v>351.43</v>
      </c>
      <c r="L255" s="79">
        <f t="shared" si="448"/>
        <v>0</v>
      </c>
      <c r="M255" s="80">
        <f t="shared" si="449"/>
        <v>0</v>
      </c>
    </row>
    <row r="256" spans="1:13">
      <c r="A256" s="26" t="s">
        <v>447</v>
      </c>
      <c r="B256" s="26" t="s">
        <v>913</v>
      </c>
      <c r="C256" s="26" t="s">
        <v>980</v>
      </c>
      <c r="D256" s="26" t="s">
        <v>981</v>
      </c>
      <c r="E256" s="26" t="s">
        <v>982</v>
      </c>
      <c r="F256" s="26" t="s">
        <v>386</v>
      </c>
      <c r="G256" s="26">
        <f t="shared" si="444"/>
        <v>351.05</v>
      </c>
      <c r="H256" s="27">
        <f t="shared" si="445"/>
        <v>365.7</v>
      </c>
      <c r="I256" s="167"/>
      <c r="J256" s="84">
        <f t="shared" si="446"/>
        <v>351.05</v>
      </c>
      <c r="K256" s="85">
        <f t="shared" si="447"/>
        <v>365.7</v>
      </c>
      <c r="L256" s="79">
        <f t="shared" si="448"/>
        <v>0</v>
      </c>
      <c r="M256" s="80">
        <f t="shared" si="449"/>
        <v>0</v>
      </c>
    </row>
    <row r="257" spans="1:13">
      <c r="A257" s="26" t="s">
        <v>635</v>
      </c>
      <c r="B257" s="26" t="s">
        <v>855</v>
      </c>
      <c r="C257" s="26" t="s">
        <v>890</v>
      </c>
      <c r="D257" s="26" t="s">
        <v>891</v>
      </c>
      <c r="E257" s="26" t="s">
        <v>892</v>
      </c>
      <c r="F257" s="26" t="s">
        <v>384</v>
      </c>
      <c r="G257" s="26">
        <f t="shared" si="444"/>
        <v>149.55000000000001</v>
      </c>
      <c r="H257" s="27">
        <f t="shared" si="445"/>
        <v>156.11000000000001</v>
      </c>
      <c r="I257" s="167"/>
      <c r="J257" s="84">
        <f t="shared" si="446"/>
        <v>149.55000000000001</v>
      </c>
      <c r="K257" s="85">
        <f t="shared" si="447"/>
        <v>156.11000000000001</v>
      </c>
      <c r="L257" s="79">
        <f t="shared" si="448"/>
        <v>0</v>
      </c>
      <c r="M257" s="80">
        <f t="shared" si="449"/>
        <v>0</v>
      </c>
    </row>
    <row r="258" spans="1:13">
      <c r="A258" s="26" t="s">
        <v>497</v>
      </c>
      <c r="B258" s="26" t="s">
        <v>452</v>
      </c>
      <c r="C258" s="26" t="s">
        <v>498</v>
      </c>
      <c r="D258" s="26" t="s">
        <v>499</v>
      </c>
      <c r="E258" s="26" t="s">
        <v>500</v>
      </c>
      <c r="F258" s="26" t="s">
        <v>385</v>
      </c>
      <c r="G258" s="26">
        <f t="shared" si="444"/>
        <v>88.13</v>
      </c>
      <c r="H258" s="27">
        <f t="shared" si="445"/>
        <v>91.35</v>
      </c>
      <c r="I258" s="167"/>
      <c r="J258" s="84">
        <f t="shared" si="446"/>
        <v>88.13</v>
      </c>
      <c r="K258" s="85">
        <f t="shared" si="447"/>
        <v>91.35</v>
      </c>
      <c r="L258" s="79">
        <f t="shared" si="448"/>
        <v>0</v>
      </c>
      <c r="M258" s="80">
        <f t="shared" si="449"/>
        <v>0</v>
      </c>
    </row>
    <row r="259" spans="1:13">
      <c r="A259" s="26" t="s">
        <v>546</v>
      </c>
      <c r="B259" s="26" t="s">
        <v>515</v>
      </c>
      <c r="C259" s="26" t="s">
        <v>547</v>
      </c>
      <c r="D259" s="26" t="s">
        <v>548</v>
      </c>
      <c r="E259" s="26" t="s">
        <v>549</v>
      </c>
      <c r="F259" s="26" t="s">
        <v>385</v>
      </c>
      <c r="G259" s="26">
        <f t="shared" si="444"/>
        <v>19.93</v>
      </c>
      <c r="H259" s="27">
        <f t="shared" si="445"/>
        <v>20.66</v>
      </c>
      <c r="I259" s="167"/>
      <c r="J259" s="84">
        <f t="shared" si="446"/>
        <v>19.93</v>
      </c>
      <c r="K259" s="85">
        <f t="shared" si="447"/>
        <v>20.66</v>
      </c>
      <c r="L259" s="79">
        <f t="shared" si="448"/>
        <v>0</v>
      </c>
      <c r="M259" s="80">
        <f t="shared" si="449"/>
        <v>0</v>
      </c>
    </row>
    <row r="260" spans="1:13">
      <c r="A260" s="26" t="s">
        <v>687</v>
      </c>
      <c r="B260" s="26" t="s">
        <v>804</v>
      </c>
      <c r="C260" s="26" t="s">
        <v>833</v>
      </c>
      <c r="D260" s="26" t="s">
        <v>834</v>
      </c>
      <c r="E260" s="26" t="s">
        <v>835</v>
      </c>
      <c r="F260" s="26" t="s">
        <v>385</v>
      </c>
      <c r="G260" s="26">
        <f t="shared" si="444"/>
        <v>11.72</v>
      </c>
      <c r="H260" s="27">
        <f t="shared" si="445"/>
        <v>12.26</v>
      </c>
      <c r="I260" s="167"/>
      <c r="J260" s="84">
        <f t="shared" si="446"/>
        <v>11.72</v>
      </c>
      <c r="K260" s="85">
        <f t="shared" si="447"/>
        <v>12.26</v>
      </c>
      <c r="L260" s="79">
        <f t="shared" si="448"/>
        <v>0</v>
      </c>
      <c r="M260" s="80">
        <f t="shared" si="449"/>
        <v>0</v>
      </c>
    </row>
    <row r="261" spans="1:13">
      <c r="A261" s="26" t="s">
        <v>718</v>
      </c>
      <c r="B261" s="26" t="s">
        <v>1288</v>
      </c>
      <c r="C261" s="26" t="s">
        <v>1322</v>
      </c>
      <c r="D261" s="26" t="s">
        <v>1323</v>
      </c>
      <c r="E261" s="26" t="s">
        <v>1324</v>
      </c>
      <c r="F261" s="26" t="s">
        <v>386</v>
      </c>
      <c r="G261" s="26">
        <f t="shared" si="444"/>
        <v>554.25</v>
      </c>
      <c r="H261" s="27">
        <f t="shared" si="445"/>
        <v>582.45000000000005</v>
      </c>
      <c r="I261" s="167"/>
      <c r="J261" s="84">
        <f t="shared" si="446"/>
        <v>554.25</v>
      </c>
      <c r="K261" s="85">
        <f t="shared" si="447"/>
        <v>582.45000000000005</v>
      </c>
      <c r="L261" s="79">
        <f t="shared" si="448"/>
        <v>0</v>
      </c>
      <c r="M261" s="80">
        <f t="shared" si="449"/>
        <v>0</v>
      </c>
    </row>
    <row r="262" spans="1:13">
      <c r="A262" s="26" t="s">
        <v>380</v>
      </c>
      <c r="B262" s="26" t="s">
        <v>574</v>
      </c>
      <c r="C262" s="26" t="s">
        <v>584</v>
      </c>
      <c r="D262" s="26" t="s">
        <v>585</v>
      </c>
      <c r="E262" s="26" t="s">
        <v>586</v>
      </c>
      <c r="F262" s="26" t="s">
        <v>387</v>
      </c>
      <c r="G262" s="26">
        <f t="shared" si="444"/>
        <v>420.41</v>
      </c>
      <c r="H262" s="27">
        <f t="shared" si="445"/>
        <v>435.02</v>
      </c>
      <c r="I262" s="167"/>
      <c r="J262" s="84">
        <f t="shared" si="446"/>
        <v>420.41</v>
      </c>
      <c r="K262" s="85">
        <f t="shared" si="447"/>
        <v>435.02</v>
      </c>
      <c r="L262" s="79">
        <f t="shared" si="448"/>
        <v>0</v>
      </c>
      <c r="M262" s="80">
        <f t="shared" si="449"/>
        <v>0</v>
      </c>
    </row>
    <row r="263" spans="1:13">
      <c r="A263" s="26" t="s">
        <v>611</v>
      </c>
      <c r="B263" s="26" t="s">
        <v>735</v>
      </c>
      <c r="C263" s="26" t="s">
        <v>768</v>
      </c>
      <c r="D263" s="26" t="s">
        <v>769</v>
      </c>
      <c r="E263" s="26" t="s">
        <v>770</v>
      </c>
      <c r="F263" s="26" t="s">
        <v>384</v>
      </c>
      <c r="G263" s="26">
        <f t="shared" si="444"/>
        <v>86.69</v>
      </c>
      <c r="H263" s="27">
        <f t="shared" si="445"/>
        <v>90.59</v>
      </c>
      <c r="I263" s="167"/>
      <c r="J263" s="84">
        <f t="shared" si="446"/>
        <v>86.69</v>
      </c>
      <c r="K263" s="85">
        <f t="shared" si="447"/>
        <v>90.59</v>
      </c>
      <c r="L263" s="79">
        <f t="shared" si="448"/>
        <v>0</v>
      </c>
      <c r="M263" s="80">
        <f t="shared" si="449"/>
        <v>0</v>
      </c>
    </row>
    <row r="264" spans="1:13">
      <c r="A264" s="26" t="s">
        <v>426</v>
      </c>
      <c r="B264" s="26" t="s">
        <v>406</v>
      </c>
      <c r="C264" s="26" t="s">
        <v>427</v>
      </c>
      <c r="D264" s="26" t="s">
        <v>428</v>
      </c>
      <c r="E264" s="26" t="s">
        <v>425</v>
      </c>
      <c r="F264" s="26" t="s">
        <v>385</v>
      </c>
      <c r="G264" s="26">
        <f t="shared" si="444"/>
        <v>8.32</v>
      </c>
      <c r="H264" s="27">
        <f t="shared" si="445"/>
        <v>8.5399999999999991</v>
      </c>
      <c r="I264" s="167"/>
      <c r="J264" s="84">
        <f t="shared" si="446"/>
        <v>8.32</v>
      </c>
      <c r="K264" s="85">
        <f t="shared" si="447"/>
        <v>8.5399999999999991</v>
      </c>
      <c r="L264" s="79">
        <f t="shared" si="448"/>
        <v>0</v>
      </c>
      <c r="M264" s="80">
        <f t="shared" si="449"/>
        <v>0</v>
      </c>
    </row>
    <row r="265" spans="1:13">
      <c r="A265" s="26" t="s">
        <v>893</v>
      </c>
      <c r="B265" s="26" t="s">
        <v>1383</v>
      </c>
      <c r="C265" s="26" t="s">
        <v>1398</v>
      </c>
      <c r="D265" s="26" t="s">
        <v>212</v>
      </c>
      <c r="E265" s="26" t="s">
        <v>1399</v>
      </c>
      <c r="F265" s="26" t="s">
        <v>384</v>
      </c>
      <c r="G265" s="26">
        <f t="shared" si="444"/>
        <v>184.68</v>
      </c>
      <c r="H265" s="27">
        <f t="shared" si="445"/>
        <v>193.75</v>
      </c>
      <c r="I265" s="167"/>
      <c r="J265" s="84">
        <f t="shared" si="446"/>
        <v>184.68</v>
      </c>
      <c r="K265" s="85">
        <f t="shared" si="447"/>
        <v>193.75</v>
      </c>
      <c r="L265" s="79">
        <f t="shared" si="448"/>
        <v>0</v>
      </c>
      <c r="M265" s="80">
        <f t="shared" si="449"/>
        <v>0</v>
      </c>
    </row>
    <row r="266" spans="1:13">
      <c r="A266" s="26" t="s">
        <v>1400</v>
      </c>
      <c r="B266" s="26" t="s">
        <v>1372</v>
      </c>
      <c r="C266" s="26" t="s">
        <v>1401</v>
      </c>
      <c r="D266" s="26" t="s">
        <v>1402</v>
      </c>
      <c r="E266" s="26" t="s">
        <v>1403</v>
      </c>
      <c r="F266" s="26" t="s">
        <v>384</v>
      </c>
      <c r="G266" s="26">
        <f t="shared" si="444"/>
        <v>443.44</v>
      </c>
      <c r="H266" s="27">
        <f t="shared" si="445"/>
        <v>468</v>
      </c>
      <c r="I266" s="167"/>
      <c r="J266" s="84">
        <f t="shared" si="446"/>
        <v>443.44</v>
      </c>
      <c r="K266" s="85">
        <f t="shared" si="447"/>
        <v>468</v>
      </c>
      <c r="L266" s="79">
        <f t="shared" si="448"/>
        <v>0</v>
      </c>
      <c r="M266" s="80">
        <f t="shared" si="449"/>
        <v>0</v>
      </c>
    </row>
    <row r="267" spans="1:13">
      <c r="A267" s="26" t="s">
        <v>324</v>
      </c>
      <c r="B267" s="26" t="s">
        <v>279</v>
      </c>
      <c r="C267" s="26" t="s">
        <v>325</v>
      </c>
      <c r="D267" s="26" t="s">
        <v>326</v>
      </c>
      <c r="E267" s="26" t="s">
        <v>327</v>
      </c>
      <c r="F267" s="26" t="s">
        <v>385</v>
      </c>
      <c r="G267" s="26">
        <f t="shared" si="444"/>
        <v>467.97</v>
      </c>
      <c r="H267" s="27">
        <f t="shared" si="445"/>
        <v>476.43</v>
      </c>
      <c r="I267" s="167"/>
      <c r="J267" s="84">
        <f t="shared" si="446"/>
        <v>467.97</v>
      </c>
      <c r="K267" s="85">
        <f t="shared" si="447"/>
        <v>476.43</v>
      </c>
      <c r="L267" s="79">
        <f t="shared" si="448"/>
        <v>0</v>
      </c>
      <c r="M267" s="80">
        <f t="shared" si="449"/>
        <v>0</v>
      </c>
    </row>
    <row r="268" spans="1:13">
      <c r="A268" s="26" t="s">
        <v>341</v>
      </c>
      <c r="B268" s="26" t="s">
        <v>337</v>
      </c>
      <c r="C268" s="26" t="s">
        <v>1251</v>
      </c>
      <c r="D268" s="26" t="s">
        <v>1004</v>
      </c>
      <c r="E268" s="26" t="s">
        <v>1250</v>
      </c>
      <c r="F268" s="26" t="s">
        <v>385</v>
      </c>
      <c r="G268" s="26">
        <f t="shared" si="444"/>
        <v>5.73</v>
      </c>
      <c r="H268" s="27">
        <f t="shared" si="445"/>
        <v>6.5</v>
      </c>
      <c r="I268" s="167"/>
      <c r="J268" s="84">
        <f t="shared" si="446"/>
        <v>5.73</v>
      </c>
      <c r="K268" s="85">
        <f t="shared" si="447"/>
        <v>6.5</v>
      </c>
      <c r="L268" s="79">
        <f t="shared" si="448"/>
        <v>0</v>
      </c>
      <c r="M268" s="80">
        <f t="shared" si="449"/>
        <v>0</v>
      </c>
    </row>
    <row r="269" spans="1:13">
      <c r="A269" s="26" t="s">
        <v>374</v>
      </c>
      <c r="B269" s="26" t="s">
        <v>960</v>
      </c>
      <c r="C269" s="26" t="s">
        <v>983</v>
      </c>
      <c r="D269" s="26" t="s">
        <v>416</v>
      </c>
      <c r="E269" s="26" t="s">
        <v>984</v>
      </c>
      <c r="F269" s="26" t="s">
        <v>387</v>
      </c>
      <c r="G269" s="26">
        <f t="shared" si="444"/>
        <v>344.51</v>
      </c>
      <c r="H269" s="27">
        <f t="shared" si="445"/>
        <v>351.77</v>
      </c>
      <c r="I269" s="167"/>
      <c r="J269" s="84">
        <f t="shared" si="446"/>
        <v>344.51</v>
      </c>
      <c r="K269" s="85">
        <f t="shared" si="447"/>
        <v>351.77</v>
      </c>
      <c r="L269" s="79">
        <f t="shared" si="448"/>
        <v>0</v>
      </c>
      <c r="M269" s="80">
        <f t="shared" si="449"/>
        <v>0</v>
      </c>
    </row>
    <row r="270" spans="1:13">
      <c r="A270" s="26" t="s">
        <v>448</v>
      </c>
      <c r="B270" s="26" t="s">
        <v>913</v>
      </c>
      <c r="C270" s="26" t="s">
        <v>985</v>
      </c>
      <c r="D270" s="26" t="s">
        <v>986</v>
      </c>
      <c r="E270" s="26" t="s">
        <v>987</v>
      </c>
      <c r="F270" s="26" t="s">
        <v>386</v>
      </c>
      <c r="G270" s="26">
        <f t="shared" si="444"/>
        <v>354.56</v>
      </c>
      <c r="H270" s="27">
        <f t="shared" si="445"/>
        <v>366.05</v>
      </c>
      <c r="I270" s="167"/>
      <c r="J270" s="84">
        <f t="shared" si="446"/>
        <v>354.56</v>
      </c>
      <c r="K270" s="85">
        <f t="shared" si="447"/>
        <v>366.05</v>
      </c>
      <c r="L270" s="79">
        <f t="shared" si="448"/>
        <v>0</v>
      </c>
      <c r="M270" s="80">
        <f t="shared" si="449"/>
        <v>0</v>
      </c>
    </row>
    <row r="271" spans="1:13">
      <c r="A271" s="26" t="s">
        <v>636</v>
      </c>
      <c r="B271" s="26" t="s">
        <v>855</v>
      </c>
      <c r="C271" s="26" t="s">
        <v>894</v>
      </c>
      <c r="D271" s="26" t="s">
        <v>895</v>
      </c>
      <c r="E271" s="26" t="s">
        <v>896</v>
      </c>
      <c r="F271" s="26" t="s">
        <v>384</v>
      </c>
      <c r="G271" s="26">
        <f t="shared" si="444"/>
        <v>151.04</v>
      </c>
      <c r="H271" s="27">
        <f t="shared" si="445"/>
        <v>156.26</v>
      </c>
      <c r="I271" s="167"/>
      <c r="J271" s="84">
        <f t="shared" si="446"/>
        <v>151.04</v>
      </c>
      <c r="K271" s="85">
        <f t="shared" si="447"/>
        <v>156.26</v>
      </c>
      <c r="L271" s="79">
        <f t="shared" si="448"/>
        <v>0</v>
      </c>
      <c r="M271" s="80">
        <f t="shared" si="449"/>
        <v>0</v>
      </c>
    </row>
    <row r="272" spans="1:13">
      <c r="A272" s="26" t="s">
        <v>501</v>
      </c>
      <c r="B272" s="26" t="s">
        <v>452</v>
      </c>
      <c r="C272" s="26" t="s">
        <v>502</v>
      </c>
      <c r="D272" s="26" t="s">
        <v>503</v>
      </c>
      <c r="E272" s="26" t="s">
        <v>504</v>
      </c>
      <c r="F272" s="26" t="s">
        <v>385</v>
      </c>
      <c r="G272" s="26">
        <f t="shared" si="444"/>
        <v>89.01</v>
      </c>
      <c r="H272" s="27">
        <f t="shared" si="445"/>
        <v>91.44</v>
      </c>
      <c r="I272" s="167"/>
      <c r="J272" s="84">
        <f t="shared" si="446"/>
        <v>89.01</v>
      </c>
      <c r="K272" s="85">
        <f t="shared" si="447"/>
        <v>91.44</v>
      </c>
      <c r="L272" s="79">
        <f t="shared" si="448"/>
        <v>0</v>
      </c>
      <c r="M272" s="80">
        <f t="shared" si="449"/>
        <v>0</v>
      </c>
    </row>
    <row r="273" spans="1:13">
      <c r="A273" s="26" t="s">
        <v>550</v>
      </c>
      <c r="B273" s="26" t="s">
        <v>515</v>
      </c>
      <c r="C273" s="26" t="s">
        <v>551</v>
      </c>
      <c r="D273" s="26" t="s">
        <v>552</v>
      </c>
      <c r="E273" s="26" t="s">
        <v>553</v>
      </c>
      <c r="F273" s="26" t="s">
        <v>385</v>
      </c>
      <c r="G273" s="26">
        <f t="shared" ref="G273:G333" si="450">C273-I273</f>
        <v>20.13</v>
      </c>
      <c r="H273" s="27">
        <f t="shared" ref="H273:H333" si="451">E273-I273</f>
        <v>20.68</v>
      </c>
      <c r="I273" s="168"/>
      <c r="J273" s="84">
        <f t="shared" ref="J273:J333" si="452">G273-L273</f>
        <v>20.13</v>
      </c>
      <c r="K273" s="85">
        <f t="shared" ref="K273:K333" si="453">H273-M273</f>
        <v>20.68</v>
      </c>
      <c r="L273" s="79">
        <f t="shared" ref="L273:L333" si="454">IF(DAY(A273)=15,G273,0)</f>
        <v>0</v>
      </c>
      <c r="M273" s="80">
        <f t="shared" ref="M273:M333" si="455">IF(DAY(A273)=15,H273,0)</f>
        <v>0</v>
      </c>
    </row>
    <row r="274" spans="1:13">
      <c r="A274" s="26" t="s">
        <v>691</v>
      </c>
      <c r="B274" s="26" t="s">
        <v>804</v>
      </c>
      <c r="C274" s="26" t="s">
        <v>836</v>
      </c>
      <c r="D274" s="26" t="s">
        <v>837</v>
      </c>
      <c r="E274" s="26" t="s">
        <v>838</v>
      </c>
      <c r="F274" s="26" t="s">
        <v>385</v>
      </c>
      <c r="G274" s="26">
        <f t="shared" si="450"/>
        <v>11.84</v>
      </c>
      <c r="H274" s="27">
        <f t="shared" si="451"/>
        <v>12.27</v>
      </c>
      <c r="I274" s="168"/>
      <c r="J274" s="84">
        <f t="shared" si="452"/>
        <v>11.84</v>
      </c>
      <c r="K274" s="85">
        <f t="shared" si="453"/>
        <v>12.27</v>
      </c>
      <c r="L274" s="79">
        <f t="shared" si="454"/>
        <v>0</v>
      </c>
      <c r="M274" s="80">
        <f t="shared" si="455"/>
        <v>0</v>
      </c>
    </row>
    <row r="275" spans="1:13">
      <c r="A275" s="26" t="s">
        <v>719</v>
      </c>
      <c r="B275" s="26" t="s">
        <v>1288</v>
      </c>
      <c r="C275" s="26" t="s">
        <v>1325</v>
      </c>
      <c r="D275" s="26" t="s">
        <v>1326</v>
      </c>
      <c r="E275" s="26" t="s">
        <v>1327</v>
      </c>
      <c r="F275" s="26" t="s">
        <v>386</v>
      </c>
      <c r="G275" s="26">
        <f t="shared" si="450"/>
        <v>559.79999999999995</v>
      </c>
      <c r="H275" s="27">
        <f t="shared" si="451"/>
        <v>583</v>
      </c>
      <c r="I275" s="168"/>
      <c r="J275" s="84">
        <f t="shared" si="452"/>
        <v>559.79999999999995</v>
      </c>
      <c r="K275" s="85">
        <f t="shared" si="453"/>
        <v>583</v>
      </c>
      <c r="L275" s="79">
        <f t="shared" si="454"/>
        <v>0</v>
      </c>
      <c r="M275" s="80">
        <f t="shared" si="455"/>
        <v>0</v>
      </c>
    </row>
    <row r="276" spans="1:13">
      <c r="A276" s="26" t="s">
        <v>381</v>
      </c>
      <c r="B276" s="26" t="s">
        <v>574</v>
      </c>
      <c r="C276" s="26" t="s">
        <v>587</v>
      </c>
      <c r="D276" s="26" t="s">
        <v>588</v>
      </c>
      <c r="E276" s="26" t="s">
        <v>589</v>
      </c>
      <c r="F276" s="26" t="s">
        <v>387</v>
      </c>
      <c r="G276" s="26">
        <f t="shared" si="450"/>
        <v>424.63</v>
      </c>
      <c r="H276" s="27">
        <f t="shared" si="451"/>
        <v>435.44</v>
      </c>
      <c r="I276" s="168"/>
      <c r="J276" s="84">
        <f t="shared" si="452"/>
        <v>424.63</v>
      </c>
      <c r="K276" s="85">
        <f t="shared" si="453"/>
        <v>435.44</v>
      </c>
      <c r="L276" s="79">
        <f t="shared" si="454"/>
        <v>0</v>
      </c>
      <c r="M276" s="80">
        <f t="shared" si="455"/>
        <v>0</v>
      </c>
    </row>
    <row r="277" spans="1:13">
      <c r="A277" s="26" t="s">
        <v>612</v>
      </c>
      <c r="B277" s="26" t="s">
        <v>735</v>
      </c>
      <c r="C277" s="26" t="s">
        <v>771</v>
      </c>
      <c r="D277" s="26" t="s">
        <v>618</v>
      </c>
      <c r="E277" s="26" t="s">
        <v>772</v>
      </c>
      <c r="F277" s="26" t="s">
        <v>384</v>
      </c>
      <c r="G277" s="26">
        <f t="shared" si="450"/>
        <v>87.56</v>
      </c>
      <c r="H277" s="27">
        <f t="shared" si="451"/>
        <v>90.67</v>
      </c>
      <c r="I277" s="168"/>
      <c r="J277" s="84">
        <f t="shared" si="452"/>
        <v>87.56</v>
      </c>
      <c r="K277" s="85">
        <f t="shared" si="453"/>
        <v>90.67</v>
      </c>
      <c r="L277" s="79">
        <f t="shared" si="454"/>
        <v>0</v>
      </c>
      <c r="M277" s="80">
        <f t="shared" si="455"/>
        <v>0</v>
      </c>
    </row>
    <row r="278" spans="1:13">
      <c r="A278" s="26" t="s">
        <v>429</v>
      </c>
      <c r="B278" s="26" t="s">
        <v>406</v>
      </c>
      <c r="C278" s="26" t="s">
        <v>219</v>
      </c>
      <c r="D278" s="26" t="s">
        <v>430</v>
      </c>
      <c r="E278" s="26" t="s">
        <v>431</v>
      </c>
      <c r="F278" s="26" t="s">
        <v>385</v>
      </c>
      <c r="G278" s="26">
        <f t="shared" si="450"/>
        <v>8.4</v>
      </c>
      <c r="H278" s="27">
        <f t="shared" si="451"/>
        <v>8.5500000000000007</v>
      </c>
      <c r="I278" s="168"/>
      <c r="J278" s="84">
        <f t="shared" si="452"/>
        <v>8.4</v>
      </c>
      <c r="K278" s="85">
        <f t="shared" si="453"/>
        <v>8.5500000000000007</v>
      </c>
      <c r="L278" s="79">
        <f t="shared" si="454"/>
        <v>0</v>
      </c>
      <c r="M278" s="80">
        <f t="shared" si="455"/>
        <v>0</v>
      </c>
    </row>
    <row r="279" spans="1:13">
      <c r="A279" s="26" t="s">
        <v>897</v>
      </c>
      <c r="B279" s="26" t="s">
        <v>1383</v>
      </c>
      <c r="C279" s="26" t="s">
        <v>1404</v>
      </c>
      <c r="D279" s="26" t="s">
        <v>79</v>
      </c>
      <c r="E279" s="26" t="s">
        <v>1405</v>
      </c>
      <c r="F279" s="26" t="s">
        <v>384</v>
      </c>
      <c r="G279" s="26">
        <f t="shared" si="450"/>
        <v>186.52</v>
      </c>
      <c r="H279" s="27">
        <f t="shared" si="451"/>
        <v>193.94</v>
      </c>
      <c r="I279" s="168"/>
      <c r="J279" s="84">
        <f t="shared" si="452"/>
        <v>186.52</v>
      </c>
      <c r="K279" s="85">
        <f t="shared" si="453"/>
        <v>193.94</v>
      </c>
      <c r="L279" s="79">
        <f t="shared" si="454"/>
        <v>0</v>
      </c>
      <c r="M279" s="80">
        <f t="shared" si="455"/>
        <v>0</v>
      </c>
    </row>
    <row r="280" spans="1:13">
      <c r="A280" s="26" t="s">
        <v>1406</v>
      </c>
      <c r="B280" s="26" t="s">
        <v>1372</v>
      </c>
      <c r="C280" s="26" t="s">
        <v>1407</v>
      </c>
      <c r="D280" s="26" t="s">
        <v>1408</v>
      </c>
      <c r="E280" s="26" t="s">
        <v>1409</v>
      </c>
      <c r="F280" s="26" t="s">
        <v>384</v>
      </c>
      <c r="G280" s="26">
        <f t="shared" si="450"/>
        <v>447.88</v>
      </c>
      <c r="H280" s="27">
        <f t="shared" si="451"/>
        <v>468.44</v>
      </c>
      <c r="I280" s="168"/>
      <c r="J280" s="84">
        <f t="shared" si="452"/>
        <v>447.88</v>
      </c>
      <c r="K280" s="85">
        <f t="shared" si="453"/>
        <v>468.44</v>
      </c>
      <c r="L280" s="79">
        <f t="shared" si="454"/>
        <v>0</v>
      </c>
      <c r="M280" s="80">
        <f t="shared" si="455"/>
        <v>0</v>
      </c>
    </row>
    <row r="281" spans="1:13">
      <c r="A281" s="26" t="s">
        <v>328</v>
      </c>
      <c r="B281" s="26" t="s">
        <v>279</v>
      </c>
      <c r="C281" s="26" t="s">
        <v>329</v>
      </c>
      <c r="D281" s="26" t="s">
        <v>330</v>
      </c>
      <c r="E281" s="26" t="s">
        <v>331</v>
      </c>
      <c r="F281" s="26" t="s">
        <v>385</v>
      </c>
      <c r="G281" s="26">
        <f t="shared" si="450"/>
        <v>472.52</v>
      </c>
      <c r="H281" s="27">
        <f t="shared" si="451"/>
        <v>476.88</v>
      </c>
      <c r="I281" s="168"/>
      <c r="J281" s="84">
        <f t="shared" si="452"/>
        <v>472.52</v>
      </c>
      <c r="K281" s="85">
        <f t="shared" si="453"/>
        <v>476.88</v>
      </c>
      <c r="L281" s="79">
        <f t="shared" si="454"/>
        <v>0</v>
      </c>
      <c r="M281" s="80">
        <f t="shared" si="455"/>
        <v>0</v>
      </c>
    </row>
    <row r="282" spans="1:13">
      <c r="A282" s="26" t="s">
        <v>342</v>
      </c>
      <c r="B282" s="26" t="s">
        <v>337</v>
      </c>
      <c r="C282" s="26" t="s">
        <v>1252</v>
      </c>
      <c r="D282" s="26" t="s">
        <v>1253</v>
      </c>
      <c r="E282" s="26" t="s">
        <v>1254</v>
      </c>
      <c r="F282" s="26" t="s">
        <v>385</v>
      </c>
      <c r="G282" s="26">
        <f t="shared" si="450"/>
        <v>5.79</v>
      </c>
      <c r="H282" s="27">
        <f t="shared" si="451"/>
        <v>6.51</v>
      </c>
      <c r="I282" s="168"/>
      <c r="J282" s="84">
        <f t="shared" si="452"/>
        <v>5.79</v>
      </c>
      <c r="K282" s="85">
        <f t="shared" si="453"/>
        <v>6.51</v>
      </c>
      <c r="L282" s="79">
        <f t="shared" si="454"/>
        <v>0</v>
      </c>
      <c r="M282" s="80">
        <f t="shared" si="455"/>
        <v>0</v>
      </c>
    </row>
    <row r="283" spans="1:13">
      <c r="A283" s="26" t="s">
        <v>375</v>
      </c>
      <c r="B283" s="26" t="s">
        <v>960</v>
      </c>
      <c r="C283" s="26" t="s">
        <v>988</v>
      </c>
      <c r="D283" s="26" t="s">
        <v>989</v>
      </c>
      <c r="E283" s="26" t="s">
        <v>990</v>
      </c>
      <c r="F283" s="26" t="s">
        <v>387</v>
      </c>
      <c r="G283" s="26">
        <f t="shared" si="450"/>
        <v>348.05</v>
      </c>
      <c r="H283" s="27">
        <f t="shared" si="451"/>
        <v>352.13</v>
      </c>
      <c r="I283" s="168"/>
      <c r="J283" s="84">
        <f t="shared" si="452"/>
        <v>348.05</v>
      </c>
      <c r="K283" s="85">
        <f t="shared" si="453"/>
        <v>352.13</v>
      </c>
      <c r="L283" s="79">
        <f t="shared" si="454"/>
        <v>0</v>
      </c>
      <c r="M283" s="80">
        <f t="shared" si="455"/>
        <v>0</v>
      </c>
    </row>
    <row r="284" spans="1:13">
      <c r="A284" s="26" t="s">
        <v>449</v>
      </c>
      <c r="B284" s="26" t="s">
        <v>913</v>
      </c>
      <c r="C284" s="26" t="s">
        <v>991</v>
      </c>
      <c r="D284" s="26" t="s">
        <v>992</v>
      </c>
      <c r="E284" s="26" t="s">
        <v>993</v>
      </c>
      <c r="F284" s="26" t="s">
        <v>386</v>
      </c>
      <c r="G284" s="26">
        <f t="shared" si="450"/>
        <v>358.07</v>
      </c>
      <c r="H284" s="27">
        <f t="shared" si="451"/>
        <v>366.4</v>
      </c>
      <c r="I284" s="168"/>
      <c r="J284" s="84">
        <f t="shared" si="452"/>
        <v>358.07</v>
      </c>
      <c r="K284" s="85">
        <f t="shared" si="453"/>
        <v>366.4</v>
      </c>
      <c r="L284" s="79">
        <f t="shared" si="454"/>
        <v>0</v>
      </c>
      <c r="M284" s="80">
        <f t="shared" si="455"/>
        <v>0</v>
      </c>
    </row>
    <row r="285" spans="1:13">
      <c r="A285" s="26" t="s">
        <v>637</v>
      </c>
      <c r="B285" s="26" t="s">
        <v>855</v>
      </c>
      <c r="C285" s="26" t="s">
        <v>898</v>
      </c>
      <c r="D285" s="26" t="s">
        <v>899</v>
      </c>
      <c r="E285" s="26" t="s">
        <v>900</v>
      </c>
      <c r="F285" s="26" t="s">
        <v>384</v>
      </c>
      <c r="G285" s="26">
        <f t="shared" si="450"/>
        <v>152.55000000000001</v>
      </c>
      <c r="H285" s="27">
        <f t="shared" si="451"/>
        <v>156.41</v>
      </c>
      <c r="I285" s="168"/>
      <c r="J285" s="84">
        <f t="shared" si="452"/>
        <v>152.55000000000001</v>
      </c>
      <c r="K285" s="85">
        <f t="shared" si="453"/>
        <v>156.41</v>
      </c>
      <c r="L285" s="79">
        <f t="shared" si="454"/>
        <v>0</v>
      </c>
      <c r="M285" s="80">
        <f t="shared" si="455"/>
        <v>0</v>
      </c>
    </row>
    <row r="286" spans="1:13">
      <c r="A286" s="26" t="s">
        <v>505</v>
      </c>
      <c r="B286" s="26" t="s">
        <v>452</v>
      </c>
      <c r="C286" s="26" t="s">
        <v>506</v>
      </c>
      <c r="D286" s="26" t="s">
        <v>507</v>
      </c>
      <c r="E286" s="26" t="s">
        <v>508</v>
      </c>
      <c r="F286" s="26" t="s">
        <v>385</v>
      </c>
      <c r="G286" s="26">
        <f t="shared" si="450"/>
        <v>89.9</v>
      </c>
      <c r="H286" s="27">
        <f t="shared" si="451"/>
        <v>91.53</v>
      </c>
      <c r="I286" s="168"/>
      <c r="J286" s="84">
        <f t="shared" si="452"/>
        <v>89.9</v>
      </c>
      <c r="K286" s="85">
        <f t="shared" si="453"/>
        <v>91.53</v>
      </c>
      <c r="L286" s="79">
        <f t="shared" si="454"/>
        <v>0</v>
      </c>
      <c r="M286" s="80">
        <f t="shared" si="455"/>
        <v>0</v>
      </c>
    </row>
    <row r="287" spans="1:13">
      <c r="A287" s="26" t="s">
        <v>554</v>
      </c>
      <c r="B287" s="26" t="s">
        <v>515</v>
      </c>
      <c r="C287" s="26" t="s">
        <v>555</v>
      </c>
      <c r="D287" s="26" t="s">
        <v>556</v>
      </c>
      <c r="E287" s="26" t="s">
        <v>557</v>
      </c>
      <c r="F287" s="26" t="s">
        <v>385</v>
      </c>
      <c r="G287" s="26">
        <f t="shared" si="450"/>
        <v>20.329999999999998</v>
      </c>
      <c r="H287" s="27">
        <f t="shared" si="451"/>
        <v>20.7</v>
      </c>
      <c r="I287" s="168"/>
      <c r="J287" s="84">
        <f t="shared" si="452"/>
        <v>20.329999999999998</v>
      </c>
      <c r="K287" s="85">
        <f t="shared" si="453"/>
        <v>20.7</v>
      </c>
      <c r="L287" s="79">
        <f t="shared" si="454"/>
        <v>0</v>
      </c>
      <c r="M287" s="80">
        <f t="shared" si="455"/>
        <v>0</v>
      </c>
    </row>
    <row r="288" spans="1:13">
      <c r="A288" s="26" t="s">
        <v>695</v>
      </c>
      <c r="B288" s="26" t="s">
        <v>804</v>
      </c>
      <c r="C288" s="26" t="s">
        <v>839</v>
      </c>
      <c r="D288" s="26" t="s">
        <v>840</v>
      </c>
      <c r="E288" s="26" t="s">
        <v>841</v>
      </c>
      <c r="F288" s="26" t="s">
        <v>385</v>
      </c>
      <c r="G288" s="26">
        <f t="shared" si="450"/>
        <v>11.96</v>
      </c>
      <c r="H288" s="27">
        <f t="shared" si="451"/>
        <v>12.28</v>
      </c>
      <c r="I288" s="168"/>
      <c r="J288" s="84">
        <f t="shared" si="452"/>
        <v>11.96</v>
      </c>
      <c r="K288" s="85">
        <f t="shared" si="453"/>
        <v>12.28</v>
      </c>
      <c r="L288" s="79">
        <f t="shared" si="454"/>
        <v>0</v>
      </c>
      <c r="M288" s="80">
        <f t="shared" si="455"/>
        <v>0</v>
      </c>
    </row>
    <row r="289" spans="1:13">
      <c r="A289" s="26" t="s">
        <v>720</v>
      </c>
      <c r="B289" s="26" t="s">
        <v>1288</v>
      </c>
      <c r="C289" s="26" t="s">
        <v>1328</v>
      </c>
      <c r="D289" s="26" t="s">
        <v>1329</v>
      </c>
      <c r="E289" s="26" t="s">
        <v>1330</v>
      </c>
      <c r="F289" s="26" t="s">
        <v>386</v>
      </c>
      <c r="G289" s="26">
        <f t="shared" si="450"/>
        <v>565.4</v>
      </c>
      <c r="H289" s="27">
        <f t="shared" si="451"/>
        <v>583.55999999999995</v>
      </c>
      <c r="I289" s="168"/>
      <c r="J289" s="84">
        <f t="shared" si="452"/>
        <v>565.4</v>
      </c>
      <c r="K289" s="85">
        <f t="shared" si="453"/>
        <v>583.55999999999995</v>
      </c>
      <c r="L289" s="79">
        <f t="shared" si="454"/>
        <v>0</v>
      </c>
      <c r="M289" s="80">
        <f t="shared" si="455"/>
        <v>0</v>
      </c>
    </row>
    <row r="290" spans="1:13">
      <c r="A290" s="26" t="s">
        <v>382</v>
      </c>
      <c r="B290" s="26" t="s">
        <v>574</v>
      </c>
      <c r="C290" s="26" t="s">
        <v>590</v>
      </c>
      <c r="D290" s="26" t="s">
        <v>591</v>
      </c>
      <c r="E290" s="26" t="s">
        <v>592</v>
      </c>
      <c r="F290" s="26" t="s">
        <v>387</v>
      </c>
      <c r="G290" s="26">
        <f t="shared" si="450"/>
        <v>428.97</v>
      </c>
      <c r="H290" s="27">
        <f t="shared" si="451"/>
        <v>435.87</v>
      </c>
      <c r="I290" s="168"/>
      <c r="J290" s="84">
        <f t="shared" si="452"/>
        <v>428.97</v>
      </c>
      <c r="K290" s="85">
        <f t="shared" si="453"/>
        <v>435.87</v>
      </c>
      <c r="L290" s="79">
        <f t="shared" si="454"/>
        <v>0</v>
      </c>
      <c r="M290" s="80">
        <f t="shared" si="455"/>
        <v>0</v>
      </c>
    </row>
    <row r="291" spans="1:13">
      <c r="A291" s="26" t="s">
        <v>613</v>
      </c>
      <c r="B291" s="26" t="s">
        <v>735</v>
      </c>
      <c r="C291" s="26" t="s">
        <v>773</v>
      </c>
      <c r="D291" s="26" t="s">
        <v>774</v>
      </c>
      <c r="E291" s="26" t="s">
        <v>472</v>
      </c>
      <c r="F291" s="26" t="s">
        <v>384</v>
      </c>
      <c r="G291" s="26">
        <f t="shared" si="450"/>
        <v>88.44</v>
      </c>
      <c r="H291" s="27">
        <f t="shared" si="451"/>
        <v>90.76</v>
      </c>
      <c r="I291" s="168"/>
      <c r="J291" s="84">
        <f t="shared" si="452"/>
        <v>88.44</v>
      </c>
      <c r="K291" s="85">
        <f t="shared" si="453"/>
        <v>90.76</v>
      </c>
      <c r="L291" s="79">
        <f t="shared" si="454"/>
        <v>0</v>
      </c>
      <c r="M291" s="80">
        <f t="shared" si="455"/>
        <v>0</v>
      </c>
    </row>
    <row r="292" spans="1:13">
      <c r="A292" s="26" t="s">
        <v>432</v>
      </c>
      <c r="B292" s="26" t="s">
        <v>406</v>
      </c>
      <c r="C292" s="26" t="s">
        <v>433</v>
      </c>
      <c r="D292" s="26" t="s">
        <v>211</v>
      </c>
      <c r="E292" s="26" t="s">
        <v>434</v>
      </c>
      <c r="F292" s="26" t="s">
        <v>385</v>
      </c>
      <c r="G292" s="26">
        <f t="shared" si="450"/>
        <v>8.44</v>
      </c>
      <c r="H292" s="27">
        <f t="shared" si="451"/>
        <v>8.56</v>
      </c>
      <c r="I292" s="168"/>
      <c r="J292" s="84">
        <f t="shared" si="452"/>
        <v>8.44</v>
      </c>
      <c r="K292" s="85">
        <f t="shared" si="453"/>
        <v>8.56</v>
      </c>
      <c r="L292" s="79">
        <f t="shared" si="454"/>
        <v>0</v>
      </c>
      <c r="M292" s="80">
        <f t="shared" si="455"/>
        <v>0</v>
      </c>
    </row>
    <row r="293" spans="1:13">
      <c r="A293" s="26" t="s">
        <v>901</v>
      </c>
      <c r="B293" s="26" t="s">
        <v>1383</v>
      </c>
      <c r="C293" s="26" t="s">
        <v>1410</v>
      </c>
      <c r="D293" s="26" t="s">
        <v>1411</v>
      </c>
      <c r="E293" s="26" t="s">
        <v>1412</v>
      </c>
      <c r="F293" s="26" t="s">
        <v>384</v>
      </c>
      <c r="G293" s="26">
        <f t="shared" si="450"/>
        <v>188.4</v>
      </c>
      <c r="H293" s="27">
        <f t="shared" si="451"/>
        <v>194.12</v>
      </c>
      <c r="I293" s="168"/>
      <c r="J293" s="84">
        <f t="shared" si="452"/>
        <v>188.4</v>
      </c>
      <c r="K293" s="85">
        <f t="shared" si="453"/>
        <v>194.12</v>
      </c>
      <c r="L293" s="79">
        <f t="shared" si="454"/>
        <v>0</v>
      </c>
      <c r="M293" s="80">
        <f t="shared" si="455"/>
        <v>0</v>
      </c>
    </row>
    <row r="294" spans="1:13">
      <c r="A294" s="26" t="s">
        <v>1413</v>
      </c>
      <c r="B294" s="26" t="s">
        <v>1372</v>
      </c>
      <c r="C294" s="26" t="s">
        <v>1414</v>
      </c>
      <c r="D294" s="26" t="s">
        <v>1415</v>
      </c>
      <c r="E294" s="26" t="s">
        <v>1416</v>
      </c>
      <c r="F294" s="26" t="s">
        <v>384</v>
      </c>
      <c r="G294" s="26">
        <f t="shared" si="450"/>
        <v>452.36</v>
      </c>
      <c r="H294" s="27">
        <f t="shared" si="451"/>
        <v>468.89</v>
      </c>
      <c r="I294" s="168"/>
      <c r="J294" s="84">
        <f t="shared" si="452"/>
        <v>452.36</v>
      </c>
      <c r="K294" s="85">
        <f t="shared" si="453"/>
        <v>468.89</v>
      </c>
      <c r="L294" s="79">
        <f t="shared" si="454"/>
        <v>0</v>
      </c>
      <c r="M294" s="80">
        <f t="shared" si="455"/>
        <v>0</v>
      </c>
    </row>
    <row r="295" spans="1:13">
      <c r="A295" s="26" t="s">
        <v>343</v>
      </c>
      <c r="B295" s="26" t="s">
        <v>337</v>
      </c>
      <c r="C295" s="26" t="s">
        <v>1090</v>
      </c>
      <c r="D295" s="26" t="s">
        <v>1091</v>
      </c>
      <c r="E295" s="26" t="s">
        <v>1092</v>
      </c>
      <c r="F295" s="26" t="s">
        <v>385</v>
      </c>
      <c r="G295" s="26">
        <f t="shared" si="450"/>
        <v>5.85</v>
      </c>
      <c r="H295" s="27">
        <f t="shared" si="451"/>
        <v>6.52</v>
      </c>
      <c r="I295" s="168"/>
      <c r="J295" s="84">
        <f t="shared" si="452"/>
        <v>5.85</v>
      </c>
      <c r="K295" s="85">
        <f t="shared" si="453"/>
        <v>6.52</v>
      </c>
      <c r="L295" s="79">
        <f t="shared" si="454"/>
        <v>0</v>
      </c>
      <c r="M295" s="80">
        <f t="shared" si="455"/>
        <v>0</v>
      </c>
    </row>
    <row r="296" spans="1:13">
      <c r="A296" s="26" t="s">
        <v>994</v>
      </c>
      <c r="B296" s="26" t="s">
        <v>995</v>
      </c>
      <c r="C296" s="26" t="s">
        <v>808</v>
      </c>
      <c r="D296" s="26" t="s">
        <v>996</v>
      </c>
      <c r="E296" s="26" t="s">
        <v>997</v>
      </c>
      <c r="F296" s="26" t="s">
        <v>385</v>
      </c>
      <c r="G296" s="26">
        <f t="shared" si="450"/>
        <v>28.04</v>
      </c>
      <c r="H296" s="27">
        <f t="shared" si="451"/>
        <v>29.07</v>
      </c>
      <c r="I296" s="168"/>
      <c r="J296" s="84">
        <f t="shared" si="452"/>
        <v>28.04</v>
      </c>
      <c r="K296" s="85">
        <f t="shared" si="453"/>
        <v>29.07</v>
      </c>
      <c r="L296" s="79">
        <f t="shared" si="454"/>
        <v>0</v>
      </c>
      <c r="M296" s="80">
        <f t="shared" si="455"/>
        <v>0</v>
      </c>
    </row>
    <row r="297" spans="1:13">
      <c r="A297" s="26" t="s">
        <v>450</v>
      </c>
      <c r="B297" s="26" t="s">
        <v>998</v>
      </c>
      <c r="C297" s="26" t="s">
        <v>999</v>
      </c>
      <c r="D297" s="26" t="s">
        <v>1000</v>
      </c>
      <c r="E297" s="26" t="s">
        <v>1001</v>
      </c>
      <c r="F297" s="26" t="s">
        <v>387</v>
      </c>
      <c r="G297" s="26">
        <f t="shared" si="450"/>
        <v>285.51</v>
      </c>
      <c r="H297" s="27">
        <f t="shared" si="451"/>
        <v>290.70999999999998</v>
      </c>
      <c r="I297" s="168"/>
      <c r="J297" s="84">
        <f t="shared" si="452"/>
        <v>285.51</v>
      </c>
      <c r="K297" s="85">
        <f t="shared" si="453"/>
        <v>290.70999999999998</v>
      </c>
      <c r="L297" s="79">
        <f t="shared" si="454"/>
        <v>0</v>
      </c>
      <c r="M297" s="80">
        <f t="shared" si="455"/>
        <v>0</v>
      </c>
    </row>
    <row r="298" spans="1:13">
      <c r="A298" s="26" t="s">
        <v>638</v>
      </c>
      <c r="B298" s="26" t="s">
        <v>855</v>
      </c>
      <c r="C298" s="26" t="s">
        <v>902</v>
      </c>
      <c r="D298" s="26" t="s">
        <v>903</v>
      </c>
      <c r="E298" s="26" t="s">
        <v>904</v>
      </c>
      <c r="F298" s="26" t="s">
        <v>384</v>
      </c>
      <c r="G298" s="26">
        <f t="shared" si="450"/>
        <v>154.01</v>
      </c>
      <c r="H298" s="27">
        <f t="shared" si="451"/>
        <v>156.56</v>
      </c>
      <c r="I298" s="168"/>
      <c r="J298" s="84">
        <f t="shared" si="452"/>
        <v>154.01</v>
      </c>
      <c r="K298" s="85">
        <f t="shared" si="453"/>
        <v>156.56</v>
      </c>
      <c r="L298" s="79">
        <f t="shared" si="454"/>
        <v>0</v>
      </c>
      <c r="M298" s="80">
        <f t="shared" si="455"/>
        <v>0</v>
      </c>
    </row>
    <row r="299" spans="1:13">
      <c r="A299" s="26" t="s">
        <v>509</v>
      </c>
      <c r="B299" s="26" t="s">
        <v>452</v>
      </c>
      <c r="C299" s="26" t="s">
        <v>510</v>
      </c>
      <c r="D299" s="26" t="s">
        <v>511</v>
      </c>
      <c r="E299" s="26" t="s">
        <v>512</v>
      </c>
      <c r="F299" s="26" t="s">
        <v>385</v>
      </c>
      <c r="G299" s="26">
        <f t="shared" si="450"/>
        <v>90.88</v>
      </c>
      <c r="H299" s="27">
        <f t="shared" si="451"/>
        <v>91.63</v>
      </c>
      <c r="I299" s="168"/>
      <c r="J299" s="84">
        <f t="shared" si="452"/>
        <v>90.88</v>
      </c>
      <c r="K299" s="85">
        <f t="shared" si="453"/>
        <v>91.63</v>
      </c>
      <c r="L299" s="79">
        <f t="shared" si="454"/>
        <v>0</v>
      </c>
      <c r="M299" s="80">
        <f t="shared" si="455"/>
        <v>0</v>
      </c>
    </row>
    <row r="300" spans="1:13">
      <c r="A300" s="26" t="s">
        <v>558</v>
      </c>
      <c r="B300" s="26" t="s">
        <v>515</v>
      </c>
      <c r="C300" s="26" t="s">
        <v>522</v>
      </c>
      <c r="D300" s="26" t="s">
        <v>559</v>
      </c>
      <c r="E300" s="26" t="s">
        <v>217</v>
      </c>
      <c r="F300" s="26" t="s">
        <v>385</v>
      </c>
      <c r="G300" s="26">
        <f t="shared" si="450"/>
        <v>20.52</v>
      </c>
      <c r="H300" s="27">
        <f t="shared" si="451"/>
        <v>20.72</v>
      </c>
      <c r="I300" s="168"/>
      <c r="J300" s="84">
        <f t="shared" si="452"/>
        <v>20.52</v>
      </c>
      <c r="K300" s="85">
        <f t="shared" si="453"/>
        <v>20.72</v>
      </c>
      <c r="L300" s="79">
        <f t="shared" si="454"/>
        <v>0</v>
      </c>
      <c r="M300" s="80">
        <f t="shared" si="455"/>
        <v>0</v>
      </c>
    </row>
    <row r="301" spans="1:13">
      <c r="A301" s="26" t="s">
        <v>699</v>
      </c>
      <c r="B301" s="26" t="s">
        <v>804</v>
      </c>
      <c r="C301" s="26" t="s">
        <v>805</v>
      </c>
      <c r="D301" s="26" t="s">
        <v>842</v>
      </c>
      <c r="E301" s="26" t="s">
        <v>843</v>
      </c>
      <c r="F301" s="26" t="s">
        <v>385</v>
      </c>
      <c r="G301" s="26">
        <f t="shared" si="450"/>
        <v>12.08</v>
      </c>
      <c r="H301" s="27">
        <f t="shared" si="451"/>
        <v>12.3</v>
      </c>
      <c r="I301" s="168"/>
      <c r="J301" s="84">
        <f t="shared" si="452"/>
        <v>12.08</v>
      </c>
      <c r="K301" s="85">
        <f t="shared" si="453"/>
        <v>12.3</v>
      </c>
      <c r="L301" s="79">
        <f t="shared" si="454"/>
        <v>0</v>
      </c>
      <c r="M301" s="80">
        <f t="shared" si="455"/>
        <v>0</v>
      </c>
    </row>
    <row r="302" spans="1:13">
      <c r="A302" s="26" t="s">
        <v>721</v>
      </c>
      <c r="B302" s="26" t="s">
        <v>1288</v>
      </c>
      <c r="C302" s="26" t="s">
        <v>1331</v>
      </c>
      <c r="D302" s="26" t="s">
        <v>1332</v>
      </c>
      <c r="E302" s="26" t="s">
        <v>1333</v>
      </c>
      <c r="F302" s="26" t="s">
        <v>386</v>
      </c>
      <c r="G302" s="26">
        <f t="shared" si="450"/>
        <v>571.04999999999995</v>
      </c>
      <c r="H302" s="27">
        <f t="shared" si="451"/>
        <v>584.13</v>
      </c>
      <c r="I302" s="168"/>
      <c r="J302" s="84">
        <f t="shared" si="452"/>
        <v>571.04999999999995</v>
      </c>
      <c r="K302" s="85">
        <f t="shared" si="453"/>
        <v>584.13</v>
      </c>
      <c r="L302" s="79">
        <f t="shared" si="454"/>
        <v>0</v>
      </c>
      <c r="M302" s="80">
        <f t="shared" si="455"/>
        <v>0</v>
      </c>
    </row>
    <row r="303" spans="1:13">
      <c r="A303" s="26" t="s">
        <v>560</v>
      </c>
      <c r="B303" s="26" t="s">
        <v>593</v>
      </c>
      <c r="C303" s="26" t="s">
        <v>594</v>
      </c>
      <c r="D303" s="26" t="s">
        <v>595</v>
      </c>
      <c r="E303" s="26" t="s">
        <v>596</v>
      </c>
      <c r="F303" s="26" t="s">
        <v>384</v>
      </c>
      <c r="G303" s="26">
        <f t="shared" si="450"/>
        <v>232.45</v>
      </c>
      <c r="H303" s="27">
        <f t="shared" si="451"/>
        <v>235.52</v>
      </c>
      <c r="I303" s="168"/>
      <c r="J303" s="84">
        <f t="shared" si="452"/>
        <v>232.45</v>
      </c>
      <c r="K303" s="85">
        <f t="shared" si="453"/>
        <v>235.52</v>
      </c>
      <c r="L303" s="79">
        <f t="shared" si="454"/>
        <v>0</v>
      </c>
      <c r="M303" s="80">
        <f t="shared" si="455"/>
        <v>0</v>
      </c>
    </row>
    <row r="304" spans="1:13">
      <c r="A304" s="26" t="s">
        <v>614</v>
      </c>
      <c r="B304" s="26" t="s">
        <v>735</v>
      </c>
      <c r="C304" s="26" t="s">
        <v>775</v>
      </c>
      <c r="D304" s="26" t="s">
        <v>776</v>
      </c>
      <c r="E304" s="26" t="s">
        <v>777</v>
      </c>
      <c r="F304" s="26" t="s">
        <v>384</v>
      </c>
      <c r="G304" s="26">
        <f t="shared" si="450"/>
        <v>89.32</v>
      </c>
      <c r="H304" s="27">
        <f t="shared" si="451"/>
        <v>90.85</v>
      </c>
      <c r="I304" s="168"/>
      <c r="J304" s="84">
        <f t="shared" si="452"/>
        <v>89.32</v>
      </c>
      <c r="K304" s="85">
        <f t="shared" si="453"/>
        <v>90.85</v>
      </c>
      <c r="L304" s="79">
        <f t="shared" si="454"/>
        <v>0</v>
      </c>
      <c r="M304" s="80">
        <f t="shared" si="455"/>
        <v>0</v>
      </c>
    </row>
    <row r="305" spans="1:13">
      <c r="A305" s="26" t="s">
        <v>905</v>
      </c>
      <c r="B305" s="26" t="s">
        <v>1383</v>
      </c>
      <c r="C305" s="26" t="s">
        <v>1417</v>
      </c>
      <c r="D305" s="26" t="s">
        <v>1418</v>
      </c>
      <c r="E305" s="26" t="s">
        <v>1419</v>
      </c>
      <c r="F305" s="26" t="s">
        <v>384</v>
      </c>
      <c r="G305" s="26">
        <f t="shared" si="450"/>
        <v>190.27</v>
      </c>
      <c r="H305" s="27">
        <f t="shared" si="451"/>
        <v>194.31</v>
      </c>
      <c r="I305" s="168"/>
      <c r="J305" s="84">
        <f t="shared" si="452"/>
        <v>190.27</v>
      </c>
      <c r="K305" s="85">
        <f t="shared" si="453"/>
        <v>194.31</v>
      </c>
      <c r="L305" s="79">
        <f t="shared" si="454"/>
        <v>0</v>
      </c>
      <c r="M305" s="80">
        <f t="shared" si="455"/>
        <v>0</v>
      </c>
    </row>
    <row r="306" spans="1:13">
      <c r="A306" s="26" t="s">
        <v>1420</v>
      </c>
      <c r="B306" s="26" t="s">
        <v>1372</v>
      </c>
      <c r="C306" s="26" t="s">
        <v>1421</v>
      </c>
      <c r="D306" s="26" t="s">
        <v>1422</v>
      </c>
      <c r="E306" s="26" t="s">
        <v>1423</v>
      </c>
      <c r="F306" s="26" t="s">
        <v>384</v>
      </c>
      <c r="G306" s="26">
        <f t="shared" si="450"/>
        <v>456.88</v>
      </c>
      <c r="H306" s="27">
        <f t="shared" si="451"/>
        <v>469.34</v>
      </c>
      <c r="I306" s="168"/>
      <c r="J306" s="84">
        <f t="shared" si="452"/>
        <v>456.88</v>
      </c>
      <c r="K306" s="85">
        <f t="shared" si="453"/>
        <v>469.34</v>
      </c>
      <c r="L306" s="79">
        <f t="shared" si="454"/>
        <v>0</v>
      </c>
      <c r="M306" s="80">
        <f t="shared" si="455"/>
        <v>0</v>
      </c>
    </row>
    <row r="307" spans="1:13">
      <c r="A307" s="26" t="s">
        <v>344</v>
      </c>
      <c r="B307" s="26" t="s">
        <v>337</v>
      </c>
      <c r="C307" s="26" t="s">
        <v>1093</v>
      </c>
      <c r="D307" s="26" t="s">
        <v>1094</v>
      </c>
      <c r="E307" s="26" t="s">
        <v>1092</v>
      </c>
      <c r="F307" s="26" t="s">
        <v>385</v>
      </c>
      <c r="G307" s="26">
        <f t="shared" si="450"/>
        <v>5.91</v>
      </c>
      <c r="H307" s="27">
        <f t="shared" si="451"/>
        <v>6.52</v>
      </c>
      <c r="I307" s="168"/>
      <c r="J307" s="84">
        <f t="shared" si="452"/>
        <v>5.91</v>
      </c>
      <c r="K307" s="85">
        <f t="shared" si="453"/>
        <v>6.52</v>
      </c>
      <c r="L307" s="79">
        <f t="shared" si="454"/>
        <v>0</v>
      </c>
      <c r="M307" s="80">
        <f t="shared" si="455"/>
        <v>0</v>
      </c>
    </row>
    <row r="308" spans="1:13">
      <c r="A308" s="26" t="s">
        <v>1002</v>
      </c>
      <c r="B308" s="26" t="s">
        <v>995</v>
      </c>
      <c r="C308" s="26" t="s">
        <v>1003</v>
      </c>
      <c r="D308" s="26" t="s">
        <v>1004</v>
      </c>
      <c r="E308" s="26" t="s">
        <v>1005</v>
      </c>
      <c r="F308" s="26" t="s">
        <v>385</v>
      </c>
      <c r="G308" s="26">
        <f t="shared" si="450"/>
        <v>28.32</v>
      </c>
      <c r="H308" s="27">
        <f t="shared" si="451"/>
        <v>29.09</v>
      </c>
      <c r="I308" s="168"/>
      <c r="J308" s="84">
        <f t="shared" si="452"/>
        <v>28.32</v>
      </c>
      <c r="K308" s="85">
        <f t="shared" si="453"/>
        <v>29.09</v>
      </c>
      <c r="L308" s="79">
        <f t="shared" si="454"/>
        <v>0</v>
      </c>
      <c r="M308" s="80">
        <f t="shared" si="455"/>
        <v>0</v>
      </c>
    </row>
    <row r="309" spans="1:13">
      <c r="A309" s="26" t="s">
        <v>723</v>
      </c>
      <c r="B309" s="26" t="s">
        <v>1006</v>
      </c>
      <c r="C309" s="26" t="s">
        <v>1007</v>
      </c>
      <c r="D309" s="26" t="s">
        <v>1008</v>
      </c>
      <c r="E309" s="26" t="s">
        <v>1009</v>
      </c>
      <c r="F309" s="26" t="s">
        <v>385</v>
      </c>
      <c r="G309" s="26">
        <f t="shared" si="450"/>
        <v>138.59</v>
      </c>
      <c r="H309" s="27">
        <f t="shared" si="451"/>
        <v>141.1</v>
      </c>
      <c r="I309" s="168"/>
      <c r="J309" s="84">
        <f t="shared" si="452"/>
        <v>138.59</v>
      </c>
      <c r="K309" s="85">
        <f t="shared" si="453"/>
        <v>141.1</v>
      </c>
      <c r="L309" s="79">
        <f t="shared" si="454"/>
        <v>0</v>
      </c>
      <c r="M309" s="80">
        <f t="shared" si="455"/>
        <v>0</v>
      </c>
    </row>
    <row r="310" spans="1:13">
      <c r="A310" s="26" t="s">
        <v>639</v>
      </c>
      <c r="B310" s="26" t="s">
        <v>186</v>
      </c>
      <c r="C310" s="26" t="s">
        <v>640</v>
      </c>
      <c r="D310" s="26" t="s">
        <v>641</v>
      </c>
      <c r="E310" s="26" t="s">
        <v>642</v>
      </c>
      <c r="F310" s="26" t="s">
        <v>385</v>
      </c>
      <c r="G310" s="26">
        <f t="shared" si="450"/>
        <v>122.15</v>
      </c>
      <c r="H310" s="27">
        <f t="shared" si="451"/>
        <v>123.29</v>
      </c>
      <c r="I310" s="168"/>
      <c r="J310" s="84">
        <f t="shared" si="452"/>
        <v>122.15</v>
      </c>
      <c r="K310" s="85">
        <f t="shared" si="453"/>
        <v>123.29</v>
      </c>
      <c r="L310" s="79">
        <f t="shared" si="454"/>
        <v>0</v>
      </c>
      <c r="M310" s="80">
        <f t="shared" si="455"/>
        <v>0</v>
      </c>
    </row>
    <row r="311" spans="1:13">
      <c r="A311" s="26" t="s">
        <v>703</v>
      </c>
      <c r="B311" s="26" t="s">
        <v>804</v>
      </c>
      <c r="C311" s="26" t="s">
        <v>621</v>
      </c>
      <c r="D311" s="26" t="s">
        <v>844</v>
      </c>
      <c r="E311" s="26" t="s">
        <v>843</v>
      </c>
      <c r="F311" s="26" t="s">
        <v>385</v>
      </c>
      <c r="G311" s="26">
        <f t="shared" si="450"/>
        <v>12.17</v>
      </c>
      <c r="H311" s="27">
        <f t="shared" si="451"/>
        <v>12.3</v>
      </c>
      <c r="I311" s="168"/>
      <c r="J311" s="84">
        <f t="shared" si="452"/>
        <v>12.17</v>
      </c>
      <c r="K311" s="85">
        <f t="shared" si="453"/>
        <v>12.3</v>
      </c>
      <c r="L311" s="79">
        <f t="shared" si="454"/>
        <v>0</v>
      </c>
      <c r="M311" s="80">
        <f t="shared" si="455"/>
        <v>0</v>
      </c>
    </row>
    <row r="312" spans="1:13">
      <c r="A312" s="26" t="s">
        <v>722</v>
      </c>
      <c r="B312" s="26" t="s">
        <v>1075</v>
      </c>
      <c r="C312" s="26" t="s">
        <v>1076</v>
      </c>
      <c r="D312" s="26" t="s">
        <v>1077</v>
      </c>
      <c r="E312" s="26" t="s">
        <v>1078</v>
      </c>
      <c r="F312" s="26" t="s">
        <v>387</v>
      </c>
      <c r="G312" s="26">
        <f t="shared" si="450"/>
        <v>435.49</v>
      </c>
      <c r="H312" s="27">
        <f t="shared" si="451"/>
        <v>443.47</v>
      </c>
      <c r="I312" s="168"/>
      <c r="J312" s="84">
        <f t="shared" si="452"/>
        <v>435.49</v>
      </c>
      <c r="K312" s="85">
        <f t="shared" si="453"/>
        <v>443.47</v>
      </c>
      <c r="L312" s="79">
        <f t="shared" si="454"/>
        <v>0</v>
      </c>
      <c r="M312" s="80">
        <f t="shared" si="455"/>
        <v>0</v>
      </c>
    </row>
    <row r="313" spans="1:13">
      <c r="A313" s="26" t="s">
        <v>562</v>
      </c>
      <c r="B313" s="26" t="s">
        <v>561</v>
      </c>
      <c r="C313" s="26" t="s">
        <v>563</v>
      </c>
      <c r="D313" s="26" t="s">
        <v>564</v>
      </c>
      <c r="E313" s="26" t="s">
        <v>565</v>
      </c>
      <c r="F313" s="26" t="s">
        <v>385</v>
      </c>
      <c r="G313" s="26">
        <f t="shared" si="450"/>
        <v>32.299999999999997</v>
      </c>
      <c r="H313" s="27">
        <f t="shared" si="451"/>
        <v>33.25</v>
      </c>
      <c r="I313" s="168"/>
      <c r="J313" s="84">
        <f t="shared" si="452"/>
        <v>32.299999999999997</v>
      </c>
      <c r="K313" s="85">
        <f t="shared" si="453"/>
        <v>33.25</v>
      </c>
      <c r="L313" s="79">
        <f t="shared" si="454"/>
        <v>0</v>
      </c>
      <c r="M313" s="80">
        <f t="shared" si="455"/>
        <v>0</v>
      </c>
    </row>
    <row r="314" spans="1:13">
      <c r="A314" s="26" t="s">
        <v>778</v>
      </c>
      <c r="B314" s="26" t="s">
        <v>779</v>
      </c>
      <c r="C314" s="26" t="s">
        <v>780</v>
      </c>
      <c r="D314" s="26" t="s">
        <v>548</v>
      </c>
      <c r="E314" s="26" t="s">
        <v>781</v>
      </c>
      <c r="F314" s="26" t="s">
        <v>385</v>
      </c>
      <c r="G314" s="26">
        <f t="shared" si="450"/>
        <v>80.959999999999994</v>
      </c>
      <c r="H314" s="27">
        <f t="shared" si="451"/>
        <v>81.69</v>
      </c>
      <c r="I314" s="168"/>
      <c r="J314" s="84">
        <f t="shared" si="452"/>
        <v>80.959999999999994</v>
      </c>
      <c r="K314" s="85">
        <f t="shared" si="453"/>
        <v>81.69</v>
      </c>
      <c r="L314" s="79">
        <f t="shared" si="454"/>
        <v>0</v>
      </c>
      <c r="M314" s="80">
        <f t="shared" si="455"/>
        <v>0</v>
      </c>
    </row>
    <row r="315" spans="1:13">
      <c r="A315" s="26" t="s">
        <v>906</v>
      </c>
      <c r="B315" s="26" t="s">
        <v>1383</v>
      </c>
      <c r="C315" s="26" t="s">
        <v>1424</v>
      </c>
      <c r="D315" s="26" t="s">
        <v>1425</v>
      </c>
      <c r="E315" s="26" t="s">
        <v>1426</v>
      </c>
      <c r="F315" s="26" t="s">
        <v>384</v>
      </c>
      <c r="G315" s="26">
        <f t="shared" si="450"/>
        <v>192.28</v>
      </c>
      <c r="H315" s="27">
        <f t="shared" si="451"/>
        <v>194.51</v>
      </c>
      <c r="I315" s="168"/>
      <c r="J315" s="84">
        <f t="shared" si="452"/>
        <v>192.28</v>
      </c>
      <c r="K315" s="85">
        <f t="shared" si="453"/>
        <v>194.51</v>
      </c>
      <c r="L315" s="79">
        <f t="shared" si="454"/>
        <v>0</v>
      </c>
      <c r="M315" s="80">
        <f t="shared" si="455"/>
        <v>0</v>
      </c>
    </row>
    <row r="316" spans="1:13">
      <c r="A316" s="26" t="s">
        <v>1427</v>
      </c>
      <c r="B316" s="26" t="s">
        <v>1372</v>
      </c>
      <c r="C316" s="26" t="s">
        <v>1428</v>
      </c>
      <c r="D316" s="26" t="s">
        <v>1286</v>
      </c>
      <c r="E316" s="26" t="s">
        <v>1429</v>
      </c>
      <c r="F316" s="26" t="s">
        <v>384</v>
      </c>
      <c r="G316" s="26">
        <f t="shared" si="450"/>
        <v>461.45</v>
      </c>
      <c r="H316" s="27">
        <f t="shared" si="451"/>
        <v>469.8</v>
      </c>
      <c r="I316" s="168"/>
      <c r="J316" s="84">
        <f t="shared" si="452"/>
        <v>461.45</v>
      </c>
      <c r="K316" s="85">
        <f t="shared" si="453"/>
        <v>469.8</v>
      </c>
      <c r="L316" s="79">
        <f t="shared" si="454"/>
        <v>0</v>
      </c>
      <c r="M316" s="80">
        <f t="shared" si="455"/>
        <v>0</v>
      </c>
    </row>
    <row r="317" spans="1:13">
      <c r="A317" s="26" t="s">
        <v>345</v>
      </c>
      <c r="B317" s="26" t="s">
        <v>337</v>
      </c>
      <c r="C317" s="26" t="s">
        <v>1095</v>
      </c>
      <c r="D317" s="26" t="s">
        <v>1096</v>
      </c>
      <c r="E317" s="26" t="s">
        <v>1097</v>
      </c>
      <c r="F317" s="26" t="s">
        <v>385</v>
      </c>
      <c r="G317" s="26">
        <f t="shared" si="450"/>
        <v>5.96</v>
      </c>
      <c r="H317" s="27">
        <f t="shared" si="451"/>
        <v>6.53</v>
      </c>
      <c r="I317" s="168"/>
      <c r="J317" s="84">
        <f t="shared" si="452"/>
        <v>5.96</v>
      </c>
      <c r="K317" s="85">
        <f t="shared" si="453"/>
        <v>6.53</v>
      </c>
      <c r="L317" s="79">
        <f t="shared" si="454"/>
        <v>0</v>
      </c>
      <c r="M317" s="80">
        <f t="shared" si="455"/>
        <v>0</v>
      </c>
    </row>
    <row r="318" spans="1:13">
      <c r="A318" s="26" t="s">
        <v>1010</v>
      </c>
      <c r="B318" s="26" t="s">
        <v>995</v>
      </c>
      <c r="C318" s="26" t="s">
        <v>1011</v>
      </c>
      <c r="D318" s="26" t="s">
        <v>242</v>
      </c>
      <c r="E318" s="26" t="s">
        <v>1012</v>
      </c>
      <c r="F318" s="26" t="s">
        <v>385</v>
      </c>
      <c r="G318" s="26">
        <f t="shared" si="450"/>
        <v>28.6</v>
      </c>
      <c r="H318" s="27">
        <f t="shared" si="451"/>
        <v>29.12</v>
      </c>
      <c r="I318" s="168"/>
      <c r="J318" s="84">
        <f t="shared" si="452"/>
        <v>28.6</v>
      </c>
      <c r="K318" s="85">
        <f t="shared" si="453"/>
        <v>29.12</v>
      </c>
      <c r="L318" s="79">
        <f t="shared" si="454"/>
        <v>0</v>
      </c>
      <c r="M318" s="80">
        <f t="shared" si="455"/>
        <v>0</v>
      </c>
    </row>
    <row r="319" spans="1:13">
      <c r="A319" s="26" t="s">
        <v>724</v>
      </c>
      <c r="B319" s="26" t="s">
        <v>1006</v>
      </c>
      <c r="C319" s="26" t="s">
        <v>1013</v>
      </c>
      <c r="D319" s="26" t="s">
        <v>1014</v>
      </c>
      <c r="E319" s="26" t="s">
        <v>1015</v>
      </c>
      <c r="F319" s="26" t="s">
        <v>385</v>
      </c>
      <c r="G319" s="26">
        <f t="shared" si="450"/>
        <v>139.91999999999999</v>
      </c>
      <c r="H319" s="27">
        <f t="shared" si="451"/>
        <v>141.22999999999999</v>
      </c>
      <c r="I319" s="168"/>
      <c r="J319" s="84">
        <f t="shared" si="452"/>
        <v>139.91999999999999</v>
      </c>
      <c r="K319" s="85">
        <f t="shared" si="453"/>
        <v>141.22999999999999</v>
      </c>
      <c r="L319" s="79">
        <f t="shared" si="454"/>
        <v>0</v>
      </c>
      <c r="M319" s="80">
        <f t="shared" si="455"/>
        <v>0</v>
      </c>
    </row>
    <row r="320" spans="1:13">
      <c r="A320" s="26" t="s">
        <v>1068</v>
      </c>
      <c r="B320" s="26" t="s">
        <v>1079</v>
      </c>
      <c r="C320" s="26" t="s">
        <v>1080</v>
      </c>
      <c r="D320" s="26" t="s">
        <v>1081</v>
      </c>
      <c r="E320" s="26" t="s">
        <v>1082</v>
      </c>
      <c r="F320" s="26" t="s">
        <v>384</v>
      </c>
      <c r="G320" s="26">
        <f t="shared" si="450"/>
        <v>323.06</v>
      </c>
      <c r="H320" s="27">
        <f t="shared" si="451"/>
        <v>327.12</v>
      </c>
      <c r="I320" s="168"/>
      <c r="J320" s="84">
        <f t="shared" si="452"/>
        <v>323.06</v>
      </c>
      <c r="K320" s="85">
        <f t="shared" si="453"/>
        <v>327.12</v>
      </c>
      <c r="L320" s="79">
        <f t="shared" si="454"/>
        <v>0</v>
      </c>
      <c r="M320" s="80">
        <f t="shared" si="455"/>
        <v>0</v>
      </c>
    </row>
    <row r="321" spans="1:13">
      <c r="A321" s="26" t="s">
        <v>566</v>
      </c>
      <c r="B321" s="26" t="s">
        <v>561</v>
      </c>
      <c r="C321" s="26" t="s">
        <v>567</v>
      </c>
      <c r="D321" s="26" t="s">
        <v>568</v>
      </c>
      <c r="E321" s="26" t="s">
        <v>569</v>
      </c>
      <c r="F321" s="26" t="s">
        <v>385</v>
      </c>
      <c r="G321" s="26">
        <f t="shared" si="450"/>
        <v>32.65</v>
      </c>
      <c r="H321" s="27">
        <f t="shared" si="451"/>
        <v>33.29</v>
      </c>
      <c r="I321" s="168"/>
      <c r="J321" s="84">
        <f t="shared" si="452"/>
        <v>32.65</v>
      </c>
      <c r="K321" s="85">
        <f t="shared" si="453"/>
        <v>33.29</v>
      </c>
      <c r="L321" s="79">
        <f t="shared" si="454"/>
        <v>0</v>
      </c>
      <c r="M321" s="80">
        <f t="shared" si="455"/>
        <v>0</v>
      </c>
    </row>
    <row r="322" spans="1:13">
      <c r="A322" s="26" t="s">
        <v>907</v>
      </c>
      <c r="B322" s="26" t="s">
        <v>885</v>
      </c>
      <c r="C322" s="26" t="s">
        <v>908</v>
      </c>
      <c r="D322" s="26" t="s">
        <v>909</v>
      </c>
      <c r="E322" s="26" t="s">
        <v>910</v>
      </c>
      <c r="F322" s="26" t="s">
        <v>385</v>
      </c>
      <c r="G322" s="26">
        <f t="shared" si="450"/>
        <v>65.83</v>
      </c>
      <c r="H322" s="27">
        <f t="shared" si="451"/>
        <v>66.41</v>
      </c>
      <c r="I322" s="168"/>
      <c r="J322" s="84">
        <f t="shared" si="452"/>
        <v>65.83</v>
      </c>
      <c r="K322" s="85">
        <f t="shared" si="453"/>
        <v>66.41</v>
      </c>
      <c r="L322" s="79">
        <f t="shared" si="454"/>
        <v>0</v>
      </c>
      <c r="M322" s="80">
        <f t="shared" si="455"/>
        <v>0</v>
      </c>
    </row>
    <row r="323" spans="1:13">
      <c r="A323" s="26" t="s">
        <v>1430</v>
      </c>
      <c r="B323" s="26" t="s">
        <v>1372</v>
      </c>
      <c r="C323" s="26" t="s">
        <v>1431</v>
      </c>
      <c r="D323" s="26" t="s">
        <v>1432</v>
      </c>
      <c r="E323" s="26" t="s">
        <v>1433</v>
      </c>
      <c r="F323" s="26" t="s">
        <v>384</v>
      </c>
      <c r="G323" s="26">
        <f t="shared" si="450"/>
        <v>466.21</v>
      </c>
      <c r="H323" s="27">
        <f t="shared" si="451"/>
        <v>470.28</v>
      </c>
      <c r="I323" s="168"/>
      <c r="J323" s="84">
        <f t="shared" si="452"/>
        <v>466.21</v>
      </c>
      <c r="K323" s="85">
        <f t="shared" si="453"/>
        <v>470.28</v>
      </c>
      <c r="L323" s="79">
        <f t="shared" si="454"/>
        <v>0</v>
      </c>
      <c r="M323" s="80">
        <f t="shared" si="455"/>
        <v>0</v>
      </c>
    </row>
    <row r="324" spans="1:13">
      <c r="A324" s="26" t="s">
        <v>346</v>
      </c>
      <c r="B324" s="26" t="s">
        <v>337</v>
      </c>
      <c r="C324" s="26" t="s">
        <v>1098</v>
      </c>
      <c r="D324" s="26" t="s">
        <v>1099</v>
      </c>
      <c r="E324" s="26" t="s">
        <v>1097</v>
      </c>
      <c r="F324" s="26" t="s">
        <v>385</v>
      </c>
      <c r="G324" s="26">
        <f t="shared" si="450"/>
        <v>6.02</v>
      </c>
      <c r="H324" s="27">
        <f t="shared" si="451"/>
        <v>6.53</v>
      </c>
      <c r="I324" s="168"/>
      <c r="J324" s="84">
        <f t="shared" si="452"/>
        <v>6.02</v>
      </c>
      <c r="K324" s="85">
        <f t="shared" si="453"/>
        <v>6.53</v>
      </c>
      <c r="L324" s="79">
        <f t="shared" si="454"/>
        <v>0</v>
      </c>
      <c r="M324" s="80">
        <f t="shared" si="455"/>
        <v>0</v>
      </c>
    </row>
    <row r="325" spans="1:13">
      <c r="A325" s="26" t="s">
        <v>1016</v>
      </c>
      <c r="B325" s="26" t="s">
        <v>995</v>
      </c>
      <c r="C325" s="26" t="s">
        <v>1017</v>
      </c>
      <c r="D325" s="26" t="s">
        <v>1018</v>
      </c>
      <c r="E325" s="26" t="s">
        <v>1019</v>
      </c>
      <c r="F325" s="26" t="s">
        <v>385</v>
      </c>
      <c r="G325" s="26">
        <f t="shared" si="450"/>
        <v>28.99</v>
      </c>
      <c r="H325" s="27">
        <f t="shared" si="451"/>
        <v>29.16</v>
      </c>
      <c r="I325" s="168"/>
      <c r="J325" s="84">
        <f t="shared" si="452"/>
        <v>28.99</v>
      </c>
      <c r="K325" s="85">
        <f t="shared" si="453"/>
        <v>29.16</v>
      </c>
      <c r="L325" s="79">
        <f t="shared" si="454"/>
        <v>0</v>
      </c>
      <c r="M325" s="80">
        <f t="shared" si="455"/>
        <v>0</v>
      </c>
    </row>
    <row r="326" spans="1:13">
      <c r="A326" s="26" t="s">
        <v>1070</v>
      </c>
      <c r="B326" s="26" t="s">
        <v>1069</v>
      </c>
      <c r="C326" s="26" t="s">
        <v>1071</v>
      </c>
      <c r="D326" s="26" t="s">
        <v>1072</v>
      </c>
      <c r="E326" s="26" t="s">
        <v>1073</v>
      </c>
      <c r="F326" s="26" t="s">
        <v>385</v>
      </c>
      <c r="G326" s="26">
        <f t="shared" si="450"/>
        <v>123.47</v>
      </c>
      <c r="H326" s="27">
        <f t="shared" si="451"/>
        <v>124.66</v>
      </c>
      <c r="I326" s="168"/>
      <c r="J326" s="84">
        <f t="shared" si="452"/>
        <v>123.47</v>
      </c>
      <c r="K326" s="85">
        <f t="shared" si="453"/>
        <v>124.66</v>
      </c>
      <c r="L326" s="79">
        <f t="shared" si="454"/>
        <v>0</v>
      </c>
      <c r="M326" s="80">
        <f t="shared" si="455"/>
        <v>0</v>
      </c>
    </row>
    <row r="327" spans="1:13">
      <c r="A327" s="26" t="s">
        <v>570</v>
      </c>
      <c r="B327" s="26" t="s">
        <v>561</v>
      </c>
      <c r="C327" s="26" t="s">
        <v>571</v>
      </c>
      <c r="D327" s="26" t="s">
        <v>572</v>
      </c>
      <c r="E327" s="26" t="s">
        <v>573</v>
      </c>
      <c r="F327" s="26" t="s">
        <v>385</v>
      </c>
      <c r="G327" s="26">
        <f t="shared" si="450"/>
        <v>33.01</v>
      </c>
      <c r="H327" s="27">
        <f t="shared" si="451"/>
        <v>33.33</v>
      </c>
      <c r="I327" s="168"/>
      <c r="J327" s="84">
        <f t="shared" si="452"/>
        <v>33.01</v>
      </c>
      <c r="K327" s="85">
        <f t="shared" si="453"/>
        <v>33.33</v>
      </c>
      <c r="L327" s="79">
        <f t="shared" si="454"/>
        <v>0</v>
      </c>
      <c r="M327" s="80">
        <f t="shared" si="455"/>
        <v>0</v>
      </c>
    </row>
    <row r="328" spans="1:13">
      <c r="A328" s="26" t="s">
        <v>347</v>
      </c>
      <c r="B328" s="26" t="s">
        <v>337</v>
      </c>
      <c r="C328" s="26" t="s">
        <v>348</v>
      </c>
      <c r="D328" s="26" t="s">
        <v>208</v>
      </c>
      <c r="E328" s="26" t="s">
        <v>349</v>
      </c>
      <c r="F328" s="26" t="s">
        <v>385</v>
      </c>
      <c r="G328" s="26">
        <f t="shared" si="450"/>
        <v>6.08</v>
      </c>
      <c r="H328" s="27">
        <f t="shared" si="451"/>
        <v>6.54</v>
      </c>
      <c r="I328" s="168"/>
      <c r="J328" s="84">
        <f t="shared" si="452"/>
        <v>6.08</v>
      </c>
      <c r="K328" s="85">
        <f t="shared" si="453"/>
        <v>6.54</v>
      </c>
      <c r="L328" s="79">
        <f t="shared" si="454"/>
        <v>0</v>
      </c>
      <c r="M328" s="80">
        <f t="shared" si="455"/>
        <v>0</v>
      </c>
    </row>
    <row r="329" spans="1:13">
      <c r="A329" s="26" t="s">
        <v>350</v>
      </c>
      <c r="B329" s="26" t="s">
        <v>337</v>
      </c>
      <c r="C329" s="26" t="s">
        <v>351</v>
      </c>
      <c r="D329" s="26" t="s">
        <v>352</v>
      </c>
      <c r="E329" s="26" t="s">
        <v>349</v>
      </c>
      <c r="F329" s="26" t="s">
        <v>385</v>
      </c>
      <c r="G329" s="26">
        <f t="shared" si="450"/>
        <v>6.14</v>
      </c>
      <c r="H329" s="27">
        <f t="shared" si="451"/>
        <v>6.54</v>
      </c>
      <c r="I329" s="168"/>
      <c r="J329" s="84">
        <f t="shared" si="452"/>
        <v>6.14</v>
      </c>
      <c r="K329" s="85">
        <f t="shared" si="453"/>
        <v>6.54</v>
      </c>
      <c r="L329" s="79">
        <f t="shared" si="454"/>
        <v>0</v>
      </c>
      <c r="M329" s="80">
        <f t="shared" si="455"/>
        <v>0</v>
      </c>
    </row>
    <row r="330" spans="1:13">
      <c r="A330" s="26" t="s">
        <v>353</v>
      </c>
      <c r="B330" s="26" t="s">
        <v>337</v>
      </c>
      <c r="C330" s="26" t="s">
        <v>354</v>
      </c>
      <c r="D330" s="26" t="s">
        <v>355</v>
      </c>
      <c r="E330" s="26" t="s">
        <v>356</v>
      </c>
      <c r="F330" s="26" t="s">
        <v>385</v>
      </c>
      <c r="G330" s="26">
        <f t="shared" si="450"/>
        <v>6.21</v>
      </c>
      <c r="H330" s="27">
        <f t="shared" si="451"/>
        <v>6.55</v>
      </c>
      <c r="I330" s="168"/>
      <c r="J330" s="84">
        <f t="shared" si="452"/>
        <v>6.21</v>
      </c>
      <c r="K330" s="85">
        <f t="shared" si="453"/>
        <v>6.55</v>
      </c>
      <c r="L330" s="79">
        <f t="shared" si="454"/>
        <v>0</v>
      </c>
      <c r="M330" s="80">
        <f t="shared" si="455"/>
        <v>0</v>
      </c>
    </row>
    <row r="331" spans="1:13">
      <c r="A331" s="26" t="s">
        <v>357</v>
      </c>
      <c r="B331" s="26" t="s">
        <v>337</v>
      </c>
      <c r="C331" s="26" t="s">
        <v>358</v>
      </c>
      <c r="D331" s="26" t="s">
        <v>359</v>
      </c>
      <c r="E331" s="26" t="s">
        <v>360</v>
      </c>
      <c r="F331" s="26" t="s">
        <v>385</v>
      </c>
      <c r="G331" s="26">
        <f t="shared" si="450"/>
        <v>6.27</v>
      </c>
      <c r="H331" s="27">
        <f t="shared" si="451"/>
        <v>6.56</v>
      </c>
      <c r="I331" s="168"/>
      <c r="J331" s="84">
        <f t="shared" si="452"/>
        <v>6.27</v>
      </c>
      <c r="K331" s="85">
        <f t="shared" si="453"/>
        <v>6.56</v>
      </c>
      <c r="L331" s="79">
        <f t="shared" si="454"/>
        <v>0</v>
      </c>
      <c r="M331" s="80">
        <f t="shared" si="455"/>
        <v>0</v>
      </c>
    </row>
    <row r="332" spans="1:13">
      <c r="A332" s="26" t="s">
        <v>361</v>
      </c>
      <c r="B332" s="26" t="s">
        <v>337</v>
      </c>
      <c r="C332" s="26" t="s">
        <v>362</v>
      </c>
      <c r="D332" s="26" t="s">
        <v>210</v>
      </c>
      <c r="E332" s="26" t="s">
        <v>360</v>
      </c>
      <c r="F332" s="26" t="s">
        <v>385</v>
      </c>
      <c r="G332" s="26">
        <f t="shared" si="450"/>
        <v>6.33</v>
      </c>
      <c r="H332" s="27">
        <f t="shared" si="451"/>
        <v>6.56</v>
      </c>
      <c r="I332" s="168"/>
      <c r="J332" s="84">
        <f t="shared" si="452"/>
        <v>6.33</v>
      </c>
      <c r="K332" s="85">
        <f t="shared" si="453"/>
        <v>6.56</v>
      </c>
      <c r="L332" s="79">
        <f t="shared" si="454"/>
        <v>0</v>
      </c>
      <c r="M332" s="80">
        <f t="shared" si="455"/>
        <v>0</v>
      </c>
    </row>
    <row r="333" spans="1:13">
      <c r="A333" s="26" t="s">
        <v>363</v>
      </c>
      <c r="B333" s="26" t="s">
        <v>337</v>
      </c>
      <c r="C333" s="26" t="s">
        <v>272</v>
      </c>
      <c r="D333" s="26" t="s">
        <v>364</v>
      </c>
      <c r="E333" s="26" t="s">
        <v>365</v>
      </c>
      <c r="F333" s="26" t="s">
        <v>385</v>
      </c>
      <c r="G333" s="26">
        <f t="shared" si="450"/>
        <v>6.39</v>
      </c>
      <c r="H333" s="27">
        <f t="shared" si="451"/>
        <v>6.57</v>
      </c>
      <c r="I333" s="168"/>
      <c r="J333" s="84">
        <f t="shared" si="452"/>
        <v>6.39</v>
      </c>
      <c r="K333" s="85">
        <f t="shared" si="453"/>
        <v>6.57</v>
      </c>
      <c r="L333" s="79">
        <f t="shared" si="454"/>
        <v>0</v>
      </c>
      <c r="M333" s="80">
        <f t="shared" si="455"/>
        <v>0</v>
      </c>
    </row>
    <row r="334" spans="1:13">
      <c r="A334" s="26" t="s">
        <v>366</v>
      </c>
      <c r="B334" s="26" t="s">
        <v>337</v>
      </c>
      <c r="C334" s="26" t="s">
        <v>367</v>
      </c>
      <c r="D334" s="26" t="s">
        <v>211</v>
      </c>
      <c r="E334" s="26" t="s">
        <v>368</v>
      </c>
      <c r="F334" s="26" t="s">
        <v>385</v>
      </c>
      <c r="G334" s="26">
        <f t="shared" ref="G334:G335" si="456">C334-I334</f>
        <v>6.46</v>
      </c>
      <c r="H334" s="27">
        <f t="shared" ref="H334:H335" si="457">E334-I334</f>
        <v>6.58</v>
      </c>
      <c r="I334" s="168"/>
      <c r="J334" s="84">
        <f t="shared" ref="J334:J335" si="458">G334-L334</f>
        <v>6.46</v>
      </c>
      <c r="K334" s="85">
        <f t="shared" ref="K334:K335" si="459">H334-M334</f>
        <v>6.58</v>
      </c>
      <c r="L334" s="79">
        <f t="shared" ref="L334:L335" si="460">IF(DAY(A334)=15,G334,0)</f>
        <v>0</v>
      </c>
      <c r="M334" s="80">
        <f t="shared" ref="M334:M335" si="461">IF(DAY(A334)=15,H334,0)</f>
        <v>0</v>
      </c>
    </row>
    <row r="335" spans="1:13">
      <c r="A335" s="26" t="s">
        <v>369</v>
      </c>
      <c r="B335" s="26" t="s">
        <v>337</v>
      </c>
      <c r="C335" s="26" t="s">
        <v>337</v>
      </c>
      <c r="D335" s="26" t="s">
        <v>1263</v>
      </c>
      <c r="E335" s="26" t="s">
        <v>337</v>
      </c>
      <c r="F335" s="26" t="s">
        <v>385</v>
      </c>
      <c r="G335" s="26">
        <f t="shared" si="456"/>
        <v>6.59</v>
      </c>
      <c r="H335" s="27">
        <f t="shared" si="457"/>
        <v>6.59</v>
      </c>
      <c r="I335" s="168"/>
      <c r="J335" s="84">
        <f t="shared" si="458"/>
        <v>6.59</v>
      </c>
      <c r="K335" s="85">
        <f t="shared" si="459"/>
        <v>6.59</v>
      </c>
      <c r="L335" s="79">
        <f t="shared" si="460"/>
        <v>0</v>
      </c>
      <c r="M335" s="80">
        <f t="shared" si="461"/>
        <v>0</v>
      </c>
    </row>
    <row r="336" spans="1:13">
      <c r="A336" s="26"/>
      <c r="B336" s="26"/>
      <c r="C336" s="26"/>
      <c r="D336" s="26"/>
      <c r="E336" s="26"/>
      <c r="F336" s="26"/>
      <c r="G336" s="26"/>
      <c r="H336" s="27"/>
      <c r="I336" s="168"/>
      <c r="J336" s="84"/>
      <c r="K336" s="85"/>
      <c r="L336" s="79"/>
      <c r="M336" s="80"/>
    </row>
    <row r="337" spans="1:13">
      <c r="A337" s="26"/>
      <c r="B337" s="26"/>
      <c r="C337" s="26"/>
      <c r="D337" s="26"/>
      <c r="E337" s="26"/>
      <c r="F337" s="26"/>
      <c r="G337" s="26"/>
      <c r="H337" s="27"/>
      <c r="I337" s="168"/>
      <c r="J337" s="84"/>
      <c r="K337" s="85"/>
      <c r="L337" s="79"/>
      <c r="M337" s="80"/>
    </row>
    <row r="338" spans="1:13">
      <c r="A338" s="26"/>
      <c r="B338" s="26"/>
      <c r="C338" s="26"/>
      <c r="D338" s="26"/>
      <c r="E338" s="26"/>
      <c r="F338" s="26"/>
      <c r="G338" s="26"/>
      <c r="H338" s="27"/>
      <c r="I338" s="168"/>
      <c r="J338" s="84"/>
      <c r="K338" s="85"/>
      <c r="L338" s="79"/>
      <c r="M338" s="80"/>
    </row>
    <row r="339" spans="1:13">
      <c r="A339" s="26"/>
      <c r="B339" s="26"/>
      <c r="C339" s="26"/>
      <c r="D339" s="26"/>
      <c r="E339" s="26"/>
      <c r="F339" s="26"/>
      <c r="G339" s="26"/>
      <c r="H339" s="27"/>
      <c r="I339" s="168"/>
      <c r="J339" s="84"/>
      <c r="K339" s="85"/>
      <c r="L339" s="79"/>
      <c r="M339" s="80"/>
    </row>
    <row r="340" spans="1:13">
      <c r="A340" s="26"/>
      <c r="B340" s="26"/>
      <c r="C340" s="26"/>
      <c r="D340" s="26"/>
      <c r="E340" s="26"/>
      <c r="F340" s="26"/>
      <c r="G340" s="26"/>
      <c r="H340" s="27"/>
      <c r="I340" s="168"/>
      <c r="J340" s="84"/>
      <c r="K340" s="85"/>
      <c r="L340" s="79"/>
      <c r="M340" s="80"/>
    </row>
    <row r="341" spans="1:13">
      <c r="A341" s="26"/>
      <c r="B341" s="26"/>
      <c r="C341" s="26"/>
      <c r="D341" s="26"/>
      <c r="E341" s="26"/>
      <c r="F341" s="26"/>
      <c r="G341" s="26"/>
      <c r="H341" s="27"/>
      <c r="I341" s="168"/>
      <c r="J341" s="84"/>
      <c r="K341" s="85"/>
      <c r="L341" s="79"/>
      <c r="M341" s="80"/>
    </row>
    <row r="342" spans="1:13">
      <c r="A342" s="26"/>
      <c r="B342" s="26"/>
      <c r="C342" s="26"/>
      <c r="D342" s="26"/>
      <c r="E342" s="26"/>
      <c r="F342" s="26"/>
      <c r="G342" s="26"/>
      <c r="H342" s="27"/>
      <c r="I342" s="168"/>
      <c r="J342" s="84"/>
      <c r="K342" s="85"/>
      <c r="L342" s="79"/>
      <c r="M342" s="80"/>
    </row>
    <row r="343" spans="1:13">
      <c r="A343" s="26"/>
      <c r="B343" s="26"/>
      <c r="C343" s="26"/>
      <c r="D343" s="26"/>
      <c r="E343" s="26"/>
      <c r="F343" s="26"/>
      <c r="G343" s="26"/>
      <c r="H343" s="27"/>
      <c r="I343" s="168"/>
      <c r="J343" s="84"/>
      <c r="K343" s="85"/>
      <c r="L343" s="79"/>
      <c r="M343" s="80"/>
    </row>
    <row r="344" spans="1:13">
      <c r="A344" s="26"/>
      <c r="B344" s="26"/>
      <c r="C344" s="26"/>
      <c r="D344" s="26"/>
      <c r="E344" s="26"/>
      <c r="F344" s="26"/>
      <c r="G344" s="26"/>
      <c r="H344" s="27"/>
      <c r="I344" s="168"/>
      <c r="J344" s="84"/>
      <c r="K344" s="85"/>
      <c r="L344" s="79"/>
      <c r="M344" s="80"/>
    </row>
    <row r="345" spans="1:13">
      <c r="A345" s="26"/>
      <c r="B345" s="26"/>
      <c r="C345" s="26"/>
      <c r="D345" s="26"/>
      <c r="E345" s="26"/>
      <c r="F345" s="26"/>
      <c r="G345" s="26"/>
      <c r="H345" s="27"/>
      <c r="I345" s="168"/>
      <c r="J345" s="84"/>
      <c r="K345" s="85"/>
      <c r="L345" s="79"/>
      <c r="M345" s="80"/>
    </row>
    <row r="346" spans="1:13">
      <c r="A346" s="26"/>
      <c r="B346" s="26"/>
      <c r="C346" s="26"/>
      <c r="D346" s="26"/>
      <c r="E346" s="26"/>
      <c r="F346" s="26"/>
      <c r="G346" s="26"/>
      <c r="H346" s="27"/>
      <c r="I346" s="168"/>
      <c r="J346" s="84"/>
      <c r="K346" s="85"/>
      <c r="L346" s="79"/>
      <c r="M346" s="80"/>
    </row>
    <row r="347" spans="1:13">
      <c r="A347" s="26"/>
      <c r="B347" s="26"/>
      <c r="C347" s="26"/>
      <c r="D347" s="26"/>
      <c r="E347" s="26"/>
      <c r="F347" s="26"/>
      <c r="G347" s="26"/>
      <c r="H347" s="27"/>
      <c r="I347" s="168"/>
      <c r="J347" s="84"/>
      <c r="K347" s="85"/>
      <c r="L347" s="79"/>
      <c r="M347" s="80"/>
    </row>
    <row r="348" spans="1:13">
      <c r="A348" s="26"/>
      <c r="B348" s="26"/>
      <c r="C348" s="26"/>
      <c r="D348" s="26"/>
      <c r="E348" s="26"/>
      <c r="F348" s="26"/>
      <c r="G348" s="26"/>
      <c r="H348" s="27"/>
      <c r="I348" s="168"/>
      <c r="J348" s="84"/>
      <c r="K348" s="85"/>
      <c r="L348" s="79"/>
      <c r="M348" s="80"/>
    </row>
    <row r="349" spans="1:13">
      <c r="A349" s="26"/>
      <c r="B349" s="26"/>
      <c r="C349" s="26"/>
      <c r="D349" s="26"/>
      <c r="E349" s="26"/>
      <c r="F349" s="26"/>
      <c r="G349" s="26"/>
      <c r="H349" s="27"/>
      <c r="I349" s="190"/>
      <c r="J349" s="84"/>
      <c r="K349" s="85"/>
      <c r="L349" s="79"/>
      <c r="M349" s="80"/>
    </row>
    <row r="350" spans="1:13">
      <c r="A350" s="26"/>
      <c r="B350" s="26"/>
      <c r="C350" s="26"/>
      <c r="D350" s="26"/>
      <c r="E350" s="26"/>
      <c r="F350" s="26"/>
      <c r="G350" s="26"/>
      <c r="H350" s="27"/>
      <c r="I350" s="190"/>
      <c r="J350" s="84"/>
      <c r="K350" s="85"/>
      <c r="L350" s="79"/>
      <c r="M350" s="80"/>
    </row>
    <row r="351" spans="1:13">
      <c r="A351" s="26"/>
      <c r="B351" s="26"/>
      <c r="C351" s="26"/>
      <c r="D351" s="26"/>
      <c r="E351" s="26"/>
      <c r="F351" s="26"/>
      <c r="G351" s="26"/>
      <c r="H351" s="27"/>
      <c r="I351" s="190"/>
      <c r="J351" s="84"/>
      <c r="K351" s="85"/>
      <c r="L351" s="79"/>
      <c r="M351" s="80"/>
    </row>
    <row r="352" spans="1:13">
      <c r="A352" s="26"/>
      <c r="B352" s="26"/>
      <c r="C352" s="26"/>
      <c r="D352" s="26"/>
      <c r="E352" s="26"/>
      <c r="F352" s="26"/>
      <c r="G352" s="26"/>
      <c r="H352" s="27"/>
      <c r="I352" s="190"/>
      <c r="J352" s="84"/>
      <c r="K352" s="85"/>
      <c r="L352" s="79"/>
      <c r="M352" s="80"/>
    </row>
    <row r="353" spans="1:13">
      <c r="A353" s="26"/>
      <c r="B353" s="26"/>
      <c r="C353" s="26"/>
      <c r="D353" s="26"/>
      <c r="E353" s="26"/>
      <c r="F353" s="26"/>
      <c r="G353" s="26"/>
      <c r="H353" s="27"/>
      <c r="I353" s="190"/>
      <c r="J353" s="84"/>
      <c r="K353" s="85"/>
      <c r="L353" s="79"/>
      <c r="M353" s="80"/>
    </row>
    <row r="354" spans="1:13">
      <c r="A354" s="26"/>
      <c r="B354" s="26"/>
      <c r="C354" s="26"/>
      <c r="D354" s="26"/>
      <c r="E354" s="26"/>
      <c r="F354" s="26"/>
      <c r="G354" s="26"/>
      <c r="H354" s="27"/>
      <c r="I354" s="190"/>
      <c r="J354" s="84"/>
      <c r="K354" s="85"/>
      <c r="L354" s="79"/>
      <c r="M354" s="80"/>
    </row>
    <row r="355" spans="1:13">
      <c r="A355" s="26"/>
      <c r="B355" s="26"/>
      <c r="C355" s="26"/>
      <c r="D355" s="26"/>
      <c r="E355" s="26"/>
      <c r="F355" s="26"/>
      <c r="G355" s="26"/>
      <c r="H355" s="27"/>
      <c r="I355" s="190"/>
      <c r="J355" s="84"/>
      <c r="K355" s="85"/>
      <c r="L355" s="79"/>
      <c r="M355" s="80"/>
    </row>
    <row r="356" spans="1:13">
      <c r="A356" s="26"/>
      <c r="B356" s="26"/>
      <c r="C356" s="26"/>
      <c r="D356" s="26"/>
      <c r="E356" s="26"/>
      <c r="F356" s="26"/>
      <c r="G356" s="26"/>
      <c r="H356" s="27"/>
      <c r="I356" s="190"/>
      <c r="J356" s="84"/>
      <c r="K356" s="85"/>
      <c r="L356" s="79"/>
      <c r="M356" s="80"/>
    </row>
    <row r="357" spans="1:13">
      <c r="A357" s="26"/>
      <c r="B357" s="26"/>
      <c r="C357" s="26"/>
      <c r="D357" s="26"/>
      <c r="E357" s="26"/>
      <c r="F357" s="26"/>
      <c r="G357" s="26"/>
      <c r="H357" s="27"/>
      <c r="I357" s="190"/>
      <c r="J357" s="84"/>
      <c r="K357" s="85"/>
      <c r="L357" s="79"/>
      <c r="M357" s="80"/>
    </row>
    <row r="358" spans="1:13">
      <c r="A358" s="26"/>
      <c r="B358" s="26"/>
      <c r="C358" s="26"/>
      <c r="D358" s="26"/>
      <c r="E358" s="26"/>
      <c r="F358" s="26"/>
      <c r="G358" s="26"/>
      <c r="H358" s="27"/>
      <c r="I358" s="190"/>
      <c r="J358" s="84"/>
      <c r="K358" s="85"/>
      <c r="L358" s="79"/>
      <c r="M358" s="80"/>
    </row>
    <row r="359" spans="1:13">
      <c r="G359" s="26">
        <f t="shared" ref="G359" si="462">C359-I359</f>
        <v>0</v>
      </c>
      <c r="H359" s="27">
        <f t="shared" ref="H359" si="463">E359-I359</f>
        <v>0</v>
      </c>
      <c r="I359" s="275"/>
      <c r="J359" s="84">
        <f t="shared" ref="J359" si="464">G359-L359</f>
        <v>0</v>
      </c>
      <c r="K359" s="85">
        <f t="shared" ref="K359" si="465">H359-M359</f>
        <v>0</v>
      </c>
      <c r="L359" s="273">
        <f t="shared" ref="L359" si="466">IF(DAY(A359)=15,G359,0)</f>
        <v>0</v>
      </c>
      <c r="M359" s="274">
        <f t="shared" ref="M359" si="467">IF(DAY(A359)=15,H359,0)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pane ySplit="2" topLeftCell="A3" activePane="bottomLeft" state="frozen"/>
      <selection pane="bottomLeft" activeCell="A5" sqref="A5:XFD5"/>
    </sheetView>
  </sheetViews>
  <sheetFormatPr defaultRowHeight="15"/>
  <cols>
    <col min="1" max="1" width="23" style="135" customWidth="1"/>
    <col min="2" max="2" width="17.140625" style="135" customWidth="1"/>
    <col min="3" max="3" width="9.140625" style="135"/>
    <col min="4" max="4" width="9.140625" style="144"/>
    <col min="5" max="5" width="9.140625" style="142"/>
    <col min="6" max="6" width="11.28515625" style="135" bestFit="1" customWidth="1"/>
    <col min="7" max="7" width="8.5703125" style="135" bestFit="1" customWidth="1"/>
    <col min="8" max="8" width="9.140625" style="135"/>
    <col min="9" max="9" width="6.140625" style="135" bestFit="1" customWidth="1"/>
    <col min="10" max="10" width="9.5703125" style="142" bestFit="1" customWidth="1"/>
    <col min="11" max="11" width="9.5703125" style="141" bestFit="1" customWidth="1"/>
    <col min="12" max="13" width="10.7109375" style="142" bestFit="1" customWidth="1"/>
    <col min="14" max="255" width="9.140625" style="135"/>
    <col min="256" max="256" width="23" style="135" customWidth="1"/>
    <col min="257" max="257" width="17.140625" style="135" customWidth="1"/>
    <col min="258" max="260" width="9.140625" style="135"/>
    <col min="261" max="261" width="10" style="135" bestFit="1" customWidth="1"/>
    <col min="262" max="262" width="9" style="135" bestFit="1" customWidth="1"/>
    <col min="263" max="511" width="9.140625" style="135"/>
    <col min="512" max="512" width="23" style="135" customWidth="1"/>
    <col min="513" max="513" width="17.140625" style="135" customWidth="1"/>
    <col min="514" max="516" width="9.140625" style="135"/>
    <col min="517" max="517" width="10" style="135" bestFit="1" customWidth="1"/>
    <col min="518" max="518" width="9" style="135" bestFit="1" customWidth="1"/>
    <col min="519" max="767" width="9.140625" style="135"/>
    <col min="768" max="768" width="23" style="135" customWidth="1"/>
    <col min="769" max="769" width="17.140625" style="135" customWidth="1"/>
    <col min="770" max="772" width="9.140625" style="135"/>
    <col min="773" max="773" width="10" style="135" bestFit="1" customWidth="1"/>
    <col min="774" max="774" width="9" style="135" bestFit="1" customWidth="1"/>
    <col min="775" max="1023" width="9.140625" style="135"/>
    <col min="1024" max="1024" width="23" style="135" customWidth="1"/>
    <col min="1025" max="1025" width="17.140625" style="135" customWidth="1"/>
    <col min="1026" max="1028" width="9.140625" style="135"/>
    <col min="1029" max="1029" width="10" style="135" bestFit="1" customWidth="1"/>
    <col min="1030" max="1030" width="9" style="135" bestFit="1" customWidth="1"/>
    <col min="1031" max="1279" width="9.140625" style="135"/>
    <col min="1280" max="1280" width="23" style="135" customWidth="1"/>
    <col min="1281" max="1281" width="17.140625" style="135" customWidth="1"/>
    <col min="1282" max="1284" width="9.140625" style="135"/>
    <col min="1285" max="1285" width="10" style="135" bestFit="1" customWidth="1"/>
    <col min="1286" max="1286" width="9" style="135" bestFit="1" customWidth="1"/>
    <col min="1287" max="1535" width="9.140625" style="135"/>
    <col min="1536" max="1536" width="23" style="135" customWidth="1"/>
    <col min="1537" max="1537" width="17.140625" style="135" customWidth="1"/>
    <col min="1538" max="1540" width="9.140625" style="135"/>
    <col min="1541" max="1541" width="10" style="135" bestFit="1" customWidth="1"/>
    <col min="1542" max="1542" width="9" style="135" bestFit="1" customWidth="1"/>
    <col min="1543" max="1791" width="9.140625" style="135"/>
    <col min="1792" max="1792" width="23" style="135" customWidth="1"/>
    <col min="1793" max="1793" width="17.140625" style="135" customWidth="1"/>
    <col min="1794" max="1796" width="9.140625" style="135"/>
    <col min="1797" max="1797" width="10" style="135" bestFit="1" customWidth="1"/>
    <col min="1798" max="1798" width="9" style="135" bestFit="1" customWidth="1"/>
    <col min="1799" max="2047" width="9.140625" style="135"/>
    <col min="2048" max="2048" width="23" style="135" customWidth="1"/>
    <col min="2049" max="2049" width="17.140625" style="135" customWidth="1"/>
    <col min="2050" max="2052" width="9.140625" style="135"/>
    <col min="2053" max="2053" width="10" style="135" bestFit="1" customWidth="1"/>
    <col min="2054" max="2054" width="9" style="135" bestFit="1" customWidth="1"/>
    <col min="2055" max="2303" width="9.140625" style="135"/>
    <col min="2304" max="2304" width="23" style="135" customWidth="1"/>
    <col min="2305" max="2305" width="17.140625" style="135" customWidth="1"/>
    <col min="2306" max="2308" width="9.140625" style="135"/>
    <col min="2309" max="2309" width="10" style="135" bestFit="1" customWidth="1"/>
    <col min="2310" max="2310" width="9" style="135" bestFit="1" customWidth="1"/>
    <col min="2311" max="2559" width="9.140625" style="135"/>
    <col min="2560" max="2560" width="23" style="135" customWidth="1"/>
    <col min="2561" max="2561" width="17.140625" style="135" customWidth="1"/>
    <col min="2562" max="2564" width="9.140625" style="135"/>
    <col min="2565" max="2565" width="10" style="135" bestFit="1" customWidth="1"/>
    <col min="2566" max="2566" width="9" style="135" bestFit="1" customWidth="1"/>
    <col min="2567" max="2815" width="9.140625" style="135"/>
    <col min="2816" max="2816" width="23" style="135" customWidth="1"/>
    <col min="2817" max="2817" width="17.140625" style="135" customWidth="1"/>
    <col min="2818" max="2820" width="9.140625" style="135"/>
    <col min="2821" max="2821" width="10" style="135" bestFit="1" customWidth="1"/>
    <col min="2822" max="2822" width="9" style="135" bestFit="1" customWidth="1"/>
    <col min="2823" max="3071" width="9.140625" style="135"/>
    <col min="3072" max="3072" width="23" style="135" customWidth="1"/>
    <col min="3073" max="3073" width="17.140625" style="135" customWidth="1"/>
    <col min="3074" max="3076" width="9.140625" style="135"/>
    <col min="3077" max="3077" width="10" style="135" bestFit="1" customWidth="1"/>
    <col min="3078" max="3078" width="9" style="135" bestFit="1" customWidth="1"/>
    <col min="3079" max="3327" width="9.140625" style="135"/>
    <col min="3328" max="3328" width="23" style="135" customWidth="1"/>
    <col min="3329" max="3329" width="17.140625" style="135" customWidth="1"/>
    <col min="3330" max="3332" width="9.140625" style="135"/>
    <col min="3333" max="3333" width="10" style="135" bestFit="1" customWidth="1"/>
    <col min="3334" max="3334" width="9" style="135" bestFit="1" customWidth="1"/>
    <col min="3335" max="3583" width="9.140625" style="135"/>
    <col min="3584" max="3584" width="23" style="135" customWidth="1"/>
    <col min="3585" max="3585" width="17.140625" style="135" customWidth="1"/>
    <col min="3586" max="3588" width="9.140625" style="135"/>
    <col min="3589" max="3589" width="10" style="135" bestFit="1" customWidth="1"/>
    <col min="3590" max="3590" width="9" style="135" bestFit="1" customWidth="1"/>
    <col min="3591" max="3839" width="9.140625" style="135"/>
    <col min="3840" max="3840" width="23" style="135" customWidth="1"/>
    <col min="3841" max="3841" width="17.140625" style="135" customWidth="1"/>
    <col min="3842" max="3844" width="9.140625" style="135"/>
    <col min="3845" max="3845" width="10" style="135" bestFit="1" customWidth="1"/>
    <col min="3846" max="3846" width="9" style="135" bestFit="1" customWidth="1"/>
    <col min="3847" max="4095" width="9.140625" style="135"/>
    <col min="4096" max="4096" width="23" style="135" customWidth="1"/>
    <col min="4097" max="4097" width="17.140625" style="135" customWidth="1"/>
    <col min="4098" max="4100" width="9.140625" style="135"/>
    <col min="4101" max="4101" width="10" style="135" bestFit="1" customWidth="1"/>
    <col min="4102" max="4102" width="9" style="135" bestFit="1" customWidth="1"/>
    <col min="4103" max="4351" width="9.140625" style="135"/>
    <col min="4352" max="4352" width="23" style="135" customWidth="1"/>
    <col min="4353" max="4353" width="17.140625" style="135" customWidth="1"/>
    <col min="4354" max="4356" width="9.140625" style="135"/>
    <col min="4357" max="4357" width="10" style="135" bestFit="1" customWidth="1"/>
    <col min="4358" max="4358" width="9" style="135" bestFit="1" customWidth="1"/>
    <col min="4359" max="4607" width="9.140625" style="135"/>
    <col min="4608" max="4608" width="23" style="135" customWidth="1"/>
    <col min="4609" max="4609" width="17.140625" style="135" customWidth="1"/>
    <col min="4610" max="4612" width="9.140625" style="135"/>
    <col min="4613" max="4613" width="10" style="135" bestFit="1" customWidth="1"/>
    <col min="4614" max="4614" width="9" style="135" bestFit="1" customWidth="1"/>
    <col min="4615" max="4863" width="9.140625" style="135"/>
    <col min="4864" max="4864" width="23" style="135" customWidth="1"/>
    <col min="4865" max="4865" width="17.140625" style="135" customWidth="1"/>
    <col min="4866" max="4868" width="9.140625" style="135"/>
    <col min="4869" max="4869" width="10" style="135" bestFit="1" customWidth="1"/>
    <col min="4870" max="4870" width="9" style="135" bestFit="1" customWidth="1"/>
    <col min="4871" max="5119" width="9.140625" style="135"/>
    <col min="5120" max="5120" width="23" style="135" customWidth="1"/>
    <col min="5121" max="5121" width="17.140625" style="135" customWidth="1"/>
    <col min="5122" max="5124" width="9.140625" style="135"/>
    <col min="5125" max="5125" width="10" style="135" bestFit="1" customWidth="1"/>
    <col min="5126" max="5126" width="9" style="135" bestFit="1" customWidth="1"/>
    <col min="5127" max="5375" width="9.140625" style="135"/>
    <col min="5376" max="5376" width="23" style="135" customWidth="1"/>
    <col min="5377" max="5377" width="17.140625" style="135" customWidth="1"/>
    <col min="5378" max="5380" width="9.140625" style="135"/>
    <col min="5381" max="5381" width="10" style="135" bestFit="1" customWidth="1"/>
    <col min="5382" max="5382" width="9" style="135" bestFit="1" customWidth="1"/>
    <col min="5383" max="5631" width="9.140625" style="135"/>
    <col min="5632" max="5632" width="23" style="135" customWidth="1"/>
    <col min="5633" max="5633" width="17.140625" style="135" customWidth="1"/>
    <col min="5634" max="5636" width="9.140625" style="135"/>
    <col min="5637" max="5637" width="10" style="135" bestFit="1" customWidth="1"/>
    <col min="5638" max="5638" width="9" style="135" bestFit="1" customWidth="1"/>
    <col min="5639" max="5887" width="9.140625" style="135"/>
    <col min="5888" max="5888" width="23" style="135" customWidth="1"/>
    <col min="5889" max="5889" width="17.140625" style="135" customWidth="1"/>
    <col min="5890" max="5892" width="9.140625" style="135"/>
    <col min="5893" max="5893" width="10" style="135" bestFit="1" customWidth="1"/>
    <col min="5894" max="5894" width="9" style="135" bestFit="1" customWidth="1"/>
    <col min="5895" max="6143" width="9.140625" style="135"/>
    <col min="6144" max="6144" width="23" style="135" customWidth="1"/>
    <col min="6145" max="6145" width="17.140625" style="135" customWidth="1"/>
    <col min="6146" max="6148" width="9.140625" style="135"/>
    <col min="6149" max="6149" width="10" style="135" bestFit="1" customWidth="1"/>
    <col min="6150" max="6150" width="9" style="135" bestFit="1" customWidth="1"/>
    <col min="6151" max="6399" width="9.140625" style="135"/>
    <col min="6400" max="6400" width="23" style="135" customWidth="1"/>
    <col min="6401" max="6401" width="17.140625" style="135" customWidth="1"/>
    <col min="6402" max="6404" width="9.140625" style="135"/>
    <col min="6405" max="6405" width="10" style="135" bestFit="1" customWidth="1"/>
    <col min="6406" max="6406" width="9" style="135" bestFit="1" customWidth="1"/>
    <col min="6407" max="6655" width="9.140625" style="135"/>
    <col min="6656" max="6656" width="23" style="135" customWidth="1"/>
    <col min="6657" max="6657" width="17.140625" style="135" customWidth="1"/>
    <col min="6658" max="6660" width="9.140625" style="135"/>
    <col min="6661" max="6661" width="10" style="135" bestFit="1" customWidth="1"/>
    <col min="6662" max="6662" width="9" style="135" bestFit="1" customWidth="1"/>
    <col min="6663" max="6911" width="9.140625" style="135"/>
    <col min="6912" max="6912" width="23" style="135" customWidth="1"/>
    <col min="6913" max="6913" width="17.140625" style="135" customWidth="1"/>
    <col min="6914" max="6916" width="9.140625" style="135"/>
    <col min="6917" max="6917" width="10" style="135" bestFit="1" customWidth="1"/>
    <col min="6918" max="6918" width="9" style="135" bestFit="1" customWidth="1"/>
    <col min="6919" max="7167" width="9.140625" style="135"/>
    <col min="7168" max="7168" width="23" style="135" customWidth="1"/>
    <col min="7169" max="7169" width="17.140625" style="135" customWidth="1"/>
    <col min="7170" max="7172" width="9.140625" style="135"/>
    <col min="7173" max="7173" width="10" style="135" bestFit="1" customWidth="1"/>
    <col min="7174" max="7174" width="9" style="135" bestFit="1" customWidth="1"/>
    <col min="7175" max="7423" width="9.140625" style="135"/>
    <col min="7424" max="7424" width="23" style="135" customWidth="1"/>
    <col min="7425" max="7425" width="17.140625" style="135" customWidth="1"/>
    <col min="7426" max="7428" width="9.140625" style="135"/>
    <col min="7429" max="7429" width="10" style="135" bestFit="1" customWidth="1"/>
    <col min="7430" max="7430" width="9" style="135" bestFit="1" customWidth="1"/>
    <col min="7431" max="7679" width="9.140625" style="135"/>
    <col min="7680" max="7680" width="23" style="135" customWidth="1"/>
    <col min="7681" max="7681" width="17.140625" style="135" customWidth="1"/>
    <col min="7682" max="7684" width="9.140625" style="135"/>
    <col min="7685" max="7685" width="10" style="135" bestFit="1" customWidth="1"/>
    <col min="7686" max="7686" width="9" style="135" bestFit="1" customWidth="1"/>
    <col min="7687" max="7935" width="9.140625" style="135"/>
    <col min="7936" max="7936" width="23" style="135" customWidth="1"/>
    <col min="7937" max="7937" width="17.140625" style="135" customWidth="1"/>
    <col min="7938" max="7940" width="9.140625" style="135"/>
    <col min="7941" max="7941" width="10" style="135" bestFit="1" customWidth="1"/>
    <col min="7942" max="7942" width="9" style="135" bestFit="1" customWidth="1"/>
    <col min="7943" max="8191" width="9.140625" style="135"/>
    <col min="8192" max="8192" width="23" style="135" customWidth="1"/>
    <col min="8193" max="8193" width="17.140625" style="135" customWidth="1"/>
    <col min="8194" max="8196" width="9.140625" style="135"/>
    <col min="8197" max="8197" width="10" style="135" bestFit="1" customWidth="1"/>
    <col min="8198" max="8198" width="9" style="135" bestFit="1" customWidth="1"/>
    <col min="8199" max="8447" width="9.140625" style="135"/>
    <col min="8448" max="8448" width="23" style="135" customWidth="1"/>
    <col min="8449" max="8449" width="17.140625" style="135" customWidth="1"/>
    <col min="8450" max="8452" width="9.140625" style="135"/>
    <col min="8453" max="8453" width="10" style="135" bestFit="1" customWidth="1"/>
    <col min="8454" max="8454" width="9" style="135" bestFit="1" customWidth="1"/>
    <col min="8455" max="8703" width="9.140625" style="135"/>
    <col min="8704" max="8704" width="23" style="135" customWidth="1"/>
    <col min="8705" max="8705" width="17.140625" style="135" customWidth="1"/>
    <col min="8706" max="8708" width="9.140625" style="135"/>
    <col min="8709" max="8709" width="10" style="135" bestFit="1" customWidth="1"/>
    <col min="8710" max="8710" width="9" style="135" bestFit="1" customWidth="1"/>
    <col min="8711" max="8959" width="9.140625" style="135"/>
    <col min="8960" max="8960" width="23" style="135" customWidth="1"/>
    <col min="8961" max="8961" width="17.140625" style="135" customWidth="1"/>
    <col min="8962" max="8964" width="9.140625" style="135"/>
    <col min="8965" max="8965" width="10" style="135" bestFit="1" customWidth="1"/>
    <col min="8966" max="8966" width="9" style="135" bestFit="1" customWidth="1"/>
    <col min="8967" max="9215" width="9.140625" style="135"/>
    <col min="9216" max="9216" width="23" style="135" customWidth="1"/>
    <col min="9217" max="9217" width="17.140625" style="135" customWidth="1"/>
    <col min="9218" max="9220" width="9.140625" style="135"/>
    <col min="9221" max="9221" width="10" style="135" bestFit="1" customWidth="1"/>
    <col min="9222" max="9222" width="9" style="135" bestFit="1" customWidth="1"/>
    <col min="9223" max="9471" width="9.140625" style="135"/>
    <col min="9472" max="9472" width="23" style="135" customWidth="1"/>
    <col min="9473" max="9473" width="17.140625" style="135" customWidth="1"/>
    <col min="9474" max="9476" width="9.140625" style="135"/>
    <col min="9477" max="9477" width="10" style="135" bestFit="1" customWidth="1"/>
    <col min="9478" max="9478" width="9" style="135" bestFit="1" customWidth="1"/>
    <col min="9479" max="9727" width="9.140625" style="135"/>
    <col min="9728" max="9728" width="23" style="135" customWidth="1"/>
    <col min="9729" max="9729" width="17.140625" style="135" customWidth="1"/>
    <col min="9730" max="9732" width="9.140625" style="135"/>
    <col min="9733" max="9733" width="10" style="135" bestFit="1" customWidth="1"/>
    <col min="9734" max="9734" width="9" style="135" bestFit="1" customWidth="1"/>
    <col min="9735" max="9983" width="9.140625" style="135"/>
    <col min="9984" max="9984" width="23" style="135" customWidth="1"/>
    <col min="9985" max="9985" width="17.140625" style="135" customWidth="1"/>
    <col min="9986" max="9988" width="9.140625" style="135"/>
    <col min="9989" max="9989" width="10" style="135" bestFit="1" customWidth="1"/>
    <col min="9990" max="9990" width="9" style="135" bestFit="1" customWidth="1"/>
    <col min="9991" max="10239" width="9.140625" style="135"/>
    <col min="10240" max="10240" width="23" style="135" customWidth="1"/>
    <col min="10241" max="10241" width="17.140625" style="135" customWidth="1"/>
    <col min="10242" max="10244" width="9.140625" style="135"/>
    <col min="10245" max="10245" width="10" style="135" bestFit="1" customWidth="1"/>
    <col min="10246" max="10246" width="9" style="135" bestFit="1" customWidth="1"/>
    <col min="10247" max="10495" width="9.140625" style="135"/>
    <col min="10496" max="10496" width="23" style="135" customWidth="1"/>
    <col min="10497" max="10497" width="17.140625" style="135" customWidth="1"/>
    <col min="10498" max="10500" width="9.140625" style="135"/>
    <col min="10501" max="10501" width="10" style="135" bestFit="1" customWidth="1"/>
    <col min="10502" max="10502" width="9" style="135" bestFit="1" customWidth="1"/>
    <col min="10503" max="10751" width="9.140625" style="135"/>
    <col min="10752" max="10752" width="23" style="135" customWidth="1"/>
    <col min="10753" max="10753" width="17.140625" style="135" customWidth="1"/>
    <col min="10754" max="10756" width="9.140625" style="135"/>
    <col min="10757" max="10757" width="10" style="135" bestFit="1" customWidth="1"/>
    <col min="10758" max="10758" width="9" style="135" bestFit="1" customWidth="1"/>
    <col min="10759" max="11007" width="9.140625" style="135"/>
    <col min="11008" max="11008" width="23" style="135" customWidth="1"/>
    <col min="11009" max="11009" width="17.140625" style="135" customWidth="1"/>
    <col min="11010" max="11012" width="9.140625" style="135"/>
    <col min="11013" max="11013" width="10" style="135" bestFit="1" customWidth="1"/>
    <col min="11014" max="11014" width="9" style="135" bestFit="1" customWidth="1"/>
    <col min="11015" max="11263" width="9.140625" style="135"/>
    <col min="11264" max="11264" width="23" style="135" customWidth="1"/>
    <col min="11265" max="11265" width="17.140625" style="135" customWidth="1"/>
    <col min="11266" max="11268" width="9.140625" style="135"/>
    <col min="11269" max="11269" width="10" style="135" bestFit="1" customWidth="1"/>
    <col min="11270" max="11270" width="9" style="135" bestFit="1" customWidth="1"/>
    <col min="11271" max="11519" width="9.140625" style="135"/>
    <col min="11520" max="11520" width="23" style="135" customWidth="1"/>
    <col min="11521" max="11521" width="17.140625" style="135" customWidth="1"/>
    <col min="11522" max="11524" width="9.140625" style="135"/>
    <col min="11525" max="11525" width="10" style="135" bestFit="1" customWidth="1"/>
    <col min="11526" max="11526" width="9" style="135" bestFit="1" customWidth="1"/>
    <col min="11527" max="11775" width="9.140625" style="135"/>
    <col min="11776" max="11776" width="23" style="135" customWidth="1"/>
    <col min="11777" max="11777" width="17.140625" style="135" customWidth="1"/>
    <col min="11778" max="11780" width="9.140625" style="135"/>
    <col min="11781" max="11781" width="10" style="135" bestFit="1" customWidth="1"/>
    <col min="11782" max="11782" width="9" style="135" bestFit="1" customWidth="1"/>
    <col min="11783" max="12031" width="9.140625" style="135"/>
    <col min="12032" max="12032" width="23" style="135" customWidth="1"/>
    <col min="12033" max="12033" width="17.140625" style="135" customWidth="1"/>
    <col min="12034" max="12036" width="9.140625" style="135"/>
    <col min="12037" max="12037" width="10" style="135" bestFit="1" customWidth="1"/>
    <col min="12038" max="12038" width="9" style="135" bestFit="1" customWidth="1"/>
    <col min="12039" max="12287" width="9.140625" style="135"/>
    <col min="12288" max="12288" width="23" style="135" customWidth="1"/>
    <col min="12289" max="12289" width="17.140625" style="135" customWidth="1"/>
    <col min="12290" max="12292" width="9.140625" style="135"/>
    <col min="12293" max="12293" width="10" style="135" bestFit="1" customWidth="1"/>
    <col min="12294" max="12294" width="9" style="135" bestFit="1" customWidth="1"/>
    <col min="12295" max="12543" width="9.140625" style="135"/>
    <col min="12544" max="12544" width="23" style="135" customWidth="1"/>
    <col min="12545" max="12545" width="17.140625" style="135" customWidth="1"/>
    <col min="12546" max="12548" width="9.140625" style="135"/>
    <col min="12549" max="12549" width="10" style="135" bestFit="1" customWidth="1"/>
    <col min="12550" max="12550" width="9" style="135" bestFit="1" customWidth="1"/>
    <col min="12551" max="12799" width="9.140625" style="135"/>
    <col min="12800" max="12800" width="23" style="135" customWidth="1"/>
    <col min="12801" max="12801" width="17.140625" style="135" customWidth="1"/>
    <col min="12802" max="12804" width="9.140625" style="135"/>
    <col min="12805" max="12805" width="10" style="135" bestFit="1" customWidth="1"/>
    <col min="12806" max="12806" width="9" style="135" bestFit="1" customWidth="1"/>
    <col min="12807" max="13055" width="9.140625" style="135"/>
    <col min="13056" max="13056" width="23" style="135" customWidth="1"/>
    <col min="13057" max="13057" width="17.140625" style="135" customWidth="1"/>
    <col min="13058" max="13060" width="9.140625" style="135"/>
    <col min="13061" max="13061" width="10" style="135" bestFit="1" customWidth="1"/>
    <col min="13062" max="13062" width="9" style="135" bestFit="1" customWidth="1"/>
    <col min="13063" max="13311" width="9.140625" style="135"/>
    <col min="13312" max="13312" width="23" style="135" customWidth="1"/>
    <col min="13313" max="13313" width="17.140625" style="135" customWidth="1"/>
    <col min="13314" max="13316" width="9.140625" style="135"/>
    <col min="13317" max="13317" width="10" style="135" bestFit="1" customWidth="1"/>
    <col min="13318" max="13318" width="9" style="135" bestFit="1" customWidth="1"/>
    <col min="13319" max="13567" width="9.140625" style="135"/>
    <col min="13568" max="13568" width="23" style="135" customWidth="1"/>
    <col min="13569" max="13569" width="17.140625" style="135" customWidth="1"/>
    <col min="13570" max="13572" width="9.140625" style="135"/>
    <col min="13573" max="13573" width="10" style="135" bestFit="1" customWidth="1"/>
    <col min="13574" max="13574" width="9" style="135" bestFit="1" customWidth="1"/>
    <col min="13575" max="13823" width="9.140625" style="135"/>
    <col min="13824" max="13824" width="23" style="135" customWidth="1"/>
    <col min="13825" max="13825" width="17.140625" style="135" customWidth="1"/>
    <col min="13826" max="13828" width="9.140625" style="135"/>
    <col min="13829" max="13829" width="10" style="135" bestFit="1" customWidth="1"/>
    <col min="13830" max="13830" width="9" style="135" bestFit="1" customWidth="1"/>
    <col min="13831" max="14079" width="9.140625" style="135"/>
    <col min="14080" max="14080" width="23" style="135" customWidth="1"/>
    <col min="14081" max="14081" width="17.140625" style="135" customWidth="1"/>
    <col min="14082" max="14084" width="9.140625" style="135"/>
    <col min="14085" max="14085" width="10" style="135" bestFit="1" customWidth="1"/>
    <col min="14086" max="14086" width="9" style="135" bestFit="1" customWidth="1"/>
    <col min="14087" max="14335" width="9.140625" style="135"/>
    <col min="14336" max="14336" width="23" style="135" customWidth="1"/>
    <col min="14337" max="14337" width="17.140625" style="135" customWidth="1"/>
    <col min="14338" max="14340" width="9.140625" style="135"/>
    <col min="14341" max="14341" width="10" style="135" bestFit="1" customWidth="1"/>
    <col min="14342" max="14342" width="9" style="135" bestFit="1" customWidth="1"/>
    <col min="14343" max="14591" width="9.140625" style="135"/>
    <col min="14592" max="14592" width="23" style="135" customWidth="1"/>
    <col min="14593" max="14593" width="17.140625" style="135" customWidth="1"/>
    <col min="14594" max="14596" width="9.140625" style="135"/>
    <col min="14597" max="14597" width="10" style="135" bestFit="1" customWidth="1"/>
    <col min="14598" max="14598" width="9" style="135" bestFit="1" customWidth="1"/>
    <col min="14599" max="14847" width="9.140625" style="135"/>
    <col min="14848" max="14848" width="23" style="135" customWidth="1"/>
    <col min="14849" max="14849" width="17.140625" style="135" customWidth="1"/>
    <col min="14850" max="14852" width="9.140625" style="135"/>
    <col min="14853" max="14853" width="10" style="135" bestFit="1" customWidth="1"/>
    <col min="14854" max="14854" width="9" style="135" bestFit="1" customWidth="1"/>
    <col min="14855" max="15103" width="9.140625" style="135"/>
    <col min="15104" max="15104" width="23" style="135" customWidth="1"/>
    <col min="15105" max="15105" width="17.140625" style="135" customWidth="1"/>
    <col min="15106" max="15108" width="9.140625" style="135"/>
    <col min="15109" max="15109" width="10" style="135" bestFit="1" customWidth="1"/>
    <col min="15110" max="15110" width="9" style="135" bestFit="1" customWidth="1"/>
    <col min="15111" max="15359" width="9.140625" style="135"/>
    <col min="15360" max="15360" width="23" style="135" customWidth="1"/>
    <col min="15361" max="15361" width="17.140625" style="135" customWidth="1"/>
    <col min="15362" max="15364" width="9.140625" style="135"/>
    <col min="15365" max="15365" width="10" style="135" bestFit="1" customWidth="1"/>
    <col min="15366" max="15366" width="9" style="135" bestFit="1" customWidth="1"/>
    <col min="15367" max="15615" width="9.140625" style="135"/>
    <col min="15616" max="15616" width="23" style="135" customWidth="1"/>
    <col min="15617" max="15617" width="17.140625" style="135" customWidth="1"/>
    <col min="15618" max="15620" width="9.140625" style="135"/>
    <col min="15621" max="15621" width="10" style="135" bestFit="1" customWidth="1"/>
    <col min="15622" max="15622" width="9" style="135" bestFit="1" customWidth="1"/>
    <col min="15623" max="15871" width="9.140625" style="135"/>
    <col min="15872" max="15872" width="23" style="135" customWidth="1"/>
    <col min="15873" max="15873" width="17.140625" style="135" customWidth="1"/>
    <col min="15874" max="15876" width="9.140625" style="135"/>
    <col min="15877" max="15877" width="10" style="135" bestFit="1" customWidth="1"/>
    <col min="15878" max="15878" width="9" style="135" bestFit="1" customWidth="1"/>
    <col min="15879" max="16127" width="9.140625" style="135"/>
    <col min="16128" max="16128" width="23" style="135" customWidth="1"/>
    <col min="16129" max="16129" width="17.140625" style="135" customWidth="1"/>
    <col min="16130" max="16132" width="9.140625" style="135"/>
    <col min="16133" max="16133" width="10" style="135" bestFit="1" customWidth="1"/>
    <col min="16134" max="16134" width="9" style="135" bestFit="1" customWidth="1"/>
    <col min="16135" max="16384" width="9.140625" style="135"/>
  </cols>
  <sheetData>
    <row r="1" spans="1:17" ht="23.25" thickBot="1">
      <c r="A1" s="132" t="s">
        <v>56</v>
      </c>
      <c r="B1" s="132" t="s">
        <v>178</v>
      </c>
      <c r="C1" s="132" t="s">
        <v>179</v>
      </c>
      <c r="D1" s="133" t="s">
        <v>57</v>
      </c>
      <c r="E1" s="134" t="s">
        <v>180</v>
      </c>
      <c r="F1" s="132" t="s">
        <v>181</v>
      </c>
      <c r="G1" s="132" t="s">
        <v>182</v>
      </c>
      <c r="H1" s="132" t="s">
        <v>61</v>
      </c>
      <c r="I1" s="132"/>
      <c r="J1" s="134" t="s">
        <v>60</v>
      </c>
      <c r="K1" s="145" t="s">
        <v>62</v>
      </c>
      <c r="L1" s="134" t="s">
        <v>66</v>
      </c>
      <c r="M1" s="134" t="s">
        <v>64</v>
      </c>
      <c r="Q1" s="135" t="s">
        <v>63</v>
      </c>
    </row>
    <row r="2" spans="1:17" s="152" customFormat="1" ht="15.75" thickBot="1">
      <c r="A2" s="148"/>
      <c r="B2" s="148"/>
      <c r="C2" s="148"/>
      <c r="D2" s="149"/>
      <c r="E2" s="150"/>
      <c r="F2" s="153">
        <f>SUM(F4:F17)</f>
        <v>59437.54</v>
      </c>
      <c r="G2" s="148"/>
      <c r="H2" s="148"/>
      <c r="I2" s="148">
        <f>SUM(I3:I3)</f>
        <v>0</v>
      </c>
      <c r="J2" s="150">
        <f>SUM(J3:J17)</f>
        <v>1530.5</v>
      </c>
      <c r="K2" s="151">
        <f>SUM(K3:K3)</f>
        <v>0</v>
      </c>
      <c r="L2" s="150">
        <f>F2-K2</f>
        <v>59437.54</v>
      </c>
      <c r="M2" s="150">
        <f>SUM(M3:M17)</f>
        <v>60968.04</v>
      </c>
      <c r="Q2" s="152" t="s">
        <v>63</v>
      </c>
    </row>
    <row r="3" spans="1:17" ht="15.75" thickBot="1">
      <c r="A3" s="136"/>
      <c r="B3" s="137"/>
      <c r="C3" s="138"/>
      <c r="D3" s="139"/>
      <c r="E3" s="140"/>
      <c r="F3" s="138">
        <v>0</v>
      </c>
      <c r="G3" s="138"/>
      <c r="H3" s="138"/>
      <c r="I3" s="138"/>
      <c r="J3" s="140">
        <f>G3*0.9</f>
        <v>0</v>
      </c>
      <c r="K3" s="146"/>
      <c r="L3" s="140"/>
      <c r="M3" s="140">
        <f>F3+J3</f>
        <v>0</v>
      </c>
    </row>
    <row r="4" spans="1:17" ht="30.75" thickBot="1">
      <c r="A4" s="277">
        <v>42862</v>
      </c>
      <c r="B4" s="279" t="s">
        <v>1435</v>
      </c>
      <c r="C4" s="278" t="s">
        <v>1436</v>
      </c>
      <c r="D4" s="280">
        <v>42736</v>
      </c>
      <c r="E4" s="281">
        <v>3101.86</v>
      </c>
      <c r="F4" s="281">
        <v>3024</v>
      </c>
      <c r="G4" s="278">
        <v>77.86</v>
      </c>
      <c r="H4" s="282">
        <v>0.10299999999999999</v>
      </c>
      <c r="I4" s="278" t="s">
        <v>177</v>
      </c>
      <c r="J4" s="143">
        <f t="shared" ref="J4" si="0">G4</f>
        <v>77.86</v>
      </c>
      <c r="K4" s="147"/>
      <c r="L4" s="143"/>
      <c r="M4" s="143">
        <f t="shared" ref="M4" si="1">E4-K4</f>
        <v>3101.86</v>
      </c>
    </row>
    <row r="5" spans="1:17" ht="30.75" thickBot="1">
      <c r="A5" s="277">
        <v>42865</v>
      </c>
      <c r="B5" s="279" t="s">
        <v>1437</v>
      </c>
      <c r="C5" s="278" t="s">
        <v>1436</v>
      </c>
      <c r="D5" s="280">
        <v>42736</v>
      </c>
      <c r="E5" s="281">
        <v>10591.42</v>
      </c>
      <c r="F5" s="281">
        <v>10325.540000000001</v>
      </c>
      <c r="G5" s="278">
        <v>265.88</v>
      </c>
      <c r="H5" s="282">
        <v>0.10299999999999999</v>
      </c>
      <c r="I5" s="278" t="s">
        <v>177</v>
      </c>
      <c r="J5" s="143">
        <f t="shared" ref="J5" si="2">G5</f>
        <v>265.88</v>
      </c>
      <c r="K5" s="147"/>
      <c r="L5" s="143"/>
      <c r="M5" s="143">
        <f t="shared" ref="M5" si="3">E5-K5</f>
        <v>10591.42</v>
      </c>
    </row>
    <row r="6" spans="1:17" ht="30.75" thickBot="1">
      <c r="A6" s="362">
        <v>42868</v>
      </c>
      <c r="B6" s="154" t="s">
        <v>1439</v>
      </c>
      <c r="C6" s="363" t="s">
        <v>1436</v>
      </c>
      <c r="D6" s="364">
        <v>42736</v>
      </c>
      <c r="E6" s="365">
        <v>1033.95</v>
      </c>
      <c r="F6" s="365">
        <v>1008</v>
      </c>
      <c r="G6" s="363">
        <v>25.95</v>
      </c>
      <c r="H6" s="366">
        <v>0.10299999999999999</v>
      </c>
      <c r="I6" s="363" t="s">
        <v>177</v>
      </c>
      <c r="J6" s="143">
        <f t="shared" ref="J6" si="4">G6</f>
        <v>25.95</v>
      </c>
      <c r="K6" s="147"/>
      <c r="L6" s="143"/>
      <c r="M6" s="143">
        <f t="shared" ref="M6" si="5">E6-K6</f>
        <v>1033.95</v>
      </c>
    </row>
    <row r="7" spans="1:17" ht="30.75" thickBot="1">
      <c r="A7" s="362">
        <v>42884</v>
      </c>
      <c r="B7" s="154" t="s">
        <v>1466</v>
      </c>
      <c r="C7" s="363" t="s">
        <v>1467</v>
      </c>
      <c r="D7" s="364">
        <v>42736</v>
      </c>
      <c r="E7" s="365">
        <v>20515</v>
      </c>
      <c r="F7" s="365">
        <v>20000</v>
      </c>
      <c r="G7" s="363">
        <v>515</v>
      </c>
      <c r="H7" s="366">
        <v>0.10299999999999999</v>
      </c>
      <c r="I7" s="363" t="s">
        <v>177</v>
      </c>
      <c r="J7" s="143">
        <f t="shared" ref="J7" si="6">G7</f>
        <v>515</v>
      </c>
      <c r="K7" s="147"/>
      <c r="L7" s="143"/>
      <c r="M7" s="143">
        <f t="shared" ref="M7" si="7">E7-K7</f>
        <v>20515</v>
      </c>
    </row>
    <row r="8" spans="1:17" ht="15.75" thickBot="1">
      <c r="A8" s="362">
        <v>42888</v>
      </c>
      <c r="B8" s="369" t="s">
        <v>1469</v>
      </c>
      <c r="C8" s="363" t="s">
        <v>1467</v>
      </c>
      <c r="D8" s="364">
        <v>42736</v>
      </c>
      <c r="E8" s="365">
        <v>6154.5</v>
      </c>
      <c r="F8" s="365">
        <v>6000</v>
      </c>
      <c r="G8" s="363">
        <v>154.5</v>
      </c>
      <c r="H8" s="366">
        <v>0.10299999999999999</v>
      </c>
      <c r="I8" s="363" t="s">
        <v>177</v>
      </c>
      <c r="J8" s="143">
        <f t="shared" ref="J8" si="8">G8</f>
        <v>154.5</v>
      </c>
      <c r="K8" s="147"/>
      <c r="L8" s="143"/>
      <c r="M8" s="143">
        <f t="shared" ref="M8" si="9">E8-K8</f>
        <v>6154.5</v>
      </c>
    </row>
    <row r="9" spans="1:17" ht="15.75" thickBot="1">
      <c r="A9" s="277">
        <v>42890</v>
      </c>
      <c r="B9" s="369" t="s">
        <v>1473</v>
      </c>
      <c r="C9" s="363" t="s">
        <v>1467</v>
      </c>
      <c r="D9" s="280">
        <v>42736</v>
      </c>
      <c r="E9" s="371">
        <v>10339.56</v>
      </c>
      <c r="F9" s="371">
        <v>10080</v>
      </c>
      <c r="G9" s="372">
        <v>259.56</v>
      </c>
      <c r="H9" s="366">
        <v>0.10299999999999999</v>
      </c>
      <c r="I9" s="278" t="s">
        <v>177</v>
      </c>
      <c r="J9" s="143">
        <f t="shared" ref="J9" si="10">G9</f>
        <v>259.56</v>
      </c>
      <c r="K9" s="147"/>
      <c r="L9" s="143"/>
      <c r="M9" s="143">
        <f t="shared" ref="M9" si="11">E9-K9</f>
        <v>10339.56</v>
      </c>
    </row>
    <row r="10" spans="1:17" ht="15.75" thickBot="1">
      <c r="A10" s="277">
        <v>42916</v>
      </c>
      <c r="B10" s="381" t="s">
        <v>1481</v>
      </c>
      <c r="C10" s="363" t="s">
        <v>1467</v>
      </c>
      <c r="D10" s="280">
        <v>42736</v>
      </c>
      <c r="E10" s="383">
        <v>9231.75</v>
      </c>
      <c r="F10" s="383">
        <v>9000</v>
      </c>
      <c r="G10" s="384">
        <v>231.75</v>
      </c>
      <c r="H10" s="385">
        <v>0.10299999999999999</v>
      </c>
      <c r="I10" s="384" t="s">
        <v>177</v>
      </c>
      <c r="J10" s="143">
        <f t="shared" ref="J10" si="12">G10</f>
        <v>231.75</v>
      </c>
      <c r="K10" s="147"/>
      <c r="L10" s="143"/>
      <c r="M10" s="143">
        <f t="shared" ref="M10" si="13">E10-K10</f>
        <v>9231.75</v>
      </c>
    </row>
  </sheetData>
  <phoneticPr fontId="7" type="noConversion"/>
  <hyperlinks>
    <hyperlink ref="B4" r:id="rId1" display="http://finance.wzdai.com/liDetail.shtml?borrowId=890348"/>
    <hyperlink ref="B5" r:id="rId2" display="http://finance.wzdai.com/liDetail.shtml?borrowId=891941"/>
    <hyperlink ref="B6" r:id="rId3" display="http://finance.wzdai.com/liDetail.shtml?borrowId=892609"/>
    <hyperlink ref="B7" r:id="rId4" display="http://finance.wzdai.com/liDetail.shtml?borrowId=899773"/>
    <hyperlink ref="B8" r:id="rId5" display="http://finance.wzdai.com/liDetail.shtml?borrowId=901062"/>
    <hyperlink ref="B9" r:id="rId6" display="http://finance.wzdai.com/liDetail.shtml?borrowId=902205"/>
  </hyperlinks>
  <pageMargins left="0.7" right="0.7" top="0.75" bottom="0.75" header="0.3" footer="0.3"/>
  <pageSetup paperSize="9"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J8" sqref="J8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5" bestFit="1" customWidth="1"/>
    <col min="6" max="6" width="10.7109375" bestFit="1" customWidth="1"/>
    <col min="7" max="8" width="9.140625" style="135"/>
    <col min="9" max="9" width="10.85546875" style="135" customWidth="1"/>
    <col min="10" max="10" width="17.140625" style="135" customWidth="1"/>
    <col min="11" max="11" width="22.140625" style="135" bestFit="1" customWidth="1"/>
    <col min="12" max="12" width="12.140625" style="144" customWidth="1"/>
    <col min="13" max="13" width="9.5703125" style="142" bestFit="1" customWidth="1"/>
    <col min="14" max="244" width="9.140625" style="135"/>
    <col min="245" max="245" width="23" style="135" customWidth="1"/>
    <col min="246" max="246" width="17.140625" style="135" customWidth="1"/>
    <col min="247" max="249" width="9.140625" style="135"/>
    <col min="250" max="250" width="10" style="135" bestFit="1" customWidth="1"/>
    <col min="251" max="251" width="9" style="135" bestFit="1" customWidth="1"/>
    <col min="252" max="500" width="9.140625" style="135"/>
    <col min="501" max="501" width="23" style="135" customWidth="1"/>
    <col min="502" max="502" width="17.140625" style="135" customWidth="1"/>
    <col min="503" max="505" width="9.140625" style="135"/>
    <col min="506" max="506" width="10" style="135" bestFit="1" customWidth="1"/>
    <col min="507" max="507" width="9" style="135" bestFit="1" customWidth="1"/>
    <col min="508" max="756" width="9.140625" style="135"/>
    <col min="757" max="757" width="23" style="135" customWidth="1"/>
    <col min="758" max="758" width="17.140625" style="135" customWidth="1"/>
    <col min="759" max="761" width="9.140625" style="135"/>
    <col min="762" max="762" width="10" style="135" bestFit="1" customWidth="1"/>
    <col min="763" max="763" width="9" style="135" bestFit="1" customWidth="1"/>
    <col min="764" max="1012" width="9.140625" style="135"/>
    <col min="1013" max="1013" width="23" style="135" customWidth="1"/>
    <col min="1014" max="1014" width="17.140625" style="135" customWidth="1"/>
    <col min="1015" max="1017" width="9.140625" style="135"/>
    <col min="1018" max="1018" width="10" style="135" bestFit="1" customWidth="1"/>
    <col min="1019" max="1019" width="9" style="135" bestFit="1" customWidth="1"/>
    <col min="1020" max="1268" width="9.140625" style="135"/>
    <col min="1269" max="1269" width="23" style="135" customWidth="1"/>
    <col min="1270" max="1270" width="17.140625" style="135" customWidth="1"/>
    <col min="1271" max="1273" width="9.140625" style="135"/>
    <col min="1274" max="1274" width="10" style="135" bestFit="1" customWidth="1"/>
    <col min="1275" max="1275" width="9" style="135" bestFit="1" customWidth="1"/>
    <col min="1276" max="1524" width="9.140625" style="135"/>
    <col min="1525" max="1525" width="23" style="135" customWidth="1"/>
    <col min="1526" max="1526" width="17.140625" style="135" customWidth="1"/>
    <col min="1527" max="1529" width="9.140625" style="135"/>
    <col min="1530" max="1530" width="10" style="135" bestFit="1" customWidth="1"/>
    <col min="1531" max="1531" width="9" style="135" bestFit="1" customWidth="1"/>
    <col min="1532" max="1780" width="9.140625" style="135"/>
    <col min="1781" max="1781" width="23" style="135" customWidth="1"/>
    <col min="1782" max="1782" width="17.140625" style="135" customWidth="1"/>
    <col min="1783" max="1785" width="9.140625" style="135"/>
    <col min="1786" max="1786" width="10" style="135" bestFit="1" customWidth="1"/>
    <col min="1787" max="1787" width="9" style="135" bestFit="1" customWidth="1"/>
    <col min="1788" max="2036" width="9.140625" style="135"/>
    <col min="2037" max="2037" width="23" style="135" customWidth="1"/>
    <col min="2038" max="2038" width="17.140625" style="135" customWidth="1"/>
    <col min="2039" max="2041" width="9.140625" style="135"/>
    <col min="2042" max="2042" width="10" style="135" bestFit="1" customWidth="1"/>
    <col min="2043" max="2043" width="9" style="135" bestFit="1" customWidth="1"/>
    <col min="2044" max="2292" width="9.140625" style="135"/>
    <col min="2293" max="2293" width="23" style="135" customWidth="1"/>
    <col min="2294" max="2294" width="17.140625" style="135" customWidth="1"/>
    <col min="2295" max="2297" width="9.140625" style="135"/>
    <col min="2298" max="2298" width="10" style="135" bestFit="1" customWidth="1"/>
    <col min="2299" max="2299" width="9" style="135" bestFit="1" customWidth="1"/>
    <col min="2300" max="2548" width="9.140625" style="135"/>
    <col min="2549" max="2549" width="23" style="135" customWidth="1"/>
    <col min="2550" max="2550" width="17.140625" style="135" customWidth="1"/>
    <col min="2551" max="2553" width="9.140625" style="135"/>
    <col min="2554" max="2554" width="10" style="135" bestFit="1" customWidth="1"/>
    <col min="2555" max="2555" width="9" style="135" bestFit="1" customWidth="1"/>
    <col min="2556" max="2804" width="9.140625" style="135"/>
    <col min="2805" max="2805" width="23" style="135" customWidth="1"/>
    <col min="2806" max="2806" width="17.140625" style="135" customWidth="1"/>
    <col min="2807" max="2809" width="9.140625" style="135"/>
    <col min="2810" max="2810" width="10" style="135" bestFit="1" customWidth="1"/>
    <col min="2811" max="2811" width="9" style="135" bestFit="1" customWidth="1"/>
    <col min="2812" max="3060" width="9.140625" style="135"/>
    <col min="3061" max="3061" width="23" style="135" customWidth="1"/>
    <col min="3062" max="3062" width="17.140625" style="135" customWidth="1"/>
    <col min="3063" max="3065" width="9.140625" style="135"/>
    <col min="3066" max="3066" width="10" style="135" bestFit="1" customWidth="1"/>
    <col min="3067" max="3067" width="9" style="135" bestFit="1" customWidth="1"/>
    <col min="3068" max="3316" width="9.140625" style="135"/>
    <col min="3317" max="3317" width="23" style="135" customWidth="1"/>
    <col min="3318" max="3318" width="17.140625" style="135" customWidth="1"/>
    <col min="3319" max="3321" width="9.140625" style="135"/>
    <col min="3322" max="3322" width="10" style="135" bestFit="1" customWidth="1"/>
    <col min="3323" max="3323" width="9" style="135" bestFit="1" customWidth="1"/>
    <col min="3324" max="3572" width="9.140625" style="135"/>
    <col min="3573" max="3573" width="23" style="135" customWidth="1"/>
    <col min="3574" max="3574" width="17.140625" style="135" customWidth="1"/>
    <col min="3575" max="3577" width="9.140625" style="135"/>
    <col min="3578" max="3578" width="10" style="135" bestFit="1" customWidth="1"/>
    <col min="3579" max="3579" width="9" style="135" bestFit="1" customWidth="1"/>
    <col min="3580" max="3828" width="9.140625" style="135"/>
    <col min="3829" max="3829" width="23" style="135" customWidth="1"/>
    <col min="3830" max="3830" width="17.140625" style="135" customWidth="1"/>
    <col min="3831" max="3833" width="9.140625" style="135"/>
    <col min="3834" max="3834" width="10" style="135" bestFit="1" customWidth="1"/>
    <col min="3835" max="3835" width="9" style="135" bestFit="1" customWidth="1"/>
    <col min="3836" max="4084" width="9.140625" style="135"/>
    <col min="4085" max="4085" width="23" style="135" customWidth="1"/>
    <col min="4086" max="4086" width="17.140625" style="135" customWidth="1"/>
    <col min="4087" max="4089" width="9.140625" style="135"/>
    <col min="4090" max="4090" width="10" style="135" bestFit="1" customWidth="1"/>
    <col min="4091" max="4091" width="9" style="135" bestFit="1" customWidth="1"/>
    <col min="4092" max="4340" width="9.140625" style="135"/>
    <col min="4341" max="4341" width="23" style="135" customWidth="1"/>
    <col min="4342" max="4342" width="17.140625" style="135" customWidth="1"/>
    <col min="4343" max="4345" width="9.140625" style="135"/>
    <col min="4346" max="4346" width="10" style="135" bestFit="1" customWidth="1"/>
    <col min="4347" max="4347" width="9" style="135" bestFit="1" customWidth="1"/>
    <col min="4348" max="4596" width="9.140625" style="135"/>
    <col min="4597" max="4597" width="23" style="135" customWidth="1"/>
    <col min="4598" max="4598" width="17.140625" style="135" customWidth="1"/>
    <col min="4599" max="4601" width="9.140625" style="135"/>
    <col min="4602" max="4602" width="10" style="135" bestFit="1" customWidth="1"/>
    <col min="4603" max="4603" width="9" style="135" bestFit="1" customWidth="1"/>
    <col min="4604" max="4852" width="9.140625" style="135"/>
    <col min="4853" max="4853" width="23" style="135" customWidth="1"/>
    <col min="4854" max="4854" width="17.140625" style="135" customWidth="1"/>
    <col min="4855" max="4857" width="9.140625" style="135"/>
    <col min="4858" max="4858" width="10" style="135" bestFit="1" customWidth="1"/>
    <col min="4859" max="4859" width="9" style="135" bestFit="1" customWidth="1"/>
    <col min="4860" max="5108" width="9.140625" style="135"/>
    <col min="5109" max="5109" width="23" style="135" customWidth="1"/>
    <col min="5110" max="5110" width="17.140625" style="135" customWidth="1"/>
    <col min="5111" max="5113" width="9.140625" style="135"/>
    <col min="5114" max="5114" width="10" style="135" bestFit="1" customWidth="1"/>
    <col min="5115" max="5115" width="9" style="135" bestFit="1" customWidth="1"/>
    <col min="5116" max="5364" width="9.140625" style="135"/>
    <col min="5365" max="5365" width="23" style="135" customWidth="1"/>
    <col min="5366" max="5366" width="17.140625" style="135" customWidth="1"/>
    <col min="5367" max="5369" width="9.140625" style="135"/>
    <col min="5370" max="5370" width="10" style="135" bestFit="1" customWidth="1"/>
    <col min="5371" max="5371" width="9" style="135" bestFit="1" customWidth="1"/>
    <col min="5372" max="5620" width="9.140625" style="135"/>
    <col min="5621" max="5621" width="23" style="135" customWidth="1"/>
    <col min="5622" max="5622" width="17.140625" style="135" customWidth="1"/>
    <col min="5623" max="5625" width="9.140625" style="135"/>
    <col min="5626" max="5626" width="10" style="135" bestFit="1" customWidth="1"/>
    <col min="5627" max="5627" width="9" style="135" bestFit="1" customWidth="1"/>
    <col min="5628" max="5876" width="9.140625" style="135"/>
    <col min="5877" max="5877" width="23" style="135" customWidth="1"/>
    <col min="5878" max="5878" width="17.140625" style="135" customWidth="1"/>
    <col min="5879" max="5881" width="9.140625" style="135"/>
    <col min="5882" max="5882" width="10" style="135" bestFit="1" customWidth="1"/>
    <col min="5883" max="5883" width="9" style="135" bestFit="1" customWidth="1"/>
    <col min="5884" max="6132" width="9.140625" style="135"/>
    <col min="6133" max="6133" width="23" style="135" customWidth="1"/>
    <col min="6134" max="6134" width="17.140625" style="135" customWidth="1"/>
    <col min="6135" max="6137" width="9.140625" style="135"/>
    <col min="6138" max="6138" width="10" style="135" bestFit="1" customWidth="1"/>
    <col min="6139" max="6139" width="9" style="135" bestFit="1" customWidth="1"/>
    <col min="6140" max="6388" width="9.140625" style="135"/>
    <col min="6389" max="6389" width="23" style="135" customWidth="1"/>
    <col min="6390" max="6390" width="17.140625" style="135" customWidth="1"/>
    <col min="6391" max="6393" width="9.140625" style="135"/>
    <col min="6394" max="6394" width="10" style="135" bestFit="1" customWidth="1"/>
    <col min="6395" max="6395" width="9" style="135" bestFit="1" customWidth="1"/>
    <col min="6396" max="6644" width="9.140625" style="135"/>
    <col min="6645" max="6645" width="23" style="135" customWidth="1"/>
    <col min="6646" max="6646" width="17.140625" style="135" customWidth="1"/>
    <col min="6647" max="6649" width="9.140625" style="135"/>
    <col min="6650" max="6650" width="10" style="135" bestFit="1" customWidth="1"/>
    <col min="6651" max="6651" width="9" style="135" bestFit="1" customWidth="1"/>
    <col min="6652" max="6900" width="9.140625" style="135"/>
    <col min="6901" max="6901" width="23" style="135" customWidth="1"/>
    <col min="6902" max="6902" width="17.140625" style="135" customWidth="1"/>
    <col min="6903" max="6905" width="9.140625" style="135"/>
    <col min="6906" max="6906" width="10" style="135" bestFit="1" customWidth="1"/>
    <col min="6907" max="6907" width="9" style="135" bestFit="1" customWidth="1"/>
    <col min="6908" max="7156" width="9.140625" style="135"/>
    <col min="7157" max="7157" width="23" style="135" customWidth="1"/>
    <col min="7158" max="7158" width="17.140625" style="135" customWidth="1"/>
    <col min="7159" max="7161" width="9.140625" style="135"/>
    <col min="7162" max="7162" width="10" style="135" bestFit="1" customWidth="1"/>
    <col min="7163" max="7163" width="9" style="135" bestFit="1" customWidth="1"/>
    <col min="7164" max="7412" width="9.140625" style="135"/>
    <col min="7413" max="7413" width="23" style="135" customWidth="1"/>
    <col min="7414" max="7414" width="17.140625" style="135" customWidth="1"/>
    <col min="7415" max="7417" width="9.140625" style="135"/>
    <col min="7418" max="7418" width="10" style="135" bestFit="1" customWidth="1"/>
    <col min="7419" max="7419" width="9" style="135" bestFit="1" customWidth="1"/>
    <col min="7420" max="7668" width="9.140625" style="135"/>
    <col min="7669" max="7669" width="23" style="135" customWidth="1"/>
    <col min="7670" max="7670" width="17.140625" style="135" customWidth="1"/>
    <col min="7671" max="7673" width="9.140625" style="135"/>
    <col min="7674" max="7674" width="10" style="135" bestFit="1" customWidth="1"/>
    <col min="7675" max="7675" width="9" style="135" bestFit="1" customWidth="1"/>
    <col min="7676" max="7924" width="9.140625" style="135"/>
    <col min="7925" max="7925" width="23" style="135" customWidth="1"/>
    <col min="7926" max="7926" width="17.140625" style="135" customWidth="1"/>
    <col min="7927" max="7929" width="9.140625" style="135"/>
    <col min="7930" max="7930" width="10" style="135" bestFit="1" customWidth="1"/>
    <col min="7931" max="7931" width="9" style="135" bestFit="1" customWidth="1"/>
    <col min="7932" max="8180" width="9.140625" style="135"/>
    <col min="8181" max="8181" width="23" style="135" customWidth="1"/>
    <col min="8182" max="8182" width="17.140625" style="135" customWidth="1"/>
    <col min="8183" max="8185" width="9.140625" style="135"/>
    <col min="8186" max="8186" width="10" style="135" bestFit="1" customWidth="1"/>
    <col min="8187" max="8187" width="9" style="135" bestFit="1" customWidth="1"/>
    <col min="8188" max="8436" width="9.140625" style="135"/>
    <col min="8437" max="8437" width="23" style="135" customWidth="1"/>
    <col min="8438" max="8438" width="17.140625" style="135" customWidth="1"/>
    <col min="8439" max="8441" width="9.140625" style="135"/>
    <col min="8442" max="8442" width="10" style="135" bestFit="1" customWidth="1"/>
    <col min="8443" max="8443" width="9" style="135" bestFit="1" customWidth="1"/>
    <col min="8444" max="8692" width="9.140625" style="135"/>
    <col min="8693" max="8693" width="23" style="135" customWidth="1"/>
    <col min="8694" max="8694" width="17.140625" style="135" customWidth="1"/>
    <col min="8695" max="8697" width="9.140625" style="135"/>
    <col min="8698" max="8698" width="10" style="135" bestFit="1" customWidth="1"/>
    <col min="8699" max="8699" width="9" style="135" bestFit="1" customWidth="1"/>
    <col min="8700" max="8948" width="9.140625" style="135"/>
    <col min="8949" max="8949" width="23" style="135" customWidth="1"/>
    <col min="8950" max="8950" width="17.140625" style="135" customWidth="1"/>
    <col min="8951" max="8953" width="9.140625" style="135"/>
    <col min="8954" max="8954" width="10" style="135" bestFit="1" customWidth="1"/>
    <col min="8955" max="8955" width="9" style="135" bestFit="1" customWidth="1"/>
    <col min="8956" max="9204" width="9.140625" style="135"/>
    <col min="9205" max="9205" width="23" style="135" customWidth="1"/>
    <col min="9206" max="9206" width="17.140625" style="135" customWidth="1"/>
    <col min="9207" max="9209" width="9.140625" style="135"/>
    <col min="9210" max="9210" width="10" style="135" bestFit="1" customWidth="1"/>
    <col min="9211" max="9211" width="9" style="135" bestFit="1" customWidth="1"/>
    <col min="9212" max="9460" width="9.140625" style="135"/>
    <col min="9461" max="9461" width="23" style="135" customWidth="1"/>
    <col min="9462" max="9462" width="17.140625" style="135" customWidth="1"/>
    <col min="9463" max="9465" width="9.140625" style="135"/>
    <col min="9466" max="9466" width="10" style="135" bestFit="1" customWidth="1"/>
    <col min="9467" max="9467" width="9" style="135" bestFit="1" customWidth="1"/>
    <col min="9468" max="9716" width="9.140625" style="135"/>
    <col min="9717" max="9717" width="23" style="135" customWidth="1"/>
    <col min="9718" max="9718" width="17.140625" style="135" customWidth="1"/>
    <col min="9719" max="9721" width="9.140625" style="135"/>
    <col min="9722" max="9722" width="10" style="135" bestFit="1" customWidth="1"/>
    <col min="9723" max="9723" width="9" style="135" bestFit="1" customWidth="1"/>
    <col min="9724" max="9972" width="9.140625" style="135"/>
    <col min="9973" max="9973" width="23" style="135" customWidth="1"/>
    <col min="9974" max="9974" width="17.140625" style="135" customWidth="1"/>
    <col min="9975" max="9977" width="9.140625" style="135"/>
    <col min="9978" max="9978" width="10" style="135" bestFit="1" customWidth="1"/>
    <col min="9979" max="9979" width="9" style="135" bestFit="1" customWidth="1"/>
    <col min="9980" max="10228" width="9.140625" style="135"/>
    <col min="10229" max="10229" width="23" style="135" customWidth="1"/>
    <col min="10230" max="10230" width="17.140625" style="135" customWidth="1"/>
    <col min="10231" max="10233" width="9.140625" style="135"/>
    <col min="10234" max="10234" width="10" style="135" bestFit="1" customWidth="1"/>
    <col min="10235" max="10235" width="9" style="135" bestFit="1" customWidth="1"/>
    <col min="10236" max="10484" width="9.140625" style="135"/>
    <col min="10485" max="10485" width="23" style="135" customWidth="1"/>
    <col min="10486" max="10486" width="17.140625" style="135" customWidth="1"/>
    <col min="10487" max="10489" width="9.140625" style="135"/>
    <col min="10490" max="10490" width="10" style="135" bestFit="1" customWidth="1"/>
    <col min="10491" max="10491" width="9" style="135" bestFit="1" customWidth="1"/>
    <col min="10492" max="10740" width="9.140625" style="135"/>
    <col min="10741" max="10741" width="23" style="135" customWidth="1"/>
    <col min="10742" max="10742" width="17.140625" style="135" customWidth="1"/>
    <col min="10743" max="10745" width="9.140625" style="135"/>
    <col min="10746" max="10746" width="10" style="135" bestFit="1" customWidth="1"/>
    <col min="10747" max="10747" width="9" style="135" bestFit="1" customWidth="1"/>
    <col min="10748" max="10996" width="9.140625" style="135"/>
    <col min="10997" max="10997" width="23" style="135" customWidth="1"/>
    <col min="10998" max="10998" width="17.140625" style="135" customWidth="1"/>
    <col min="10999" max="11001" width="9.140625" style="135"/>
    <col min="11002" max="11002" width="10" style="135" bestFit="1" customWidth="1"/>
    <col min="11003" max="11003" width="9" style="135" bestFit="1" customWidth="1"/>
    <col min="11004" max="11252" width="9.140625" style="135"/>
    <col min="11253" max="11253" width="23" style="135" customWidth="1"/>
    <col min="11254" max="11254" width="17.140625" style="135" customWidth="1"/>
    <col min="11255" max="11257" width="9.140625" style="135"/>
    <col min="11258" max="11258" width="10" style="135" bestFit="1" customWidth="1"/>
    <col min="11259" max="11259" width="9" style="135" bestFit="1" customWidth="1"/>
    <col min="11260" max="11508" width="9.140625" style="135"/>
    <col min="11509" max="11509" width="23" style="135" customWidth="1"/>
    <col min="11510" max="11510" width="17.140625" style="135" customWidth="1"/>
    <col min="11511" max="11513" width="9.140625" style="135"/>
    <col min="11514" max="11514" width="10" style="135" bestFit="1" customWidth="1"/>
    <col min="11515" max="11515" width="9" style="135" bestFit="1" customWidth="1"/>
    <col min="11516" max="11764" width="9.140625" style="135"/>
    <col min="11765" max="11765" width="23" style="135" customWidth="1"/>
    <col min="11766" max="11766" width="17.140625" style="135" customWidth="1"/>
    <col min="11767" max="11769" width="9.140625" style="135"/>
    <col min="11770" max="11770" width="10" style="135" bestFit="1" customWidth="1"/>
    <col min="11771" max="11771" width="9" style="135" bestFit="1" customWidth="1"/>
    <col min="11772" max="12020" width="9.140625" style="135"/>
    <col min="12021" max="12021" width="23" style="135" customWidth="1"/>
    <col min="12022" max="12022" width="17.140625" style="135" customWidth="1"/>
    <col min="12023" max="12025" width="9.140625" style="135"/>
    <col min="12026" max="12026" width="10" style="135" bestFit="1" customWidth="1"/>
    <col min="12027" max="12027" width="9" style="135" bestFit="1" customWidth="1"/>
    <col min="12028" max="12276" width="9.140625" style="135"/>
    <col min="12277" max="12277" width="23" style="135" customWidth="1"/>
    <col min="12278" max="12278" width="17.140625" style="135" customWidth="1"/>
    <col min="12279" max="12281" width="9.140625" style="135"/>
    <col min="12282" max="12282" width="10" style="135" bestFit="1" customWidth="1"/>
    <col min="12283" max="12283" width="9" style="135" bestFit="1" customWidth="1"/>
    <col min="12284" max="12532" width="9.140625" style="135"/>
    <col min="12533" max="12533" width="23" style="135" customWidth="1"/>
    <col min="12534" max="12534" width="17.140625" style="135" customWidth="1"/>
    <col min="12535" max="12537" width="9.140625" style="135"/>
    <col min="12538" max="12538" width="10" style="135" bestFit="1" customWidth="1"/>
    <col min="12539" max="12539" width="9" style="135" bestFit="1" customWidth="1"/>
    <col min="12540" max="12788" width="9.140625" style="135"/>
    <col min="12789" max="12789" width="23" style="135" customWidth="1"/>
    <col min="12790" max="12790" width="17.140625" style="135" customWidth="1"/>
    <col min="12791" max="12793" width="9.140625" style="135"/>
    <col min="12794" max="12794" width="10" style="135" bestFit="1" customWidth="1"/>
    <col min="12795" max="12795" width="9" style="135" bestFit="1" customWidth="1"/>
    <col min="12796" max="13044" width="9.140625" style="135"/>
    <col min="13045" max="13045" width="23" style="135" customWidth="1"/>
    <col min="13046" max="13046" width="17.140625" style="135" customWidth="1"/>
    <col min="13047" max="13049" width="9.140625" style="135"/>
    <col min="13050" max="13050" width="10" style="135" bestFit="1" customWidth="1"/>
    <col min="13051" max="13051" width="9" style="135" bestFit="1" customWidth="1"/>
    <col min="13052" max="13300" width="9.140625" style="135"/>
    <col min="13301" max="13301" width="23" style="135" customWidth="1"/>
    <col min="13302" max="13302" width="17.140625" style="135" customWidth="1"/>
    <col min="13303" max="13305" width="9.140625" style="135"/>
    <col min="13306" max="13306" width="10" style="135" bestFit="1" customWidth="1"/>
    <col min="13307" max="13307" width="9" style="135" bestFit="1" customWidth="1"/>
    <col min="13308" max="13556" width="9.140625" style="135"/>
    <col min="13557" max="13557" width="23" style="135" customWidth="1"/>
    <col min="13558" max="13558" width="17.140625" style="135" customWidth="1"/>
    <col min="13559" max="13561" width="9.140625" style="135"/>
    <col min="13562" max="13562" width="10" style="135" bestFit="1" customWidth="1"/>
    <col min="13563" max="13563" width="9" style="135" bestFit="1" customWidth="1"/>
    <col min="13564" max="13812" width="9.140625" style="135"/>
    <col min="13813" max="13813" width="23" style="135" customWidth="1"/>
    <col min="13814" max="13814" width="17.140625" style="135" customWidth="1"/>
    <col min="13815" max="13817" width="9.140625" style="135"/>
    <col min="13818" max="13818" width="10" style="135" bestFit="1" customWidth="1"/>
    <col min="13819" max="13819" width="9" style="135" bestFit="1" customWidth="1"/>
    <col min="13820" max="14068" width="9.140625" style="135"/>
    <col min="14069" max="14069" width="23" style="135" customWidth="1"/>
    <col min="14070" max="14070" width="17.140625" style="135" customWidth="1"/>
    <col min="14071" max="14073" width="9.140625" style="135"/>
    <col min="14074" max="14074" width="10" style="135" bestFit="1" customWidth="1"/>
    <col min="14075" max="14075" width="9" style="135" bestFit="1" customWidth="1"/>
    <col min="14076" max="14324" width="9.140625" style="135"/>
    <col min="14325" max="14325" width="23" style="135" customWidth="1"/>
    <col min="14326" max="14326" width="17.140625" style="135" customWidth="1"/>
    <col min="14327" max="14329" width="9.140625" style="135"/>
    <col min="14330" max="14330" width="10" style="135" bestFit="1" customWidth="1"/>
    <col min="14331" max="14331" width="9" style="135" bestFit="1" customWidth="1"/>
    <col min="14332" max="14580" width="9.140625" style="135"/>
    <col min="14581" max="14581" width="23" style="135" customWidth="1"/>
    <col min="14582" max="14582" width="17.140625" style="135" customWidth="1"/>
    <col min="14583" max="14585" width="9.140625" style="135"/>
    <col min="14586" max="14586" width="10" style="135" bestFit="1" customWidth="1"/>
    <col min="14587" max="14587" width="9" style="135" bestFit="1" customWidth="1"/>
    <col min="14588" max="14836" width="9.140625" style="135"/>
    <col min="14837" max="14837" width="23" style="135" customWidth="1"/>
    <col min="14838" max="14838" width="17.140625" style="135" customWidth="1"/>
    <col min="14839" max="14841" width="9.140625" style="135"/>
    <col min="14842" max="14842" width="10" style="135" bestFit="1" customWidth="1"/>
    <col min="14843" max="14843" width="9" style="135" bestFit="1" customWidth="1"/>
    <col min="14844" max="15092" width="9.140625" style="135"/>
    <col min="15093" max="15093" width="23" style="135" customWidth="1"/>
    <col min="15094" max="15094" width="17.140625" style="135" customWidth="1"/>
    <col min="15095" max="15097" width="9.140625" style="135"/>
    <col min="15098" max="15098" width="10" style="135" bestFit="1" customWidth="1"/>
    <col min="15099" max="15099" width="9" style="135" bestFit="1" customWidth="1"/>
    <col min="15100" max="15348" width="9.140625" style="135"/>
    <col min="15349" max="15349" width="23" style="135" customWidth="1"/>
    <col min="15350" max="15350" width="17.140625" style="135" customWidth="1"/>
    <col min="15351" max="15353" width="9.140625" style="135"/>
    <col min="15354" max="15354" width="10" style="135" bestFit="1" customWidth="1"/>
    <col min="15355" max="15355" width="9" style="135" bestFit="1" customWidth="1"/>
    <col min="15356" max="15604" width="9.140625" style="135"/>
    <col min="15605" max="15605" width="23" style="135" customWidth="1"/>
    <col min="15606" max="15606" width="17.140625" style="135" customWidth="1"/>
    <col min="15607" max="15609" width="9.140625" style="135"/>
    <col min="15610" max="15610" width="10" style="135" bestFit="1" customWidth="1"/>
    <col min="15611" max="15611" width="9" style="135" bestFit="1" customWidth="1"/>
    <col min="15612" max="15860" width="9.140625" style="135"/>
    <col min="15861" max="15861" width="23" style="135" customWidth="1"/>
    <col min="15862" max="15862" width="17.140625" style="135" customWidth="1"/>
    <col min="15863" max="15865" width="9.140625" style="135"/>
    <col min="15866" max="15866" width="10" style="135" bestFit="1" customWidth="1"/>
    <col min="15867" max="15867" width="9" style="135" bestFit="1" customWidth="1"/>
    <col min="15868" max="16116" width="9.140625" style="135"/>
    <col min="16117" max="16117" width="23" style="135" customWidth="1"/>
    <col min="16118" max="16118" width="17.140625" style="135" customWidth="1"/>
    <col min="16119" max="16121" width="9.140625" style="135"/>
    <col min="16122" max="16122" width="10" style="135" bestFit="1" customWidth="1"/>
    <col min="16123" max="16123" width="9" style="135" bestFit="1" customWidth="1"/>
    <col min="16124" max="16384" width="9.140625" style="135"/>
  </cols>
  <sheetData>
    <row r="1" spans="1:13" ht="15.75" thickBot="1">
      <c r="A1" s="446" t="s">
        <v>1208</v>
      </c>
      <c r="B1" s="447"/>
      <c r="C1" s="447" t="s">
        <v>1209</v>
      </c>
      <c r="D1" s="447"/>
      <c r="E1" s="448" t="s">
        <v>1210</v>
      </c>
      <c r="F1" s="449"/>
    </row>
    <row r="2" spans="1:13">
      <c r="A2" s="251" t="s">
        <v>66</v>
      </c>
      <c r="B2" s="251" t="s">
        <v>65</v>
      </c>
      <c r="C2" s="251" t="s">
        <v>66</v>
      </c>
      <c r="D2" s="251" t="s">
        <v>65</v>
      </c>
      <c r="E2" s="259" t="s">
        <v>66</v>
      </c>
      <c r="F2" s="258" t="s">
        <v>65</v>
      </c>
      <c r="I2" s="216" t="s">
        <v>1121</v>
      </c>
      <c r="J2" s="217" t="s">
        <v>1122</v>
      </c>
      <c r="K2" s="217" t="s">
        <v>1123</v>
      </c>
      <c r="L2" s="218" t="s">
        <v>1124</v>
      </c>
      <c r="M2" s="219" t="s">
        <v>1120</v>
      </c>
    </row>
    <row r="3" spans="1:13" s="152" customFormat="1" ht="15.75" thickBot="1">
      <c r="A3" s="252">
        <f>GETPIVOTDATA("Sum of 投资本金",$A$5)</f>
        <v>10050.869999999999</v>
      </c>
      <c r="B3" s="253">
        <f>GETPIVOTDATA("Sum of 待收本息",$A$5)</f>
        <v>11213.26</v>
      </c>
      <c r="C3" s="257">
        <f>M3</f>
        <v>30000</v>
      </c>
      <c r="D3" s="257">
        <f>M3</f>
        <v>30000</v>
      </c>
      <c r="E3" s="255">
        <f>A3+C3</f>
        <v>40050.869999999995</v>
      </c>
      <c r="F3" s="254">
        <f>B3+D3</f>
        <v>41213.26</v>
      </c>
      <c r="I3" s="220"/>
      <c r="J3" s="221"/>
      <c r="K3" s="221"/>
      <c r="L3" s="222"/>
      <c r="M3" s="223">
        <f>SUM(M4:M101)</f>
        <v>30000</v>
      </c>
    </row>
    <row r="4" spans="1:13">
      <c r="A4" s="152"/>
      <c r="I4" s="214">
        <v>43166</v>
      </c>
      <c r="J4" s="214">
        <v>42800</v>
      </c>
      <c r="K4" s="211" t="s">
        <v>1472</v>
      </c>
      <c r="L4" s="370">
        <v>9.5000000000000001E-2</v>
      </c>
      <c r="M4" s="215">
        <v>10000</v>
      </c>
    </row>
    <row r="5" spans="1:13">
      <c r="A5" s="248" t="s">
        <v>1204</v>
      </c>
      <c r="B5" s="48" t="s">
        <v>1203</v>
      </c>
      <c r="C5" s="48" t="s">
        <v>1207</v>
      </c>
      <c r="D5" s="48" t="s">
        <v>1206</v>
      </c>
      <c r="I5" s="214">
        <v>43525</v>
      </c>
      <c r="J5" s="214">
        <v>42793</v>
      </c>
      <c r="K5" s="211" t="s">
        <v>1463</v>
      </c>
      <c r="L5" s="370">
        <v>9.2999999999999999E-2</v>
      </c>
      <c r="M5" s="215">
        <v>10000</v>
      </c>
    </row>
    <row r="6" spans="1:13">
      <c r="A6" s="249">
        <v>0</v>
      </c>
      <c r="B6" s="250">
        <v>0</v>
      </c>
      <c r="C6" s="250">
        <v>0</v>
      </c>
      <c r="D6" s="250">
        <v>0</v>
      </c>
      <c r="I6" s="214">
        <v>43573</v>
      </c>
      <c r="J6" s="214">
        <v>42841</v>
      </c>
      <c r="K6" s="211" t="s">
        <v>1503</v>
      </c>
      <c r="L6" s="370">
        <v>9.2999999999999999E-2</v>
      </c>
      <c r="M6" s="215">
        <v>10000</v>
      </c>
    </row>
    <row r="7" spans="1:13">
      <c r="A7" s="249">
        <v>42730</v>
      </c>
      <c r="B7" s="250">
        <v>96.400769230769228</v>
      </c>
      <c r="C7" s="250">
        <v>2207.14</v>
      </c>
      <c r="D7" s="250">
        <v>2467.2000000000003</v>
      </c>
      <c r="I7" s="211"/>
      <c r="J7" s="211"/>
      <c r="K7" s="211"/>
      <c r="L7" s="212"/>
      <c r="M7" s="213"/>
    </row>
    <row r="8" spans="1:13">
      <c r="A8" s="249">
        <v>42745</v>
      </c>
      <c r="B8" s="250">
        <v>134.00166666666667</v>
      </c>
      <c r="C8" s="250">
        <v>2884.76</v>
      </c>
      <c r="D8" s="250">
        <v>3216.04</v>
      </c>
      <c r="I8" s="211"/>
      <c r="J8" s="211"/>
      <c r="K8" s="211"/>
      <c r="L8" s="212"/>
      <c r="M8" s="213"/>
    </row>
    <row r="9" spans="1:13">
      <c r="A9" s="249">
        <v>42746</v>
      </c>
      <c r="B9" s="250">
        <v>230.41750000000002</v>
      </c>
      <c r="C9" s="250">
        <v>4958.97</v>
      </c>
      <c r="D9" s="250">
        <v>5530.02</v>
      </c>
      <c r="I9" s="211"/>
      <c r="J9" s="211"/>
      <c r="K9" s="211"/>
      <c r="L9" s="212"/>
      <c r="M9" s="213"/>
    </row>
    <row r="10" spans="1:13">
      <c r="A10" s="249" t="s">
        <v>1205</v>
      </c>
      <c r="B10" s="250">
        <v>460.81993589743593</v>
      </c>
      <c r="C10" s="256">
        <v>10050.869999999999</v>
      </c>
      <c r="D10" s="256">
        <v>11213.26</v>
      </c>
      <c r="I10" s="211"/>
      <c r="J10" s="211"/>
      <c r="K10" s="211"/>
      <c r="L10" s="212"/>
      <c r="M10" s="213"/>
    </row>
    <row r="11" spans="1:13">
      <c r="I11" s="211"/>
      <c r="J11" s="211"/>
      <c r="K11" s="211"/>
      <c r="L11" s="212"/>
      <c r="M11" s="213"/>
    </row>
    <row r="12" spans="1:13">
      <c r="C12" t="s">
        <v>5</v>
      </c>
      <c r="D12" s="390">
        <v>820.28</v>
      </c>
      <c r="I12" s="211"/>
      <c r="J12" s="211"/>
      <c r="K12" s="211"/>
      <c r="L12" s="212"/>
      <c r="M12" s="213"/>
    </row>
    <row r="13" spans="1:13">
      <c r="A13" s="243"/>
      <c r="B13" s="243"/>
      <c r="C13" s="243"/>
      <c r="D13" s="243"/>
      <c r="I13" s="211"/>
      <c r="J13" s="211"/>
      <c r="K13" s="211"/>
      <c r="L13" s="212"/>
      <c r="M13" s="213"/>
    </row>
    <row r="14" spans="1:13">
      <c r="A14" s="243"/>
      <c r="B14" s="243"/>
      <c r="C14" s="243"/>
      <c r="D14" s="243"/>
      <c r="I14" s="211"/>
      <c r="J14" s="211"/>
      <c r="K14" s="211"/>
      <c r="L14" s="212"/>
      <c r="M14" s="213"/>
    </row>
    <row r="15" spans="1:13">
      <c r="A15" s="243"/>
      <c r="B15" s="243"/>
      <c r="C15" s="243"/>
      <c r="D15" s="243"/>
      <c r="I15" s="211"/>
      <c r="J15" s="211"/>
      <c r="K15" s="211"/>
      <c r="L15" s="212"/>
      <c r="M15" s="213"/>
    </row>
    <row r="16" spans="1:13">
      <c r="A16" s="243"/>
      <c r="B16" s="243"/>
      <c r="C16" s="243"/>
      <c r="D16" s="243"/>
      <c r="I16" s="211"/>
      <c r="J16" s="211"/>
      <c r="K16" s="211"/>
      <c r="L16" s="212"/>
      <c r="M16" s="213"/>
    </row>
    <row r="17" spans="1:13">
      <c r="A17" s="243"/>
      <c r="B17" s="243"/>
      <c r="C17" s="243"/>
      <c r="D17" s="243"/>
      <c r="I17" s="211"/>
      <c r="J17" s="211"/>
      <c r="K17" s="211"/>
      <c r="L17" s="212"/>
      <c r="M17" s="213"/>
    </row>
    <row r="18" spans="1:13">
      <c r="A18" s="243"/>
      <c r="B18" s="243"/>
      <c r="C18" s="243"/>
      <c r="D18" s="243"/>
      <c r="I18" s="211"/>
      <c r="J18" s="211"/>
      <c r="K18" s="211"/>
      <c r="L18" s="212"/>
      <c r="M18" s="213"/>
    </row>
    <row r="19" spans="1:13">
      <c r="A19" s="243"/>
      <c r="B19" s="243"/>
      <c r="C19" s="243"/>
      <c r="D19" s="243"/>
      <c r="I19" s="211"/>
      <c r="J19" s="211"/>
      <c r="K19" s="211"/>
      <c r="L19" s="212"/>
      <c r="M19" s="213"/>
    </row>
    <row r="20" spans="1:13">
      <c r="A20" s="243"/>
      <c r="B20" s="243"/>
      <c r="C20" s="243"/>
      <c r="D20" s="243"/>
      <c r="I20" s="211"/>
      <c r="J20" s="211"/>
      <c r="K20" s="211"/>
      <c r="L20" s="212"/>
      <c r="M20" s="213"/>
    </row>
    <row r="21" spans="1:13">
      <c r="A21" s="243"/>
      <c r="B21" s="243"/>
      <c r="C21" s="243"/>
      <c r="D21" s="243"/>
      <c r="I21" s="211"/>
      <c r="J21" s="211"/>
      <c r="K21" s="211"/>
      <c r="L21" s="212"/>
      <c r="M21" s="213"/>
    </row>
    <row r="22" spans="1:13">
      <c r="A22" s="243"/>
      <c r="B22" s="243"/>
      <c r="C22" s="243"/>
      <c r="D22" s="243"/>
      <c r="I22" s="211"/>
      <c r="J22" s="211"/>
      <c r="K22" s="211"/>
      <c r="L22" s="212"/>
      <c r="M22" s="213"/>
    </row>
    <row r="23" spans="1:13">
      <c r="A23" s="243"/>
      <c r="B23" s="243"/>
      <c r="C23" s="243"/>
      <c r="D23" s="243"/>
      <c r="I23" s="211"/>
      <c r="J23" s="211"/>
      <c r="K23" s="211"/>
      <c r="L23" s="212"/>
      <c r="M23" s="213"/>
    </row>
    <row r="24" spans="1:13">
      <c r="A24" s="243"/>
      <c r="B24" s="243"/>
      <c r="C24" s="243"/>
      <c r="D24" s="243"/>
      <c r="I24" s="211"/>
      <c r="J24" s="211"/>
      <c r="K24" s="211"/>
      <c r="L24" s="212"/>
      <c r="M24" s="213"/>
    </row>
    <row r="25" spans="1:13">
      <c r="A25" s="243"/>
      <c r="B25" s="243"/>
      <c r="C25" s="243"/>
      <c r="D25" s="243"/>
      <c r="I25" s="211"/>
      <c r="J25" s="211"/>
      <c r="K25" s="211"/>
      <c r="L25" s="212"/>
      <c r="M25" s="213"/>
    </row>
    <row r="26" spans="1:13">
      <c r="A26" s="243"/>
      <c r="B26" s="243"/>
      <c r="C26" s="243"/>
      <c r="D26" s="243"/>
      <c r="I26" s="211"/>
      <c r="J26" s="211"/>
      <c r="K26" s="211"/>
      <c r="L26" s="212"/>
      <c r="M26" s="213"/>
    </row>
    <row r="27" spans="1:13">
      <c r="A27" s="243"/>
      <c r="B27" s="243"/>
      <c r="C27" s="243"/>
      <c r="D27" s="243"/>
      <c r="I27" s="211"/>
      <c r="J27" s="211"/>
      <c r="K27" s="211"/>
      <c r="L27" s="212"/>
      <c r="M27" s="213"/>
    </row>
    <row r="28" spans="1:13">
      <c r="A28" s="243"/>
      <c r="B28" s="243"/>
      <c r="C28" s="243"/>
      <c r="D28" s="243"/>
      <c r="I28" s="211"/>
      <c r="J28" s="211"/>
      <c r="K28" s="211"/>
      <c r="L28" s="212"/>
      <c r="M28" s="213"/>
    </row>
    <row r="29" spans="1:13">
      <c r="A29" s="243"/>
      <c r="B29" s="243"/>
      <c r="C29" s="243"/>
      <c r="D29" s="243"/>
      <c r="I29" s="211"/>
      <c r="J29" s="211"/>
      <c r="K29" s="211"/>
      <c r="L29" s="212"/>
      <c r="M29" s="213"/>
    </row>
    <row r="30" spans="1:13">
      <c r="A30" s="243"/>
      <c r="B30" s="243"/>
      <c r="C30" s="243"/>
      <c r="D30" s="243"/>
      <c r="I30" s="211"/>
      <c r="J30" s="211"/>
      <c r="K30" s="211"/>
      <c r="L30" s="212"/>
      <c r="M30" s="213"/>
    </row>
    <row r="31" spans="1:13">
      <c r="A31" s="243"/>
      <c r="B31" s="243"/>
      <c r="C31" s="243"/>
      <c r="D31" s="243"/>
    </row>
    <row r="32" spans="1:13">
      <c r="A32" s="243"/>
      <c r="B32" s="243"/>
      <c r="C32" s="243"/>
      <c r="D32" s="243"/>
    </row>
    <row r="33" spans="1:6">
      <c r="A33" s="243"/>
      <c r="B33" s="243"/>
      <c r="C33" s="243"/>
      <c r="D33" s="243"/>
    </row>
    <row r="34" spans="1:6">
      <c r="A34" s="1"/>
      <c r="B34" s="244"/>
      <c r="C34" s="244"/>
      <c r="D34" s="244"/>
      <c r="E34" s="244"/>
      <c r="F34" s="244"/>
    </row>
    <row r="35" spans="1:6">
      <c r="A35" s="1"/>
      <c r="B35" s="244"/>
      <c r="C35" s="244"/>
      <c r="D35" s="244"/>
      <c r="E35" s="244"/>
      <c r="F35" s="244"/>
    </row>
    <row r="36" spans="1:6">
      <c r="A36" s="1"/>
      <c r="B36" s="244"/>
      <c r="C36" s="244"/>
      <c r="D36" s="244"/>
      <c r="E36" s="244"/>
      <c r="F36" s="244"/>
    </row>
    <row r="37" spans="1:6">
      <c r="A37" s="1"/>
      <c r="B37" s="244"/>
      <c r="C37" s="244"/>
      <c r="D37" s="244"/>
      <c r="E37" s="244"/>
      <c r="F37" s="244"/>
    </row>
    <row r="38" spans="1:6">
      <c r="A38" s="1"/>
      <c r="B38" s="244"/>
      <c r="C38" s="244"/>
      <c r="D38" s="244"/>
      <c r="E38" s="244"/>
      <c r="F38" s="244"/>
    </row>
    <row r="39" spans="1:6">
      <c r="A39" s="1"/>
      <c r="B39" s="244"/>
      <c r="C39" s="244"/>
      <c r="D39" s="244"/>
      <c r="E39" s="244"/>
      <c r="F39" s="244"/>
    </row>
    <row r="40" spans="1:6">
      <c r="A40" s="1"/>
      <c r="B40" s="244"/>
      <c r="C40" s="244"/>
      <c r="D40" s="244"/>
      <c r="E40" s="244"/>
      <c r="F40" s="244"/>
    </row>
    <row r="41" spans="1:6">
      <c r="A41" s="1"/>
      <c r="B41" s="244"/>
      <c r="C41" s="244"/>
      <c r="D41" s="244"/>
      <c r="E41" s="244"/>
      <c r="F41" s="244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43" customFormat="1" ht="16.5">
      <c r="A1" s="245" t="s">
        <v>1202</v>
      </c>
      <c r="B1" s="245" t="s">
        <v>1194</v>
      </c>
      <c r="C1" s="245" t="s">
        <v>1195</v>
      </c>
      <c r="D1" s="245" t="s">
        <v>1196</v>
      </c>
      <c r="E1" s="245" t="s">
        <v>1198</v>
      </c>
      <c r="F1" s="245" t="s">
        <v>1197</v>
      </c>
      <c r="G1" s="245" t="s">
        <v>1199</v>
      </c>
      <c r="H1" s="245" t="s">
        <v>1200</v>
      </c>
      <c r="I1" s="245" t="s">
        <v>1201</v>
      </c>
      <c r="J1" s="245" t="s">
        <v>66</v>
      </c>
    </row>
    <row r="2" spans="1:10">
      <c r="A2" s="1">
        <f>IF([2]wecom!A1,[2]wecom!A1,0)</f>
        <v>42730</v>
      </c>
      <c r="B2" s="244">
        <f>[2]wecom!B1</f>
        <v>1</v>
      </c>
      <c r="C2" s="244">
        <f>[2]wecom!C1</f>
        <v>10.8</v>
      </c>
      <c r="D2" s="244">
        <f>[2]wecom!D1</f>
        <v>26</v>
      </c>
      <c r="E2" s="244">
        <f>[2]wecom!E1</f>
        <v>36</v>
      </c>
      <c r="F2" s="244">
        <f>[2]wecom!F1</f>
        <v>42.48</v>
      </c>
      <c r="G2" s="244">
        <f>[2]wecom!G1</f>
        <v>37.94</v>
      </c>
      <c r="H2" s="244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44">
        <f>[2]wecom!B2</f>
        <v>22</v>
      </c>
      <c r="C3" s="244">
        <f>[2]wecom!C2</f>
        <v>10.8</v>
      </c>
      <c r="D3" s="244">
        <f>[2]wecom!D2</f>
        <v>26</v>
      </c>
      <c r="E3" s="244">
        <f>[2]wecom!E2</f>
        <v>36</v>
      </c>
      <c r="F3" s="244">
        <f>[2]wecom!F2</f>
        <v>934.56</v>
      </c>
      <c r="G3" s="244">
        <f>[2]wecom!G2</f>
        <v>37.94</v>
      </c>
      <c r="H3" s="244">
        <f>[2]wecom!H2</f>
        <v>803211</v>
      </c>
      <c r="I3" s="115">
        <f t="shared" ref="I3:I21" si="0">IF(D3,F3/D3,0)</f>
        <v>35.944615384615382</v>
      </c>
      <c r="J3" s="243">
        <f t="shared" ref="J3:J66" si="1">G3*B3</f>
        <v>834.68</v>
      </c>
    </row>
    <row r="4" spans="1:10">
      <c r="A4" s="1">
        <f>IF([2]wecom!A3,[2]wecom!A3,0)</f>
        <v>42730</v>
      </c>
      <c r="B4" s="244">
        <f>[2]wecom!B3</f>
        <v>4</v>
      </c>
      <c r="C4" s="244">
        <f>[2]wecom!C3</f>
        <v>10.8</v>
      </c>
      <c r="D4" s="244">
        <f>[2]wecom!D3</f>
        <v>26</v>
      </c>
      <c r="E4" s="244">
        <f>[2]wecom!E3</f>
        <v>36</v>
      </c>
      <c r="F4" s="244">
        <f>[2]wecom!F3</f>
        <v>169.92</v>
      </c>
      <c r="G4" s="244">
        <f>[2]wecom!G3</f>
        <v>37.94</v>
      </c>
      <c r="H4" s="244">
        <f>[2]wecom!H3</f>
        <v>803213</v>
      </c>
      <c r="I4" s="115">
        <f t="shared" si="0"/>
        <v>6.5353846153846149</v>
      </c>
      <c r="J4" s="243">
        <f t="shared" si="1"/>
        <v>151.76</v>
      </c>
    </row>
    <row r="5" spans="1:10">
      <c r="A5" s="1">
        <f>IF([2]wecom!A4,[2]wecom!A4,0)</f>
        <v>42730</v>
      </c>
      <c r="B5" s="244">
        <f>[2]wecom!B4</f>
        <v>4</v>
      </c>
      <c r="C5" s="244">
        <f>[2]wecom!C4</f>
        <v>10.8</v>
      </c>
      <c r="D5" s="244">
        <f>[2]wecom!D4</f>
        <v>26</v>
      </c>
      <c r="E5" s="244">
        <f>[2]wecom!E4</f>
        <v>36</v>
      </c>
      <c r="F5" s="244">
        <f>[2]wecom!F4</f>
        <v>169.92</v>
      </c>
      <c r="G5" s="244">
        <f>[2]wecom!G4</f>
        <v>37.94</v>
      </c>
      <c r="H5" s="244">
        <f>[2]wecom!H4</f>
        <v>803440</v>
      </c>
      <c r="I5" s="115">
        <f t="shared" si="0"/>
        <v>6.5353846153846149</v>
      </c>
      <c r="J5" s="243">
        <f t="shared" si="1"/>
        <v>151.76</v>
      </c>
    </row>
    <row r="6" spans="1:10">
      <c r="A6" s="1">
        <f>IF([2]wecom!A5,[2]wecom!A5,0)</f>
        <v>42730</v>
      </c>
      <c r="B6" s="244">
        <f>[2]wecom!B5</f>
        <v>1</v>
      </c>
      <c r="C6" s="244">
        <f>[2]wecom!C5</f>
        <v>10.8</v>
      </c>
      <c r="D6" s="244">
        <f>[2]wecom!D5</f>
        <v>26</v>
      </c>
      <c r="E6" s="244">
        <f>[2]wecom!E5</f>
        <v>36</v>
      </c>
      <c r="F6" s="244">
        <f>[2]wecom!F5</f>
        <v>42.48</v>
      </c>
      <c r="G6" s="244">
        <f>[2]wecom!G5</f>
        <v>37.94</v>
      </c>
      <c r="H6" s="244">
        <f>[2]wecom!H5</f>
        <v>803397</v>
      </c>
      <c r="I6" s="115">
        <f t="shared" si="0"/>
        <v>1.6338461538461537</v>
      </c>
      <c r="J6" s="243">
        <f t="shared" si="1"/>
        <v>37.94</v>
      </c>
    </row>
    <row r="7" spans="1:10">
      <c r="A7" s="1">
        <f>IF([2]wecom!A6,[2]wecom!A6,0)</f>
        <v>42730</v>
      </c>
      <c r="B7" s="244">
        <f>[2]wecom!B6</f>
        <v>2</v>
      </c>
      <c r="C7" s="244">
        <f>[2]wecom!C6</f>
        <v>10.8</v>
      </c>
      <c r="D7" s="244">
        <f>[2]wecom!D6</f>
        <v>26</v>
      </c>
      <c r="E7" s="244">
        <f>[2]wecom!E6</f>
        <v>36</v>
      </c>
      <c r="F7" s="244">
        <f>[2]wecom!F6</f>
        <v>84.96</v>
      </c>
      <c r="G7" s="244">
        <f>[2]wecom!G6</f>
        <v>37.94</v>
      </c>
      <c r="H7" s="244">
        <f>[2]wecom!H6</f>
        <v>803277</v>
      </c>
      <c r="I7" s="115">
        <f t="shared" si="0"/>
        <v>3.2676923076923075</v>
      </c>
      <c r="J7" s="243">
        <f t="shared" si="1"/>
        <v>75.88</v>
      </c>
    </row>
    <row r="8" spans="1:10">
      <c r="A8" s="1">
        <f>IF([2]wecom!A7,[2]wecom!A7,0)</f>
        <v>42730</v>
      </c>
      <c r="B8" s="244">
        <f>[2]wecom!B7</f>
        <v>5</v>
      </c>
      <c r="C8" s="244">
        <f>[2]wecom!C7</f>
        <v>10.8</v>
      </c>
      <c r="D8" s="244">
        <f>[2]wecom!D7</f>
        <v>26</v>
      </c>
      <c r="E8" s="244">
        <f>[2]wecom!E7</f>
        <v>36</v>
      </c>
      <c r="F8" s="244">
        <f>[2]wecom!F7</f>
        <v>212.4</v>
      </c>
      <c r="G8" s="244">
        <f>[2]wecom!G7</f>
        <v>37.94</v>
      </c>
      <c r="H8" s="244">
        <f>[2]wecom!H7</f>
        <v>803209</v>
      </c>
      <c r="I8" s="115">
        <f t="shared" si="0"/>
        <v>8.1692307692307686</v>
      </c>
      <c r="J8" s="243">
        <f t="shared" si="1"/>
        <v>189.7</v>
      </c>
    </row>
    <row r="9" spans="1:10">
      <c r="A9" s="1">
        <f>IF([2]wecom!A8,[2]wecom!A8,0)</f>
        <v>42730</v>
      </c>
      <c r="B9" s="244">
        <f>[2]wecom!B8</f>
        <v>4</v>
      </c>
      <c r="C9" s="244">
        <f>[2]wecom!C8</f>
        <v>10.8</v>
      </c>
      <c r="D9" s="244">
        <f>[2]wecom!D8</f>
        <v>24</v>
      </c>
      <c r="E9" s="244">
        <f>[2]wecom!E8</f>
        <v>36</v>
      </c>
      <c r="F9" s="244">
        <f>[2]wecom!F8</f>
        <v>156.88</v>
      </c>
      <c r="G9" s="244">
        <f>[2]wecom!G8</f>
        <v>35.33</v>
      </c>
      <c r="H9" s="244">
        <f>[2]wecom!H8</f>
        <v>783648</v>
      </c>
      <c r="I9" s="115">
        <f t="shared" si="0"/>
        <v>6.5366666666666662</v>
      </c>
      <c r="J9" s="243">
        <f t="shared" si="1"/>
        <v>141.32</v>
      </c>
    </row>
    <row r="10" spans="1:10">
      <c r="A10" s="1">
        <f>IF([2]wecom!A9,[2]wecom!A9,0)</f>
        <v>42730</v>
      </c>
      <c r="B10" s="244">
        <f>[2]wecom!B9</f>
        <v>2</v>
      </c>
      <c r="C10" s="244">
        <f>[2]wecom!C9</f>
        <v>10.8</v>
      </c>
      <c r="D10" s="244">
        <f>[2]wecom!D9</f>
        <v>26</v>
      </c>
      <c r="E10" s="244">
        <f>[2]wecom!E9</f>
        <v>36</v>
      </c>
      <c r="F10" s="244">
        <f>[2]wecom!F9</f>
        <v>84.96</v>
      </c>
      <c r="G10" s="244">
        <f>[2]wecom!G9</f>
        <v>37.94</v>
      </c>
      <c r="H10" s="244">
        <f>[2]wecom!H9</f>
        <v>803146</v>
      </c>
      <c r="I10" s="115">
        <f t="shared" si="0"/>
        <v>3.2676923076923075</v>
      </c>
      <c r="J10" s="243">
        <f t="shared" si="1"/>
        <v>75.88</v>
      </c>
    </row>
    <row r="11" spans="1:10">
      <c r="A11" s="1">
        <f>IF([2]wecom!A10,[2]wecom!A10,0)</f>
        <v>42730</v>
      </c>
      <c r="B11" s="244">
        <f>[2]wecom!B10</f>
        <v>6</v>
      </c>
      <c r="C11" s="244">
        <f>[2]wecom!C10</f>
        <v>10.8</v>
      </c>
      <c r="D11" s="244">
        <f>[2]wecom!D10</f>
        <v>26</v>
      </c>
      <c r="E11" s="244">
        <f>[2]wecom!E10</f>
        <v>36</v>
      </c>
      <c r="F11" s="244">
        <f>[2]wecom!F10</f>
        <v>254.88</v>
      </c>
      <c r="G11" s="244">
        <f>[2]wecom!G10</f>
        <v>37.94</v>
      </c>
      <c r="H11" s="244">
        <f>[2]wecom!H10</f>
        <v>803727</v>
      </c>
      <c r="I11" s="115">
        <f t="shared" si="0"/>
        <v>9.8030769230769224</v>
      </c>
      <c r="J11" s="243">
        <f t="shared" si="1"/>
        <v>227.64</v>
      </c>
    </row>
    <row r="12" spans="1:10">
      <c r="A12" s="1">
        <f>IF([2]wecom!A11,[2]wecom!A11,0)</f>
        <v>42730</v>
      </c>
      <c r="B12" s="244">
        <f>[2]wecom!B11</f>
        <v>2</v>
      </c>
      <c r="C12" s="244">
        <f>[2]wecom!C11</f>
        <v>10.8</v>
      </c>
      <c r="D12" s="244">
        <f>[2]wecom!D11</f>
        <v>24</v>
      </c>
      <c r="E12" s="244">
        <f>[2]wecom!E11</f>
        <v>36</v>
      </c>
      <c r="F12" s="244">
        <f>[2]wecom!F11</f>
        <v>78.44</v>
      </c>
      <c r="G12" s="244">
        <f>[2]wecom!G11</f>
        <v>35.33</v>
      </c>
      <c r="H12" s="244">
        <f>[2]wecom!H11</f>
        <v>784843</v>
      </c>
      <c r="I12" s="115">
        <f t="shared" si="0"/>
        <v>3.2683333333333331</v>
      </c>
      <c r="J12" s="243">
        <f t="shared" si="1"/>
        <v>70.66</v>
      </c>
    </row>
    <row r="13" spans="1:10">
      <c r="A13" s="1">
        <f>IF([2]wecom!A12,[2]wecom!A12,0)</f>
        <v>42730</v>
      </c>
      <c r="B13" s="244">
        <f>[2]wecom!B12</f>
        <v>2</v>
      </c>
      <c r="C13" s="244">
        <f>[2]wecom!C12</f>
        <v>10.8</v>
      </c>
      <c r="D13" s="244">
        <f>[2]wecom!D12</f>
        <v>24</v>
      </c>
      <c r="E13" s="244">
        <f>[2]wecom!E12</f>
        <v>36</v>
      </c>
      <c r="F13" s="244">
        <f>[2]wecom!F12</f>
        <v>78.44</v>
      </c>
      <c r="G13" s="244">
        <f>[2]wecom!G12</f>
        <v>35.33</v>
      </c>
      <c r="H13" s="244">
        <f>[2]wecom!H12</f>
        <v>784551</v>
      </c>
      <c r="I13" s="115">
        <f t="shared" si="0"/>
        <v>3.2683333333333331</v>
      </c>
      <c r="J13" s="243">
        <f t="shared" si="1"/>
        <v>70.66</v>
      </c>
    </row>
    <row r="14" spans="1:10">
      <c r="A14" s="1">
        <f>IF([2]wecom!A13,[2]wecom!A13,0)</f>
        <v>42730</v>
      </c>
      <c r="B14" s="244">
        <f>[2]wecom!B13</f>
        <v>1</v>
      </c>
      <c r="C14" s="244">
        <f>[2]wecom!C13</f>
        <v>10.8</v>
      </c>
      <c r="D14" s="244">
        <f>[2]wecom!D13</f>
        <v>24</v>
      </c>
      <c r="E14" s="244">
        <f>[2]wecom!E13</f>
        <v>36</v>
      </c>
      <c r="F14" s="244">
        <f>[2]wecom!F13</f>
        <v>39.22</v>
      </c>
      <c r="G14" s="244">
        <f>[2]wecom!G13</f>
        <v>35.33</v>
      </c>
      <c r="H14" s="244">
        <f>[2]wecom!H13</f>
        <v>784411</v>
      </c>
      <c r="I14" s="115">
        <f t="shared" si="0"/>
        <v>1.6341666666666665</v>
      </c>
      <c r="J14" s="243">
        <f t="shared" si="1"/>
        <v>35.33</v>
      </c>
    </row>
    <row r="15" spans="1:10">
      <c r="A15" s="1">
        <f>IF([2]wecom!A14,[2]wecom!A14,0)</f>
        <v>42730</v>
      </c>
      <c r="B15" s="244">
        <f>[2]wecom!B14</f>
        <v>3</v>
      </c>
      <c r="C15" s="244">
        <f>[2]wecom!C14</f>
        <v>10.8</v>
      </c>
      <c r="D15" s="244">
        <f>[2]wecom!D14</f>
        <v>24</v>
      </c>
      <c r="E15" s="244">
        <f>[2]wecom!E14</f>
        <v>36</v>
      </c>
      <c r="F15" s="244">
        <f>[2]wecom!F14</f>
        <v>117.66</v>
      </c>
      <c r="G15" s="244">
        <f>[2]wecom!G14</f>
        <v>35.33</v>
      </c>
      <c r="H15" s="244">
        <f>[2]wecom!H14</f>
        <v>784409</v>
      </c>
      <c r="I15" s="115">
        <f t="shared" si="0"/>
        <v>4.9024999999999999</v>
      </c>
      <c r="J15" s="243">
        <f t="shared" si="1"/>
        <v>105.99</v>
      </c>
    </row>
    <row r="16" spans="1:10">
      <c r="A16" s="1">
        <f>IF([2]wecom!A15,[2]wecom!A15,0)</f>
        <v>42745</v>
      </c>
      <c r="B16" s="244">
        <f>[2]wecom!B15</f>
        <v>21</v>
      </c>
      <c r="C16" s="244">
        <f>[2]wecom!C15</f>
        <v>10.8</v>
      </c>
      <c r="D16" s="244">
        <f>[2]wecom!D15</f>
        <v>24</v>
      </c>
      <c r="E16" s="244">
        <f>[2]wecom!E15</f>
        <v>36</v>
      </c>
      <c r="F16" s="244">
        <f>[2]wecom!F15</f>
        <v>823.62</v>
      </c>
      <c r="G16" s="244">
        <f>[2]wecom!G15</f>
        <v>35.18</v>
      </c>
      <c r="H16" s="244">
        <f>[2]wecom!H15</f>
        <v>789200</v>
      </c>
      <c r="I16" s="115">
        <f t="shared" si="0"/>
        <v>34.317500000000003</v>
      </c>
      <c r="J16" s="243">
        <f t="shared" si="1"/>
        <v>738.78</v>
      </c>
    </row>
    <row r="17" spans="1:10">
      <c r="A17" s="1">
        <f>IF([2]wecom!A16,[2]wecom!A16,0)</f>
        <v>42745</v>
      </c>
      <c r="B17" s="244">
        <f>[2]wecom!B16</f>
        <v>21</v>
      </c>
      <c r="C17" s="244">
        <f>[2]wecom!C16</f>
        <v>10.8</v>
      </c>
      <c r="D17" s="244">
        <f>[2]wecom!D16</f>
        <v>24</v>
      </c>
      <c r="E17" s="244">
        <f>[2]wecom!E16</f>
        <v>36</v>
      </c>
      <c r="F17" s="244">
        <f>[2]wecom!F16</f>
        <v>823.62</v>
      </c>
      <c r="G17" s="244">
        <f>[2]wecom!G16</f>
        <v>35.18</v>
      </c>
      <c r="H17" s="244">
        <f>[2]wecom!H16</f>
        <v>789201</v>
      </c>
      <c r="I17" s="115">
        <f t="shared" si="0"/>
        <v>34.317500000000003</v>
      </c>
      <c r="J17" s="243">
        <f t="shared" si="1"/>
        <v>738.78</v>
      </c>
    </row>
    <row r="18" spans="1:10">
      <c r="A18" s="1">
        <f>IF([2]wecom!A17,[2]wecom!A17,0)</f>
        <v>42745</v>
      </c>
      <c r="B18" s="244">
        <f>[2]wecom!B17</f>
        <v>40</v>
      </c>
      <c r="C18" s="244">
        <f>[2]wecom!C17</f>
        <v>10.8</v>
      </c>
      <c r="D18" s="244">
        <f>[2]wecom!D17</f>
        <v>24</v>
      </c>
      <c r="E18" s="244">
        <f>[2]wecom!E17</f>
        <v>36</v>
      </c>
      <c r="F18" s="244">
        <f>[2]wecom!F17</f>
        <v>1568.8</v>
      </c>
      <c r="G18" s="244">
        <f>[2]wecom!G17</f>
        <v>35.18</v>
      </c>
      <c r="H18" s="244">
        <f>[2]wecom!H17</f>
        <v>789202</v>
      </c>
      <c r="I18" s="115">
        <f t="shared" si="0"/>
        <v>65.36666666666666</v>
      </c>
      <c r="J18" s="243">
        <f t="shared" si="1"/>
        <v>1407.2</v>
      </c>
    </row>
    <row r="19" spans="1:10">
      <c r="A19" s="1">
        <f>IF([2]wecom!A18,[2]wecom!A18,0)</f>
        <v>42746</v>
      </c>
      <c r="B19" s="244">
        <f>[2]wecom!B18</f>
        <v>83</v>
      </c>
      <c r="C19" s="244">
        <f>[2]wecom!C18</f>
        <v>10.8</v>
      </c>
      <c r="D19" s="244">
        <f>[2]wecom!D18</f>
        <v>24</v>
      </c>
      <c r="E19" s="244">
        <f>[2]wecom!E18</f>
        <v>36</v>
      </c>
      <c r="F19" s="244">
        <f>[2]wecom!F18</f>
        <v>3255.26</v>
      </c>
      <c r="G19" s="244">
        <f>[2]wecom!G18</f>
        <v>35.17</v>
      </c>
      <c r="H19" s="244">
        <f>[2]wecom!H18</f>
        <v>789725</v>
      </c>
      <c r="I19" s="115">
        <f t="shared" si="0"/>
        <v>135.63583333333335</v>
      </c>
      <c r="J19" s="243">
        <f t="shared" si="1"/>
        <v>2919.11</v>
      </c>
    </row>
    <row r="20" spans="1:10">
      <c r="A20" s="1">
        <f>IF([2]wecom!A19,[2]wecom!A19,0)</f>
        <v>42746</v>
      </c>
      <c r="B20" s="244">
        <f>[2]wecom!B19</f>
        <v>8</v>
      </c>
      <c r="C20" s="244">
        <f>[2]wecom!C19</f>
        <v>10.8</v>
      </c>
      <c r="D20" s="244">
        <f>[2]wecom!D19</f>
        <v>24</v>
      </c>
      <c r="E20" s="244">
        <f>[2]wecom!E19</f>
        <v>36</v>
      </c>
      <c r="F20" s="244">
        <f>[2]wecom!F19</f>
        <v>313.76</v>
      </c>
      <c r="G20" s="244">
        <f>[2]wecom!G19</f>
        <v>35.17</v>
      </c>
      <c r="H20" s="244">
        <f>[2]wecom!H19</f>
        <v>789706</v>
      </c>
      <c r="I20" s="115">
        <f t="shared" si="0"/>
        <v>13.073333333333332</v>
      </c>
      <c r="J20" s="243">
        <f t="shared" si="1"/>
        <v>281.36</v>
      </c>
    </row>
    <row r="21" spans="1:10">
      <c r="A21" s="1">
        <f>IF([2]wecom!A20,[2]wecom!A20,0)</f>
        <v>42746</v>
      </c>
      <c r="B21" s="244">
        <f>[2]wecom!B20</f>
        <v>50</v>
      </c>
      <c r="C21" s="244">
        <f>[2]wecom!C20</f>
        <v>10.8</v>
      </c>
      <c r="D21" s="244">
        <f>[2]wecom!D20</f>
        <v>24</v>
      </c>
      <c r="E21" s="244">
        <f>[2]wecom!E20</f>
        <v>36</v>
      </c>
      <c r="F21" s="244">
        <f>[2]wecom!F20</f>
        <v>1961</v>
      </c>
      <c r="G21" s="244">
        <f>[2]wecom!G20</f>
        <v>35.17</v>
      </c>
      <c r="H21" s="244">
        <f>[2]wecom!H20</f>
        <v>789708</v>
      </c>
      <c r="I21" s="115">
        <f t="shared" si="0"/>
        <v>81.708333333333329</v>
      </c>
      <c r="J21" s="243">
        <f t="shared" si="1"/>
        <v>1758.5</v>
      </c>
    </row>
    <row r="22" spans="1:10">
      <c r="A22" s="1">
        <f>IF([2]wecom!A21,[2]wecom!A21,0)</f>
        <v>0</v>
      </c>
      <c r="B22" s="244">
        <f>[2]wecom!B21</f>
        <v>0</v>
      </c>
      <c r="C22" s="244">
        <f>[2]wecom!C21</f>
        <v>0</v>
      </c>
      <c r="D22" s="244">
        <f>[2]wecom!D21</f>
        <v>0</v>
      </c>
      <c r="E22" s="244">
        <f>[2]wecom!E21</f>
        <v>0</v>
      </c>
      <c r="F22" s="244">
        <f>[2]wecom!F21</f>
        <v>0</v>
      </c>
      <c r="G22" s="244">
        <f>[2]wecom!G21</f>
        <v>0</v>
      </c>
      <c r="H22" s="244">
        <f>[2]wecom!H21</f>
        <v>0</v>
      </c>
      <c r="I22" s="115">
        <f t="shared" ref="I22:I85" si="2">IF(D22,F22/D22,0)</f>
        <v>0</v>
      </c>
      <c r="J22" s="243">
        <f t="shared" si="1"/>
        <v>0</v>
      </c>
    </row>
    <row r="23" spans="1:10">
      <c r="A23" s="1">
        <f>IF([2]wecom!A22,[2]wecom!A22,0)</f>
        <v>0</v>
      </c>
      <c r="B23" s="244">
        <f>[2]wecom!B22</f>
        <v>0</v>
      </c>
      <c r="C23" s="244">
        <f>[2]wecom!C22</f>
        <v>0</v>
      </c>
      <c r="D23" s="244">
        <f>[2]wecom!D22</f>
        <v>0</v>
      </c>
      <c r="E23" s="244">
        <f>[2]wecom!E22</f>
        <v>0</v>
      </c>
      <c r="F23" s="244">
        <f>[2]wecom!F22</f>
        <v>0</v>
      </c>
      <c r="G23" s="244">
        <f>[2]wecom!G22</f>
        <v>0</v>
      </c>
      <c r="H23" s="244">
        <f>[2]wecom!H22</f>
        <v>0</v>
      </c>
      <c r="I23" s="115">
        <f t="shared" si="2"/>
        <v>0</v>
      </c>
      <c r="J23" s="243">
        <f t="shared" si="1"/>
        <v>0</v>
      </c>
    </row>
    <row r="24" spans="1:10">
      <c r="A24" s="1">
        <f>IF([2]wecom!A23,[2]wecom!A23,0)</f>
        <v>0</v>
      </c>
      <c r="B24" s="244">
        <f>[2]wecom!B23</f>
        <v>0</v>
      </c>
      <c r="C24" s="244">
        <f>[2]wecom!C23</f>
        <v>0</v>
      </c>
      <c r="D24" s="244">
        <f>[2]wecom!D23</f>
        <v>0</v>
      </c>
      <c r="E24" s="244">
        <f>[2]wecom!E23</f>
        <v>0</v>
      </c>
      <c r="F24" s="244">
        <f>[2]wecom!F23</f>
        <v>0</v>
      </c>
      <c r="G24" s="244">
        <f>[2]wecom!G23</f>
        <v>0</v>
      </c>
      <c r="H24" s="244">
        <f>[2]wecom!H23</f>
        <v>0</v>
      </c>
      <c r="I24" s="115">
        <f t="shared" si="2"/>
        <v>0</v>
      </c>
      <c r="J24" s="243">
        <f t="shared" si="1"/>
        <v>0</v>
      </c>
    </row>
    <row r="25" spans="1:10">
      <c r="A25" s="1">
        <f>IF([2]wecom!A24,[2]wecom!A24,0)</f>
        <v>0</v>
      </c>
      <c r="B25" s="244">
        <f>[2]wecom!B24</f>
        <v>0</v>
      </c>
      <c r="C25" s="244">
        <f>[2]wecom!C24</f>
        <v>0</v>
      </c>
      <c r="D25" s="244">
        <f>[2]wecom!D24</f>
        <v>0</v>
      </c>
      <c r="E25" s="244">
        <f>[2]wecom!E24</f>
        <v>0</v>
      </c>
      <c r="F25" s="244">
        <f>[2]wecom!F24</f>
        <v>0</v>
      </c>
      <c r="G25" s="244">
        <f>[2]wecom!G24</f>
        <v>0</v>
      </c>
      <c r="H25" s="244">
        <f>[2]wecom!H24</f>
        <v>0</v>
      </c>
      <c r="I25" s="115">
        <f t="shared" si="2"/>
        <v>0</v>
      </c>
      <c r="J25" s="243">
        <f t="shared" si="1"/>
        <v>0</v>
      </c>
    </row>
    <row r="26" spans="1:10">
      <c r="A26" s="1">
        <f>IF([2]wecom!A25,[2]wecom!A25,0)</f>
        <v>0</v>
      </c>
      <c r="B26" s="244">
        <f>[2]wecom!B25</f>
        <v>0</v>
      </c>
      <c r="C26" s="244">
        <f>[2]wecom!C25</f>
        <v>0</v>
      </c>
      <c r="D26" s="244">
        <f>[2]wecom!D25</f>
        <v>0</v>
      </c>
      <c r="E26" s="244">
        <f>[2]wecom!E25</f>
        <v>0</v>
      </c>
      <c r="F26" s="244">
        <f>[2]wecom!F25</f>
        <v>0</v>
      </c>
      <c r="G26" s="244">
        <f>[2]wecom!G25</f>
        <v>0</v>
      </c>
      <c r="H26" s="244">
        <f>[2]wecom!H25</f>
        <v>0</v>
      </c>
      <c r="I26" s="115">
        <f t="shared" si="2"/>
        <v>0</v>
      </c>
      <c r="J26" s="243">
        <f t="shared" si="1"/>
        <v>0</v>
      </c>
    </row>
    <row r="27" spans="1:10">
      <c r="A27" s="1">
        <f>IF([2]wecom!A26,[2]wecom!A26,0)</f>
        <v>0</v>
      </c>
      <c r="B27" s="244">
        <f>[2]wecom!B26</f>
        <v>0</v>
      </c>
      <c r="C27" s="244">
        <f>[2]wecom!C26</f>
        <v>0</v>
      </c>
      <c r="D27" s="244">
        <f>[2]wecom!D26</f>
        <v>0</v>
      </c>
      <c r="E27" s="244">
        <f>[2]wecom!E26</f>
        <v>0</v>
      </c>
      <c r="F27" s="244">
        <f>[2]wecom!F26</f>
        <v>0</v>
      </c>
      <c r="G27" s="244">
        <f>[2]wecom!G26</f>
        <v>0</v>
      </c>
      <c r="H27" s="244">
        <f>[2]wecom!H26</f>
        <v>0</v>
      </c>
      <c r="I27" s="115">
        <f t="shared" si="2"/>
        <v>0</v>
      </c>
      <c r="J27" s="243">
        <f t="shared" si="1"/>
        <v>0</v>
      </c>
    </row>
    <row r="28" spans="1:10">
      <c r="A28" s="1">
        <f>IF([2]wecom!A27,[2]wecom!A27,0)</f>
        <v>0</v>
      </c>
      <c r="B28" s="244">
        <f>[2]wecom!B27</f>
        <v>0</v>
      </c>
      <c r="C28" s="244">
        <f>[2]wecom!C27</f>
        <v>0</v>
      </c>
      <c r="D28" s="244">
        <f>[2]wecom!D27</f>
        <v>0</v>
      </c>
      <c r="E28" s="244">
        <f>[2]wecom!E27</f>
        <v>0</v>
      </c>
      <c r="F28" s="244">
        <f>[2]wecom!F27</f>
        <v>0</v>
      </c>
      <c r="G28" s="244">
        <f>[2]wecom!G27</f>
        <v>0</v>
      </c>
      <c r="H28" s="244">
        <f>[2]wecom!H27</f>
        <v>0</v>
      </c>
      <c r="I28" s="115">
        <f t="shared" si="2"/>
        <v>0</v>
      </c>
      <c r="J28" s="243">
        <f t="shared" si="1"/>
        <v>0</v>
      </c>
    </row>
    <row r="29" spans="1:10">
      <c r="A29" s="1">
        <f>IF([2]wecom!A28,[2]wecom!A28,0)</f>
        <v>0</v>
      </c>
      <c r="B29" s="244">
        <f>[2]wecom!B28</f>
        <v>0</v>
      </c>
      <c r="C29" s="244">
        <f>[2]wecom!C28</f>
        <v>0</v>
      </c>
      <c r="D29" s="244">
        <f>[2]wecom!D28</f>
        <v>0</v>
      </c>
      <c r="E29" s="244">
        <f>[2]wecom!E28</f>
        <v>0</v>
      </c>
      <c r="F29" s="244">
        <f>[2]wecom!F28</f>
        <v>0</v>
      </c>
      <c r="G29" s="244">
        <f>[2]wecom!G28</f>
        <v>0</v>
      </c>
      <c r="H29" s="244">
        <f>[2]wecom!H28</f>
        <v>0</v>
      </c>
      <c r="I29" s="115">
        <f t="shared" si="2"/>
        <v>0</v>
      </c>
      <c r="J29" s="243">
        <f t="shared" si="1"/>
        <v>0</v>
      </c>
    </row>
    <row r="30" spans="1:10">
      <c r="A30" s="1">
        <f>IF([2]wecom!A29,[2]wecom!A29,0)</f>
        <v>0</v>
      </c>
      <c r="B30" s="244">
        <f>[2]wecom!B29</f>
        <v>0</v>
      </c>
      <c r="C30" s="244">
        <f>[2]wecom!C29</f>
        <v>0</v>
      </c>
      <c r="D30" s="244">
        <f>[2]wecom!D29</f>
        <v>0</v>
      </c>
      <c r="E30" s="244">
        <f>[2]wecom!E29</f>
        <v>0</v>
      </c>
      <c r="F30" s="244">
        <f>[2]wecom!F29</f>
        <v>0</v>
      </c>
      <c r="G30" s="244">
        <f>[2]wecom!G29</f>
        <v>0</v>
      </c>
      <c r="H30" s="244">
        <f>[2]wecom!H29</f>
        <v>0</v>
      </c>
      <c r="I30" s="115">
        <f t="shared" si="2"/>
        <v>0</v>
      </c>
      <c r="J30" s="243">
        <f t="shared" si="1"/>
        <v>0</v>
      </c>
    </row>
    <row r="31" spans="1:10">
      <c r="A31" s="1">
        <f>IF([2]wecom!A30,[2]wecom!A30,0)</f>
        <v>0</v>
      </c>
      <c r="B31" s="244">
        <f>[2]wecom!B30</f>
        <v>0</v>
      </c>
      <c r="C31" s="244">
        <f>[2]wecom!C30</f>
        <v>0</v>
      </c>
      <c r="D31" s="244">
        <f>[2]wecom!D30</f>
        <v>0</v>
      </c>
      <c r="E31" s="244">
        <f>[2]wecom!E30</f>
        <v>0</v>
      </c>
      <c r="F31" s="244">
        <f>[2]wecom!F30</f>
        <v>0</v>
      </c>
      <c r="G31" s="244">
        <f>[2]wecom!G30</f>
        <v>0</v>
      </c>
      <c r="H31" s="244">
        <f>[2]wecom!H30</f>
        <v>0</v>
      </c>
      <c r="I31" s="115">
        <f t="shared" si="2"/>
        <v>0</v>
      </c>
      <c r="J31" s="243">
        <f t="shared" si="1"/>
        <v>0</v>
      </c>
    </row>
    <row r="32" spans="1:10">
      <c r="A32" s="1">
        <f>IF([2]wecom!A31,[2]wecom!A31,0)</f>
        <v>0</v>
      </c>
      <c r="B32" s="244">
        <f>[2]wecom!B31</f>
        <v>0</v>
      </c>
      <c r="C32" s="244">
        <f>[2]wecom!C31</f>
        <v>0</v>
      </c>
      <c r="D32" s="244">
        <f>[2]wecom!D31</f>
        <v>0</v>
      </c>
      <c r="E32" s="244">
        <f>[2]wecom!E31</f>
        <v>0</v>
      </c>
      <c r="F32" s="244">
        <f>[2]wecom!F31</f>
        <v>0</v>
      </c>
      <c r="G32" s="244">
        <f>[2]wecom!G31</f>
        <v>0</v>
      </c>
      <c r="H32" s="244">
        <f>[2]wecom!H31</f>
        <v>0</v>
      </c>
      <c r="I32" s="115">
        <f t="shared" si="2"/>
        <v>0</v>
      </c>
      <c r="J32" s="243">
        <f t="shared" si="1"/>
        <v>0</v>
      </c>
    </row>
    <row r="33" spans="1:10">
      <c r="A33" s="1">
        <f>IF([2]wecom!A32,[2]wecom!A32,0)</f>
        <v>0</v>
      </c>
      <c r="B33" s="244">
        <f>[2]wecom!B32</f>
        <v>0</v>
      </c>
      <c r="C33" s="244">
        <f>[2]wecom!C32</f>
        <v>0</v>
      </c>
      <c r="D33" s="244">
        <f>[2]wecom!D32</f>
        <v>0</v>
      </c>
      <c r="E33" s="244">
        <f>[2]wecom!E32</f>
        <v>0</v>
      </c>
      <c r="F33" s="244">
        <f>[2]wecom!F32</f>
        <v>0</v>
      </c>
      <c r="G33" s="244">
        <f>[2]wecom!G32</f>
        <v>0</v>
      </c>
      <c r="H33" s="244">
        <f>[2]wecom!H32</f>
        <v>0</v>
      </c>
      <c r="I33" s="115">
        <f t="shared" si="2"/>
        <v>0</v>
      </c>
      <c r="J33" s="243">
        <f t="shared" si="1"/>
        <v>0</v>
      </c>
    </row>
    <row r="34" spans="1:10">
      <c r="A34" s="1">
        <f>IF([2]wecom!A33,[2]wecom!A33,0)</f>
        <v>0</v>
      </c>
      <c r="B34" s="244">
        <f>[2]wecom!B33</f>
        <v>0</v>
      </c>
      <c r="C34" s="244">
        <f>[2]wecom!C33</f>
        <v>0</v>
      </c>
      <c r="D34" s="244">
        <f>[2]wecom!D33</f>
        <v>0</v>
      </c>
      <c r="E34" s="244">
        <f>[2]wecom!E33</f>
        <v>0</v>
      </c>
      <c r="F34" s="244">
        <f>[2]wecom!F33</f>
        <v>0</v>
      </c>
      <c r="G34" s="244">
        <f>[2]wecom!G33</f>
        <v>0</v>
      </c>
      <c r="H34" s="244">
        <f>[2]wecom!H33</f>
        <v>0</v>
      </c>
      <c r="I34" s="115">
        <f t="shared" si="2"/>
        <v>0</v>
      </c>
      <c r="J34" s="243">
        <f t="shared" si="1"/>
        <v>0</v>
      </c>
    </row>
    <row r="35" spans="1:10">
      <c r="A35" s="1">
        <f>IF([2]wecom!A34,[2]wecom!A34,0)</f>
        <v>0</v>
      </c>
      <c r="B35" s="244">
        <f>[2]wecom!B34</f>
        <v>0</v>
      </c>
      <c r="C35" s="244">
        <f>[2]wecom!C34</f>
        <v>0</v>
      </c>
      <c r="D35" s="244">
        <f>[2]wecom!D34</f>
        <v>0</v>
      </c>
      <c r="E35" s="244">
        <f>[2]wecom!E34</f>
        <v>0</v>
      </c>
      <c r="F35" s="244">
        <f>[2]wecom!F34</f>
        <v>0</v>
      </c>
      <c r="G35" s="244">
        <f>[2]wecom!G34</f>
        <v>0</v>
      </c>
      <c r="H35" s="244">
        <f>[2]wecom!H34</f>
        <v>0</v>
      </c>
      <c r="I35" s="115">
        <f t="shared" si="2"/>
        <v>0</v>
      </c>
      <c r="J35" s="243">
        <f t="shared" si="1"/>
        <v>0</v>
      </c>
    </row>
    <row r="36" spans="1:10">
      <c r="A36" s="1">
        <f>IF([2]wecom!A35,[2]wecom!A35,0)</f>
        <v>0</v>
      </c>
      <c r="B36" s="244">
        <f>[2]wecom!B35</f>
        <v>0</v>
      </c>
      <c r="C36" s="244">
        <f>[2]wecom!C35</f>
        <v>0</v>
      </c>
      <c r="D36" s="244">
        <f>[2]wecom!D35</f>
        <v>0</v>
      </c>
      <c r="E36" s="244">
        <f>[2]wecom!E35</f>
        <v>0</v>
      </c>
      <c r="F36" s="244">
        <f>[2]wecom!F35</f>
        <v>0</v>
      </c>
      <c r="G36" s="244">
        <f>[2]wecom!G35</f>
        <v>0</v>
      </c>
      <c r="H36" s="244">
        <f>[2]wecom!H35</f>
        <v>0</v>
      </c>
      <c r="I36" s="115">
        <f t="shared" si="2"/>
        <v>0</v>
      </c>
      <c r="J36" s="243">
        <f t="shared" si="1"/>
        <v>0</v>
      </c>
    </row>
    <row r="37" spans="1:10">
      <c r="A37" s="1">
        <f>IF([2]wecom!A36,[2]wecom!A36,0)</f>
        <v>0</v>
      </c>
      <c r="B37" s="244">
        <f>[2]wecom!B36</f>
        <v>0</v>
      </c>
      <c r="C37" s="244">
        <f>[2]wecom!C36</f>
        <v>0</v>
      </c>
      <c r="D37" s="244">
        <f>[2]wecom!D36</f>
        <v>0</v>
      </c>
      <c r="E37" s="244">
        <f>[2]wecom!E36</f>
        <v>0</v>
      </c>
      <c r="F37" s="244">
        <f>[2]wecom!F36</f>
        <v>0</v>
      </c>
      <c r="G37" s="244">
        <f>[2]wecom!G36</f>
        <v>0</v>
      </c>
      <c r="H37" s="244">
        <f>[2]wecom!H36</f>
        <v>0</v>
      </c>
      <c r="I37" s="115">
        <f t="shared" si="2"/>
        <v>0</v>
      </c>
      <c r="J37" s="243">
        <f t="shared" si="1"/>
        <v>0</v>
      </c>
    </row>
    <row r="38" spans="1:10">
      <c r="A38" s="1">
        <f>IF([2]wecom!A37,[2]wecom!A37,0)</f>
        <v>0</v>
      </c>
      <c r="B38" s="244">
        <f>[2]wecom!B37</f>
        <v>0</v>
      </c>
      <c r="C38" s="244">
        <f>[2]wecom!C37</f>
        <v>0</v>
      </c>
      <c r="D38" s="244">
        <f>[2]wecom!D37</f>
        <v>0</v>
      </c>
      <c r="E38" s="244">
        <f>[2]wecom!E37</f>
        <v>0</v>
      </c>
      <c r="F38" s="244">
        <f>[2]wecom!F37</f>
        <v>0</v>
      </c>
      <c r="G38" s="244">
        <f>[2]wecom!G37</f>
        <v>0</v>
      </c>
      <c r="H38" s="244">
        <f>[2]wecom!H37</f>
        <v>0</v>
      </c>
      <c r="I38" s="115">
        <f t="shared" si="2"/>
        <v>0</v>
      </c>
      <c r="J38" s="243">
        <f t="shared" si="1"/>
        <v>0</v>
      </c>
    </row>
    <row r="39" spans="1:10">
      <c r="A39" s="1">
        <f>IF([2]wecom!A38,[2]wecom!A38,0)</f>
        <v>0</v>
      </c>
      <c r="B39" s="244">
        <f>[2]wecom!B38</f>
        <v>0</v>
      </c>
      <c r="C39" s="244">
        <f>[2]wecom!C38</f>
        <v>0</v>
      </c>
      <c r="D39" s="244">
        <f>[2]wecom!D38</f>
        <v>0</v>
      </c>
      <c r="E39" s="244">
        <f>[2]wecom!E38</f>
        <v>0</v>
      </c>
      <c r="F39" s="244">
        <f>[2]wecom!F38</f>
        <v>0</v>
      </c>
      <c r="G39" s="244">
        <f>[2]wecom!G38</f>
        <v>0</v>
      </c>
      <c r="H39" s="244">
        <f>[2]wecom!H38</f>
        <v>0</v>
      </c>
      <c r="I39" s="115">
        <f t="shared" si="2"/>
        <v>0</v>
      </c>
      <c r="J39" s="243">
        <f t="shared" si="1"/>
        <v>0</v>
      </c>
    </row>
    <row r="40" spans="1:10">
      <c r="A40" s="1">
        <f>IF([2]wecom!A39,[2]wecom!A39,0)</f>
        <v>0</v>
      </c>
      <c r="B40" s="244">
        <f>[2]wecom!B39</f>
        <v>0</v>
      </c>
      <c r="C40" s="244">
        <f>[2]wecom!C39</f>
        <v>0</v>
      </c>
      <c r="D40" s="244">
        <f>[2]wecom!D39</f>
        <v>0</v>
      </c>
      <c r="E40" s="244">
        <f>[2]wecom!E39</f>
        <v>0</v>
      </c>
      <c r="F40" s="244">
        <f>[2]wecom!F39</f>
        <v>0</v>
      </c>
      <c r="G40" s="244">
        <f>[2]wecom!G39</f>
        <v>0</v>
      </c>
      <c r="H40" s="244">
        <f>[2]wecom!H39</f>
        <v>0</v>
      </c>
      <c r="I40" s="115">
        <f t="shared" si="2"/>
        <v>0</v>
      </c>
      <c r="J40" s="243">
        <f t="shared" si="1"/>
        <v>0</v>
      </c>
    </row>
    <row r="41" spans="1:10">
      <c r="A41" s="1">
        <f>IF([2]wecom!A40,[2]wecom!A40,0)</f>
        <v>0</v>
      </c>
      <c r="B41" s="244">
        <f>[2]wecom!B40</f>
        <v>0</v>
      </c>
      <c r="C41" s="244">
        <f>[2]wecom!C40</f>
        <v>0</v>
      </c>
      <c r="D41" s="244">
        <f>[2]wecom!D40</f>
        <v>0</v>
      </c>
      <c r="E41" s="244">
        <f>[2]wecom!E40</f>
        <v>0</v>
      </c>
      <c r="F41" s="244">
        <f>[2]wecom!F40</f>
        <v>0</v>
      </c>
      <c r="G41" s="244">
        <f>[2]wecom!G40</f>
        <v>0</v>
      </c>
      <c r="H41" s="244">
        <f>[2]wecom!H40</f>
        <v>0</v>
      </c>
      <c r="I41" s="115">
        <f t="shared" si="2"/>
        <v>0</v>
      </c>
      <c r="J41" s="243">
        <f t="shared" si="1"/>
        <v>0</v>
      </c>
    </row>
    <row r="42" spans="1:10">
      <c r="A42" s="1">
        <f>IF([2]wecom!A41,[2]wecom!A41,0)</f>
        <v>0</v>
      </c>
      <c r="B42" s="244">
        <f>[2]wecom!B41</f>
        <v>0</v>
      </c>
      <c r="C42" s="244">
        <f>[2]wecom!C41</f>
        <v>0</v>
      </c>
      <c r="D42" s="244">
        <f>[2]wecom!D41</f>
        <v>0</v>
      </c>
      <c r="E42" s="244">
        <f>[2]wecom!E41</f>
        <v>0</v>
      </c>
      <c r="F42" s="244">
        <f>[2]wecom!F41</f>
        <v>0</v>
      </c>
      <c r="G42" s="244">
        <f>[2]wecom!G41</f>
        <v>0</v>
      </c>
      <c r="H42" s="244">
        <f>[2]wecom!H41</f>
        <v>0</v>
      </c>
      <c r="I42" s="115">
        <f t="shared" si="2"/>
        <v>0</v>
      </c>
      <c r="J42" s="243">
        <f t="shared" si="1"/>
        <v>0</v>
      </c>
    </row>
    <row r="43" spans="1:10">
      <c r="A43" s="1">
        <f>IF([2]wecom!A42,[2]wecom!A42,0)</f>
        <v>0</v>
      </c>
      <c r="B43" s="244">
        <f>[2]wecom!B42</f>
        <v>0</v>
      </c>
      <c r="C43" s="244">
        <f>[2]wecom!C42</f>
        <v>0</v>
      </c>
      <c r="D43" s="244">
        <f>[2]wecom!D42</f>
        <v>0</v>
      </c>
      <c r="E43" s="244">
        <f>[2]wecom!E42</f>
        <v>0</v>
      </c>
      <c r="F43" s="244">
        <f>[2]wecom!F42</f>
        <v>0</v>
      </c>
      <c r="G43" s="244">
        <f>[2]wecom!G42</f>
        <v>0</v>
      </c>
      <c r="H43" s="244">
        <f>[2]wecom!H42</f>
        <v>0</v>
      </c>
      <c r="I43" s="115">
        <f t="shared" si="2"/>
        <v>0</v>
      </c>
      <c r="J43" s="243">
        <f t="shared" si="1"/>
        <v>0</v>
      </c>
    </row>
    <row r="44" spans="1:10">
      <c r="A44" s="1">
        <f>IF([2]wecom!A43,[2]wecom!A43,0)</f>
        <v>0</v>
      </c>
      <c r="B44" s="244">
        <f>[2]wecom!B43</f>
        <v>0</v>
      </c>
      <c r="C44" s="244">
        <f>[2]wecom!C43</f>
        <v>0</v>
      </c>
      <c r="D44" s="244">
        <f>[2]wecom!D43</f>
        <v>0</v>
      </c>
      <c r="E44" s="244">
        <f>[2]wecom!E43</f>
        <v>0</v>
      </c>
      <c r="F44" s="244">
        <f>[2]wecom!F43</f>
        <v>0</v>
      </c>
      <c r="G44" s="244">
        <f>[2]wecom!G43</f>
        <v>0</v>
      </c>
      <c r="H44" s="244">
        <f>[2]wecom!H43</f>
        <v>0</v>
      </c>
      <c r="I44" s="115">
        <f t="shared" si="2"/>
        <v>0</v>
      </c>
      <c r="J44" s="243">
        <f t="shared" si="1"/>
        <v>0</v>
      </c>
    </row>
    <row r="45" spans="1:10">
      <c r="A45" s="1">
        <f>IF([2]wecom!A44,[2]wecom!A44,0)</f>
        <v>0</v>
      </c>
      <c r="B45" s="244">
        <f>[2]wecom!B44</f>
        <v>0</v>
      </c>
      <c r="C45" s="244">
        <f>[2]wecom!C44</f>
        <v>0</v>
      </c>
      <c r="D45" s="244">
        <f>[2]wecom!D44</f>
        <v>0</v>
      </c>
      <c r="E45" s="244">
        <f>[2]wecom!E44</f>
        <v>0</v>
      </c>
      <c r="F45" s="244">
        <f>[2]wecom!F44</f>
        <v>0</v>
      </c>
      <c r="G45" s="244">
        <f>[2]wecom!G44</f>
        <v>0</v>
      </c>
      <c r="H45" s="244">
        <f>[2]wecom!H44</f>
        <v>0</v>
      </c>
      <c r="I45" s="115">
        <f t="shared" si="2"/>
        <v>0</v>
      </c>
      <c r="J45" s="243">
        <f t="shared" si="1"/>
        <v>0</v>
      </c>
    </row>
    <row r="46" spans="1:10">
      <c r="A46" s="1">
        <f>IF([2]wecom!A45,[2]wecom!A45,0)</f>
        <v>0</v>
      </c>
      <c r="B46" s="244">
        <f>[2]wecom!B45</f>
        <v>0</v>
      </c>
      <c r="C46" s="244">
        <f>[2]wecom!C45</f>
        <v>0</v>
      </c>
      <c r="D46" s="244">
        <f>[2]wecom!D45</f>
        <v>0</v>
      </c>
      <c r="E46" s="244">
        <f>[2]wecom!E45</f>
        <v>0</v>
      </c>
      <c r="F46" s="244">
        <f>[2]wecom!F45</f>
        <v>0</v>
      </c>
      <c r="G46" s="244">
        <f>[2]wecom!G45</f>
        <v>0</v>
      </c>
      <c r="H46" s="244">
        <f>[2]wecom!H45</f>
        <v>0</v>
      </c>
      <c r="I46" s="115">
        <f t="shared" si="2"/>
        <v>0</v>
      </c>
      <c r="J46" s="243">
        <f t="shared" si="1"/>
        <v>0</v>
      </c>
    </row>
    <row r="47" spans="1:10">
      <c r="A47" s="1">
        <f>IF([2]wecom!A46,[2]wecom!A46,0)</f>
        <v>0</v>
      </c>
      <c r="B47" s="244">
        <f>[2]wecom!B46</f>
        <v>0</v>
      </c>
      <c r="C47" s="244">
        <f>[2]wecom!C46</f>
        <v>0</v>
      </c>
      <c r="D47" s="244">
        <f>[2]wecom!D46</f>
        <v>0</v>
      </c>
      <c r="E47" s="244">
        <f>[2]wecom!E46</f>
        <v>0</v>
      </c>
      <c r="F47" s="244">
        <f>[2]wecom!F46</f>
        <v>0</v>
      </c>
      <c r="G47" s="244">
        <f>[2]wecom!G46</f>
        <v>0</v>
      </c>
      <c r="H47" s="244">
        <f>[2]wecom!H46</f>
        <v>0</v>
      </c>
      <c r="I47" s="115">
        <f t="shared" si="2"/>
        <v>0</v>
      </c>
      <c r="J47" s="243">
        <f t="shared" si="1"/>
        <v>0</v>
      </c>
    </row>
    <row r="48" spans="1:10">
      <c r="A48" s="1">
        <f>IF([2]wecom!A47,[2]wecom!A47,0)</f>
        <v>0</v>
      </c>
      <c r="B48" s="244">
        <f>[2]wecom!B47</f>
        <v>0</v>
      </c>
      <c r="C48" s="244">
        <f>[2]wecom!C47</f>
        <v>0</v>
      </c>
      <c r="D48" s="244">
        <f>[2]wecom!D47</f>
        <v>0</v>
      </c>
      <c r="E48" s="244">
        <f>[2]wecom!E47</f>
        <v>0</v>
      </c>
      <c r="F48" s="244">
        <f>[2]wecom!F47</f>
        <v>0</v>
      </c>
      <c r="G48" s="244">
        <f>[2]wecom!G47</f>
        <v>0</v>
      </c>
      <c r="H48" s="244">
        <f>[2]wecom!H47</f>
        <v>0</v>
      </c>
      <c r="I48" s="115">
        <f t="shared" si="2"/>
        <v>0</v>
      </c>
      <c r="J48" s="243">
        <f t="shared" si="1"/>
        <v>0</v>
      </c>
    </row>
    <row r="49" spans="1:10">
      <c r="A49" s="1">
        <f>IF([2]wecom!A48,[2]wecom!A48,0)</f>
        <v>0</v>
      </c>
      <c r="B49" s="244">
        <f>[2]wecom!B48</f>
        <v>0</v>
      </c>
      <c r="C49" s="244">
        <f>[2]wecom!C48</f>
        <v>0</v>
      </c>
      <c r="D49" s="244">
        <f>[2]wecom!D48</f>
        <v>0</v>
      </c>
      <c r="E49" s="244">
        <f>[2]wecom!E48</f>
        <v>0</v>
      </c>
      <c r="F49" s="244">
        <f>[2]wecom!F48</f>
        <v>0</v>
      </c>
      <c r="G49" s="244">
        <f>[2]wecom!G48</f>
        <v>0</v>
      </c>
      <c r="H49" s="244">
        <f>[2]wecom!H48</f>
        <v>0</v>
      </c>
      <c r="I49" s="115">
        <f t="shared" si="2"/>
        <v>0</v>
      </c>
      <c r="J49" s="243">
        <f t="shared" si="1"/>
        <v>0</v>
      </c>
    </row>
    <row r="50" spans="1:10">
      <c r="A50" s="1">
        <f>IF([2]wecom!A49,[2]wecom!A49,0)</f>
        <v>0</v>
      </c>
      <c r="B50" s="244">
        <f>[2]wecom!B49</f>
        <v>0</v>
      </c>
      <c r="C50" s="244">
        <f>[2]wecom!C49</f>
        <v>0</v>
      </c>
      <c r="D50" s="244">
        <f>[2]wecom!D49</f>
        <v>0</v>
      </c>
      <c r="E50" s="244">
        <f>[2]wecom!E49</f>
        <v>0</v>
      </c>
      <c r="F50" s="244">
        <f>[2]wecom!F49</f>
        <v>0</v>
      </c>
      <c r="G50" s="244">
        <f>[2]wecom!G49</f>
        <v>0</v>
      </c>
      <c r="H50" s="244">
        <f>[2]wecom!H49</f>
        <v>0</v>
      </c>
      <c r="I50" s="115">
        <f t="shared" si="2"/>
        <v>0</v>
      </c>
      <c r="J50" s="243">
        <f t="shared" si="1"/>
        <v>0</v>
      </c>
    </row>
    <row r="51" spans="1:10">
      <c r="A51" s="1">
        <f>IF([2]wecom!A50,[2]wecom!A50,0)</f>
        <v>0</v>
      </c>
      <c r="B51" s="244">
        <f>[2]wecom!B50</f>
        <v>0</v>
      </c>
      <c r="C51" s="244">
        <f>[2]wecom!C50</f>
        <v>0</v>
      </c>
      <c r="D51" s="244">
        <f>[2]wecom!D50</f>
        <v>0</v>
      </c>
      <c r="E51" s="244">
        <f>[2]wecom!E50</f>
        <v>0</v>
      </c>
      <c r="F51" s="244">
        <f>[2]wecom!F50</f>
        <v>0</v>
      </c>
      <c r="G51" s="244">
        <f>[2]wecom!G50</f>
        <v>0</v>
      </c>
      <c r="H51" s="244">
        <f>[2]wecom!H50</f>
        <v>0</v>
      </c>
      <c r="I51" s="115">
        <f t="shared" si="2"/>
        <v>0</v>
      </c>
      <c r="J51" s="243">
        <f t="shared" si="1"/>
        <v>0</v>
      </c>
    </row>
    <row r="52" spans="1:10">
      <c r="A52" s="1">
        <f>IF([2]wecom!A51,[2]wecom!A51,0)</f>
        <v>0</v>
      </c>
      <c r="B52" s="244">
        <f>[2]wecom!B51</f>
        <v>0</v>
      </c>
      <c r="C52" s="244">
        <f>[2]wecom!C51</f>
        <v>0</v>
      </c>
      <c r="D52" s="244">
        <f>[2]wecom!D51</f>
        <v>0</v>
      </c>
      <c r="E52" s="244">
        <f>[2]wecom!E51</f>
        <v>0</v>
      </c>
      <c r="F52" s="244">
        <f>[2]wecom!F51</f>
        <v>0</v>
      </c>
      <c r="G52" s="244">
        <f>[2]wecom!G51</f>
        <v>0</v>
      </c>
      <c r="H52" s="244">
        <f>[2]wecom!H51</f>
        <v>0</v>
      </c>
      <c r="I52" s="115">
        <f t="shared" si="2"/>
        <v>0</v>
      </c>
      <c r="J52" s="243">
        <f t="shared" si="1"/>
        <v>0</v>
      </c>
    </row>
    <row r="53" spans="1:10">
      <c r="A53" s="1">
        <f>IF([2]wecom!A52,[2]wecom!A52,0)</f>
        <v>0</v>
      </c>
      <c r="B53" s="244">
        <f>[2]wecom!B52</f>
        <v>0</v>
      </c>
      <c r="C53" s="244">
        <f>[2]wecom!C52</f>
        <v>0</v>
      </c>
      <c r="D53" s="244">
        <f>[2]wecom!D52</f>
        <v>0</v>
      </c>
      <c r="E53" s="244">
        <f>[2]wecom!E52</f>
        <v>0</v>
      </c>
      <c r="F53" s="244">
        <f>[2]wecom!F52</f>
        <v>0</v>
      </c>
      <c r="G53" s="244">
        <f>[2]wecom!G52</f>
        <v>0</v>
      </c>
      <c r="H53" s="244">
        <f>[2]wecom!H52</f>
        <v>0</v>
      </c>
      <c r="I53" s="115">
        <f t="shared" si="2"/>
        <v>0</v>
      </c>
      <c r="J53" s="243">
        <f t="shared" si="1"/>
        <v>0</v>
      </c>
    </row>
    <row r="54" spans="1:10">
      <c r="A54" s="1">
        <f>IF([2]wecom!A53,[2]wecom!A53,0)</f>
        <v>0</v>
      </c>
      <c r="B54" s="244">
        <f>[2]wecom!B53</f>
        <v>0</v>
      </c>
      <c r="C54" s="244">
        <f>[2]wecom!C53</f>
        <v>0</v>
      </c>
      <c r="D54" s="244">
        <f>[2]wecom!D53</f>
        <v>0</v>
      </c>
      <c r="E54" s="244">
        <f>[2]wecom!E53</f>
        <v>0</v>
      </c>
      <c r="F54" s="244">
        <f>[2]wecom!F53</f>
        <v>0</v>
      </c>
      <c r="G54" s="244">
        <f>[2]wecom!G53</f>
        <v>0</v>
      </c>
      <c r="H54" s="244">
        <f>[2]wecom!H53</f>
        <v>0</v>
      </c>
      <c r="I54" s="115">
        <f t="shared" si="2"/>
        <v>0</v>
      </c>
      <c r="J54" s="243">
        <f t="shared" si="1"/>
        <v>0</v>
      </c>
    </row>
    <row r="55" spans="1:10">
      <c r="A55" s="1">
        <f>IF([2]wecom!A54,[2]wecom!A54,0)</f>
        <v>0</v>
      </c>
      <c r="B55" s="244">
        <f>[2]wecom!B54</f>
        <v>0</v>
      </c>
      <c r="C55" s="244">
        <f>[2]wecom!C54</f>
        <v>0</v>
      </c>
      <c r="D55" s="244">
        <f>[2]wecom!D54</f>
        <v>0</v>
      </c>
      <c r="E55" s="244">
        <f>[2]wecom!E54</f>
        <v>0</v>
      </c>
      <c r="F55" s="244">
        <f>[2]wecom!F54</f>
        <v>0</v>
      </c>
      <c r="G55" s="244">
        <f>[2]wecom!G54</f>
        <v>0</v>
      </c>
      <c r="H55" s="244">
        <f>[2]wecom!H54</f>
        <v>0</v>
      </c>
      <c r="I55" s="115">
        <f t="shared" si="2"/>
        <v>0</v>
      </c>
      <c r="J55" s="243">
        <f t="shared" si="1"/>
        <v>0</v>
      </c>
    </row>
    <row r="56" spans="1:10">
      <c r="A56" s="1">
        <f>IF([2]wecom!A55,[2]wecom!A55,0)</f>
        <v>0</v>
      </c>
      <c r="B56" s="244">
        <f>[2]wecom!B55</f>
        <v>0</v>
      </c>
      <c r="C56" s="244">
        <f>[2]wecom!C55</f>
        <v>0</v>
      </c>
      <c r="D56" s="244">
        <f>[2]wecom!D55</f>
        <v>0</v>
      </c>
      <c r="E56" s="244">
        <f>[2]wecom!E55</f>
        <v>0</v>
      </c>
      <c r="F56" s="244">
        <f>[2]wecom!F55</f>
        <v>0</v>
      </c>
      <c r="G56" s="244">
        <f>[2]wecom!G55</f>
        <v>0</v>
      </c>
      <c r="H56" s="244">
        <f>[2]wecom!H55</f>
        <v>0</v>
      </c>
      <c r="I56" s="115">
        <f t="shared" si="2"/>
        <v>0</v>
      </c>
      <c r="J56" s="243">
        <f t="shared" si="1"/>
        <v>0</v>
      </c>
    </row>
    <row r="57" spans="1:10">
      <c r="A57" s="1">
        <f>IF([2]wecom!A56,[2]wecom!A56,0)</f>
        <v>0</v>
      </c>
      <c r="B57" s="244">
        <f>[2]wecom!B56</f>
        <v>0</v>
      </c>
      <c r="C57" s="244">
        <f>[2]wecom!C56</f>
        <v>0</v>
      </c>
      <c r="D57" s="244">
        <f>[2]wecom!D56</f>
        <v>0</v>
      </c>
      <c r="E57" s="244">
        <f>[2]wecom!E56</f>
        <v>0</v>
      </c>
      <c r="F57" s="244">
        <f>[2]wecom!F56</f>
        <v>0</v>
      </c>
      <c r="G57" s="244">
        <f>[2]wecom!G56</f>
        <v>0</v>
      </c>
      <c r="H57" s="244">
        <f>[2]wecom!H56</f>
        <v>0</v>
      </c>
      <c r="I57" s="115">
        <f t="shared" si="2"/>
        <v>0</v>
      </c>
      <c r="J57" s="243">
        <f t="shared" si="1"/>
        <v>0</v>
      </c>
    </row>
    <row r="58" spans="1:10">
      <c r="A58" s="1">
        <f>IF([2]wecom!A57,[2]wecom!A57,0)</f>
        <v>0</v>
      </c>
      <c r="B58" s="244">
        <f>[2]wecom!B57</f>
        <v>0</v>
      </c>
      <c r="C58" s="244">
        <f>[2]wecom!C57</f>
        <v>0</v>
      </c>
      <c r="D58" s="244">
        <f>[2]wecom!D57</f>
        <v>0</v>
      </c>
      <c r="E58" s="244">
        <f>[2]wecom!E57</f>
        <v>0</v>
      </c>
      <c r="F58" s="244">
        <f>[2]wecom!F57</f>
        <v>0</v>
      </c>
      <c r="G58" s="244">
        <f>[2]wecom!G57</f>
        <v>0</v>
      </c>
      <c r="H58" s="244">
        <f>[2]wecom!H57</f>
        <v>0</v>
      </c>
      <c r="I58" s="115">
        <f t="shared" si="2"/>
        <v>0</v>
      </c>
      <c r="J58" s="243">
        <f t="shared" si="1"/>
        <v>0</v>
      </c>
    </row>
    <row r="59" spans="1:10">
      <c r="A59" s="1">
        <f>IF([2]wecom!A58,[2]wecom!A58,0)</f>
        <v>0</v>
      </c>
      <c r="B59" s="244">
        <f>[2]wecom!B58</f>
        <v>0</v>
      </c>
      <c r="C59" s="244">
        <f>[2]wecom!C58</f>
        <v>0</v>
      </c>
      <c r="D59" s="244">
        <f>[2]wecom!D58</f>
        <v>0</v>
      </c>
      <c r="E59" s="244">
        <f>[2]wecom!E58</f>
        <v>0</v>
      </c>
      <c r="F59" s="244">
        <f>[2]wecom!F58</f>
        <v>0</v>
      </c>
      <c r="G59" s="244">
        <f>[2]wecom!G58</f>
        <v>0</v>
      </c>
      <c r="H59" s="244">
        <f>[2]wecom!H58</f>
        <v>0</v>
      </c>
      <c r="I59" s="115">
        <f t="shared" si="2"/>
        <v>0</v>
      </c>
      <c r="J59" s="243">
        <f t="shared" si="1"/>
        <v>0</v>
      </c>
    </row>
    <row r="60" spans="1:10">
      <c r="A60" s="1">
        <f>IF([2]wecom!A59,[2]wecom!A59,0)</f>
        <v>0</v>
      </c>
      <c r="B60" s="244">
        <f>[2]wecom!B59</f>
        <v>0</v>
      </c>
      <c r="C60" s="244">
        <f>[2]wecom!C59</f>
        <v>0</v>
      </c>
      <c r="D60" s="244">
        <f>[2]wecom!D59</f>
        <v>0</v>
      </c>
      <c r="E60" s="244">
        <f>[2]wecom!E59</f>
        <v>0</v>
      </c>
      <c r="F60" s="244">
        <f>[2]wecom!F59</f>
        <v>0</v>
      </c>
      <c r="G60" s="244">
        <f>[2]wecom!G59</f>
        <v>0</v>
      </c>
      <c r="H60" s="244">
        <f>[2]wecom!H59</f>
        <v>0</v>
      </c>
      <c r="I60" s="115">
        <f t="shared" si="2"/>
        <v>0</v>
      </c>
      <c r="J60" s="243">
        <f t="shared" si="1"/>
        <v>0</v>
      </c>
    </row>
    <row r="61" spans="1:10">
      <c r="A61" s="1">
        <f>IF([2]wecom!A60,[2]wecom!A60,0)</f>
        <v>0</v>
      </c>
      <c r="B61" s="244">
        <f>[2]wecom!B60</f>
        <v>0</v>
      </c>
      <c r="C61" s="244">
        <f>[2]wecom!C60</f>
        <v>0</v>
      </c>
      <c r="D61" s="244">
        <f>[2]wecom!D60</f>
        <v>0</v>
      </c>
      <c r="E61" s="244">
        <f>[2]wecom!E60</f>
        <v>0</v>
      </c>
      <c r="F61" s="244">
        <f>[2]wecom!F60</f>
        <v>0</v>
      </c>
      <c r="G61" s="244">
        <f>[2]wecom!G60</f>
        <v>0</v>
      </c>
      <c r="H61" s="244">
        <f>[2]wecom!H60</f>
        <v>0</v>
      </c>
      <c r="I61" s="115">
        <f t="shared" si="2"/>
        <v>0</v>
      </c>
      <c r="J61" s="243">
        <f t="shared" si="1"/>
        <v>0</v>
      </c>
    </row>
    <row r="62" spans="1:10">
      <c r="A62" s="1">
        <f>IF([2]wecom!A61,[2]wecom!A61,0)</f>
        <v>0</v>
      </c>
      <c r="B62" s="244">
        <f>[2]wecom!B61</f>
        <v>0</v>
      </c>
      <c r="C62" s="244">
        <f>[2]wecom!C61</f>
        <v>0</v>
      </c>
      <c r="D62" s="244">
        <f>[2]wecom!D61</f>
        <v>0</v>
      </c>
      <c r="E62" s="244">
        <f>[2]wecom!E61</f>
        <v>0</v>
      </c>
      <c r="F62" s="244">
        <f>[2]wecom!F61</f>
        <v>0</v>
      </c>
      <c r="G62" s="244">
        <f>[2]wecom!G61</f>
        <v>0</v>
      </c>
      <c r="H62" s="244">
        <f>[2]wecom!H61</f>
        <v>0</v>
      </c>
      <c r="I62" s="115">
        <f t="shared" si="2"/>
        <v>0</v>
      </c>
      <c r="J62" s="243">
        <f t="shared" si="1"/>
        <v>0</v>
      </c>
    </row>
    <row r="63" spans="1:10">
      <c r="A63" s="1">
        <f>IF([2]wecom!A62,[2]wecom!A62,0)</f>
        <v>0</v>
      </c>
      <c r="B63" s="244">
        <f>[2]wecom!B62</f>
        <v>0</v>
      </c>
      <c r="C63" s="244">
        <f>[2]wecom!C62</f>
        <v>0</v>
      </c>
      <c r="D63" s="244">
        <f>[2]wecom!D62</f>
        <v>0</v>
      </c>
      <c r="E63" s="244">
        <f>[2]wecom!E62</f>
        <v>0</v>
      </c>
      <c r="F63" s="244">
        <f>[2]wecom!F62</f>
        <v>0</v>
      </c>
      <c r="G63" s="244">
        <f>[2]wecom!G62</f>
        <v>0</v>
      </c>
      <c r="H63" s="244">
        <f>[2]wecom!H62</f>
        <v>0</v>
      </c>
      <c r="I63" s="115">
        <f t="shared" si="2"/>
        <v>0</v>
      </c>
      <c r="J63" s="243">
        <f t="shared" si="1"/>
        <v>0</v>
      </c>
    </row>
    <row r="64" spans="1:10">
      <c r="A64" s="1">
        <f>IF([2]wecom!A63,[2]wecom!A63,0)</f>
        <v>0</v>
      </c>
      <c r="B64" s="244">
        <f>[2]wecom!B63</f>
        <v>0</v>
      </c>
      <c r="C64" s="244">
        <f>[2]wecom!C63</f>
        <v>0</v>
      </c>
      <c r="D64" s="244">
        <f>[2]wecom!D63</f>
        <v>0</v>
      </c>
      <c r="E64" s="244">
        <f>[2]wecom!E63</f>
        <v>0</v>
      </c>
      <c r="F64" s="244">
        <f>[2]wecom!F63</f>
        <v>0</v>
      </c>
      <c r="G64" s="244">
        <f>[2]wecom!G63</f>
        <v>0</v>
      </c>
      <c r="H64" s="244">
        <f>[2]wecom!H63</f>
        <v>0</v>
      </c>
      <c r="I64" s="115">
        <f t="shared" si="2"/>
        <v>0</v>
      </c>
      <c r="J64" s="243">
        <f t="shared" si="1"/>
        <v>0</v>
      </c>
    </row>
    <row r="65" spans="1:10">
      <c r="A65" s="1">
        <f>IF([2]wecom!A64,[2]wecom!A64,0)</f>
        <v>0</v>
      </c>
      <c r="B65" s="244">
        <f>[2]wecom!B64</f>
        <v>0</v>
      </c>
      <c r="C65" s="244">
        <f>[2]wecom!C64</f>
        <v>0</v>
      </c>
      <c r="D65" s="244">
        <f>[2]wecom!D64</f>
        <v>0</v>
      </c>
      <c r="E65" s="244">
        <f>[2]wecom!E64</f>
        <v>0</v>
      </c>
      <c r="F65" s="244">
        <f>[2]wecom!F64</f>
        <v>0</v>
      </c>
      <c r="G65" s="244">
        <f>[2]wecom!G64</f>
        <v>0</v>
      </c>
      <c r="H65" s="244">
        <f>[2]wecom!H64</f>
        <v>0</v>
      </c>
      <c r="I65" s="115">
        <f t="shared" si="2"/>
        <v>0</v>
      </c>
      <c r="J65" s="243">
        <f t="shared" si="1"/>
        <v>0</v>
      </c>
    </row>
    <row r="66" spans="1:10">
      <c r="A66" s="1">
        <f>IF([2]wecom!A65,[2]wecom!A65,0)</f>
        <v>0</v>
      </c>
      <c r="B66" s="244">
        <f>[2]wecom!B65</f>
        <v>0</v>
      </c>
      <c r="C66" s="244">
        <f>[2]wecom!C65</f>
        <v>0</v>
      </c>
      <c r="D66" s="244">
        <f>[2]wecom!D65</f>
        <v>0</v>
      </c>
      <c r="E66" s="244">
        <f>[2]wecom!E65</f>
        <v>0</v>
      </c>
      <c r="F66" s="244">
        <f>[2]wecom!F65</f>
        <v>0</v>
      </c>
      <c r="G66" s="244">
        <f>[2]wecom!G65</f>
        <v>0</v>
      </c>
      <c r="H66" s="244">
        <f>[2]wecom!H65</f>
        <v>0</v>
      </c>
      <c r="I66" s="115">
        <f t="shared" si="2"/>
        <v>0</v>
      </c>
      <c r="J66" s="243">
        <f t="shared" si="1"/>
        <v>0</v>
      </c>
    </row>
    <row r="67" spans="1:10">
      <c r="A67" s="1">
        <f>IF([2]wecom!A66,[2]wecom!A66,0)</f>
        <v>0</v>
      </c>
      <c r="B67" s="244">
        <f>[2]wecom!B66</f>
        <v>0</v>
      </c>
      <c r="C67" s="244">
        <f>[2]wecom!C66</f>
        <v>0</v>
      </c>
      <c r="D67" s="244">
        <f>[2]wecom!D66</f>
        <v>0</v>
      </c>
      <c r="E67" s="244">
        <f>[2]wecom!E66</f>
        <v>0</v>
      </c>
      <c r="F67" s="244">
        <f>[2]wecom!F66</f>
        <v>0</v>
      </c>
      <c r="G67" s="244">
        <f>[2]wecom!G66</f>
        <v>0</v>
      </c>
      <c r="H67" s="244">
        <f>[2]wecom!H66</f>
        <v>0</v>
      </c>
      <c r="I67" s="115">
        <f t="shared" si="2"/>
        <v>0</v>
      </c>
      <c r="J67" s="243">
        <f t="shared" ref="J67:J130" si="3">G67*B67</f>
        <v>0</v>
      </c>
    </row>
    <row r="68" spans="1:10">
      <c r="A68" s="1">
        <f>IF([2]wecom!A67,[2]wecom!A67,0)</f>
        <v>0</v>
      </c>
      <c r="B68" s="244">
        <f>[2]wecom!B67</f>
        <v>0</v>
      </c>
      <c r="C68" s="244">
        <f>[2]wecom!C67</f>
        <v>0</v>
      </c>
      <c r="D68" s="244">
        <f>[2]wecom!D67</f>
        <v>0</v>
      </c>
      <c r="E68" s="244">
        <f>[2]wecom!E67</f>
        <v>0</v>
      </c>
      <c r="F68" s="244">
        <f>[2]wecom!F67</f>
        <v>0</v>
      </c>
      <c r="G68" s="244">
        <f>[2]wecom!G67</f>
        <v>0</v>
      </c>
      <c r="H68" s="244">
        <f>[2]wecom!H67</f>
        <v>0</v>
      </c>
      <c r="I68" s="115">
        <f t="shared" si="2"/>
        <v>0</v>
      </c>
      <c r="J68" s="243">
        <f t="shared" si="3"/>
        <v>0</v>
      </c>
    </row>
    <row r="69" spans="1:10">
      <c r="A69" s="1">
        <f>IF([2]wecom!A68,[2]wecom!A68,0)</f>
        <v>0</v>
      </c>
      <c r="B69" s="244">
        <f>[2]wecom!B68</f>
        <v>0</v>
      </c>
      <c r="C69" s="244">
        <f>[2]wecom!C68</f>
        <v>0</v>
      </c>
      <c r="D69" s="244">
        <f>[2]wecom!D68</f>
        <v>0</v>
      </c>
      <c r="E69" s="244">
        <f>[2]wecom!E68</f>
        <v>0</v>
      </c>
      <c r="F69" s="244">
        <f>[2]wecom!F68</f>
        <v>0</v>
      </c>
      <c r="G69" s="244">
        <f>[2]wecom!G68</f>
        <v>0</v>
      </c>
      <c r="H69" s="244">
        <f>[2]wecom!H68</f>
        <v>0</v>
      </c>
      <c r="I69" s="115">
        <f t="shared" si="2"/>
        <v>0</v>
      </c>
      <c r="J69" s="243">
        <f t="shared" si="3"/>
        <v>0</v>
      </c>
    </row>
    <row r="70" spans="1:10">
      <c r="A70" s="1">
        <f>IF([2]wecom!A69,[2]wecom!A69,0)</f>
        <v>0</v>
      </c>
      <c r="B70" s="244">
        <f>[2]wecom!B69</f>
        <v>0</v>
      </c>
      <c r="C70" s="244">
        <f>[2]wecom!C69</f>
        <v>0</v>
      </c>
      <c r="D70" s="244">
        <f>[2]wecom!D69</f>
        <v>0</v>
      </c>
      <c r="E70" s="244">
        <f>[2]wecom!E69</f>
        <v>0</v>
      </c>
      <c r="F70" s="244">
        <f>[2]wecom!F69</f>
        <v>0</v>
      </c>
      <c r="G70" s="244">
        <f>[2]wecom!G69</f>
        <v>0</v>
      </c>
      <c r="H70" s="244">
        <f>[2]wecom!H69</f>
        <v>0</v>
      </c>
      <c r="I70" s="115">
        <f t="shared" si="2"/>
        <v>0</v>
      </c>
      <c r="J70" s="243">
        <f t="shared" si="3"/>
        <v>0</v>
      </c>
    </row>
    <row r="71" spans="1:10">
      <c r="A71" s="1">
        <f>IF([2]wecom!A70,[2]wecom!A70,0)</f>
        <v>0</v>
      </c>
      <c r="B71" s="244">
        <f>[2]wecom!B70</f>
        <v>0</v>
      </c>
      <c r="C71" s="244">
        <f>[2]wecom!C70</f>
        <v>0</v>
      </c>
      <c r="D71" s="244">
        <f>[2]wecom!D70</f>
        <v>0</v>
      </c>
      <c r="E71" s="244">
        <f>[2]wecom!E70</f>
        <v>0</v>
      </c>
      <c r="F71" s="244">
        <f>[2]wecom!F70</f>
        <v>0</v>
      </c>
      <c r="G71" s="244">
        <f>[2]wecom!G70</f>
        <v>0</v>
      </c>
      <c r="H71" s="244">
        <f>[2]wecom!H70</f>
        <v>0</v>
      </c>
      <c r="I71" s="115">
        <f t="shared" si="2"/>
        <v>0</v>
      </c>
      <c r="J71" s="243">
        <f t="shared" si="3"/>
        <v>0</v>
      </c>
    </row>
    <row r="72" spans="1:10">
      <c r="A72" s="1">
        <f>IF([2]wecom!A71,[2]wecom!A71,0)</f>
        <v>0</v>
      </c>
      <c r="B72" s="244">
        <f>[2]wecom!B71</f>
        <v>0</v>
      </c>
      <c r="C72" s="244">
        <f>[2]wecom!C71</f>
        <v>0</v>
      </c>
      <c r="D72" s="244">
        <f>[2]wecom!D71</f>
        <v>0</v>
      </c>
      <c r="E72" s="244">
        <f>[2]wecom!E71</f>
        <v>0</v>
      </c>
      <c r="F72" s="244">
        <f>[2]wecom!F71</f>
        <v>0</v>
      </c>
      <c r="G72" s="244">
        <f>[2]wecom!G71</f>
        <v>0</v>
      </c>
      <c r="H72" s="244">
        <f>[2]wecom!H71</f>
        <v>0</v>
      </c>
      <c r="I72" s="115">
        <f t="shared" si="2"/>
        <v>0</v>
      </c>
      <c r="J72" s="243">
        <f t="shared" si="3"/>
        <v>0</v>
      </c>
    </row>
    <row r="73" spans="1:10">
      <c r="A73" s="1">
        <f>IF([2]wecom!A72,[2]wecom!A72,0)</f>
        <v>0</v>
      </c>
      <c r="B73" s="244">
        <f>[2]wecom!B72</f>
        <v>0</v>
      </c>
      <c r="C73" s="244">
        <f>[2]wecom!C72</f>
        <v>0</v>
      </c>
      <c r="D73" s="244">
        <f>[2]wecom!D72</f>
        <v>0</v>
      </c>
      <c r="E73" s="244">
        <f>[2]wecom!E72</f>
        <v>0</v>
      </c>
      <c r="F73" s="244">
        <f>[2]wecom!F72</f>
        <v>0</v>
      </c>
      <c r="G73" s="244">
        <f>[2]wecom!G72</f>
        <v>0</v>
      </c>
      <c r="H73" s="244">
        <f>[2]wecom!H72</f>
        <v>0</v>
      </c>
      <c r="I73" s="115">
        <f t="shared" si="2"/>
        <v>0</v>
      </c>
      <c r="J73" s="243">
        <f t="shared" si="3"/>
        <v>0</v>
      </c>
    </row>
    <row r="74" spans="1:10">
      <c r="A74" s="1">
        <f>IF([2]wecom!A73,[2]wecom!A73,0)</f>
        <v>0</v>
      </c>
      <c r="B74" s="244">
        <f>[2]wecom!B73</f>
        <v>0</v>
      </c>
      <c r="C74" s="244">
        <f>[2]wecom!C73</f>
        <v>0</v>
      </c>
      <c r="D74" s="244">
        <f>[2]wecom!D73</f>
        <v>0</v>
      </c>
      <c r="E74" s="244">
        <f>[2]wecom!E73</f>
        <v>0</v>
      </c>
      <c r="F74" s="244">
        <f>[2]wecom!F73</f>
        <v>0</v>
      </c>
      <c r="G74" s="244">
        <f>[2]wecom!G73</f>
        <v>0</v>
      </c>
      <c r="H74" s="244">
        <f>[2]wecom!H73</f>
        <v>0</v>
      </c>
      <c r="I74" s="115">
        <f t="shared" si="2"/>
        <v>0</v>
      </c>
      <c r="J74" s="243">
        <f t="shared" si="3"/>
        <v>0</v>
      </c>
    </row>
    <row r="75" spans="1:10">
      <c r="A75" s="1">
        <f>IF([2]wecom!A74,[2]wecom!A74,0)</f>
        <v>0</v>
      </c>
      <c r="B75" s="244">
        <f>[2]wecom!B74</f>
        <v>0</v>
      </c>
      <c r="C75" s="244">
        <f>[2]wecom!C74</f>
        <v>0</v>
      </c>
      <c r="D75" s="244">
        <f>[2]wecom!D74</f>
        <v>0</v>
      </c>
      <c r="E75" s="244">
        <f>[2]wecom!E74</f>
        <v>0</v>
      </c>
      <c r="F75" s="244">
        <f>[2]wecom!F74</f>
        <v>0</v>
      </c>
      <c r="G75" s="244">
        <f>[2]wecom!G74</f>
        <v>0</v>
      </c>
      <c r="H75" s="244">
        <f>[2]wecom!H74</f>
        <v>0</v>
      </c>
      <c r="I75" s="115">
        <f t="shared" si="2"/>
        <v>0</v>
      </c>
      <c r="J75" s="243">
        <f t="shared" si="3"/>
        <v>0</v>
      </c>
    </row>
    <row r="76" spans="1:10">
      <c r="A76" s="1">
        <f>IF([2]wecom!A75,[2]wecom!A75,0)</f>
        <v>0</v>
      </c>
      <c r="B76" s="244">
        <f>[2]wecom!B75</f>
        <v>0</v>
      </c>
      <c r="C76" s="244">
        <f>[2]wecom!C75</f>
        <v>0</v>
      </c>
      <c r="D76" s="244">
        <f>[2]wecom!D75</f>
        <v>0</v>
      </c>
      <c r="E76" s="244">
        <f>[2]wecom!E75</f>
        <v>0</v>
      </c>
      <c r="F76" s="244">
        <f>[2]wecom!F75</f>
        <v>0</v>
      </c>
      <c r="G76" s="244">
        <f>[2]wecom!G75</f>
        <v>0</v>
      </c>
      <c r="H76" s="244">
        <f>[2]wecom!H75</f>
        <v>0</v>
      </c>
      <c r="I76" s="115">
        <f t="shared" si="2"/>
        <v>0</v>
      </c>
      <c r="J76" s="243">
        <f t="shared" si="3"/>
        <v>0</v>
      </c>
    </row>
    <row r="77" spans="1:10">
      <c r="A77" s="1">
        <f>IF([2]wecom!A76,[2]wecom!A76,0)</f>
        <v>0</v>
      </c>
      <c r="B77" s="244">
        <f>[2]wecom!B76</f>
        <v>0</v>
      </c>
      <c r="C77" s="244">
        <f>[2]wecom!C76</f>
        <v>0</v>
      </c>
      <c r="D77" s="244">
        <f>[2]wecom!D76</f>
        <v>0</v>
      </c>
      <c r="E77" s="244">
        <f>[2]wecom!E76</f>
        <v>0</v>
      </c>
      <c r="F77" s="244">
        <f>[2]wecom!F76</f>
        <v>0</v>
      </c>
      <c r="G77" s="244">
        <f>[2]wecom!G76</f>
        <v>0</v>
      </c>
      <c r="H77" s="244">
        <f>[2]wecom!H76</f>
        <v>0</v>
      </c>
      <c r="I77" s="115">
        <f t="shared" si="2"/>
        <v>0</v>
      </c>
      <c r="J77" s="243">
        <f t="shared" si="3"/>
        <v>0</v>
      </c>
    </row>
    <row r="78" spans="1:10">
      <c r="A78" s="1">
        <f>IF([2]wecom!A77,[2]wecom!A77,0)</f>
        <v>0</v>
      </c>
      <c r="B78" s="244">
        <f>[2]wecom!B77</f>
        <v>0</v>
      </c>
      <c r="C78" s="244">
        <f>[2]wecom!C77</f>
        <v>0</v>
      </c>
      <c r="D78" s="244">
        <f>[2]wecom!D77</f>
        <v>0</v>
      </c>
      <c r="E78" s="244">
        <f>[2]wecom!E77</f>
        <v>0</v>
      </c>
      <c r="F78" s="244">
        <f>[2]wecom!F77</f>
        <v>0</v>
      </c>
      <c r="G78" s="244">
        <f>[2]wecom!G77</f>
        <v>0</v>
      </c>
      <c r="H78" s="244">
        <f>[2]wecom!H77</f>
        <v>0</v>
      </c>
      <c r="I78" s="115">
        <f t="shared" si="2"/>
        <v>0</v>
      </c>
      <c r="J78" s="243">
        <f t="shared" si="3"/>
        <v>0</v>
      </c>
    </row>
    <row r="79" spans="1:10">
      <c r="A79" s="1">
        <f>IF([2]wecom!A78,[2]wecom!A78,0)</f>
        <v>0</v>
      </c>
      <c r="B79" s="244">
        <f>[2]wecom!B78</f>
        <v>0</v>
      </c>
      <c r="C79" s="244">
        <f>[2]wecom!C78</f>
        <v>0</v>
      </c>
      <c r="D79" s="244">
        <f>[2]wecom!D78</f>
        <v>0</v>
      </c>
      <c r="E79" s="244">
        <f>[2]wecom!E78</f>
        <v>0</v>
      </c>
      <c r="F79" s="244">
        <f>[2]wecom!F78</f>
        <v>0</v>
      </c>
      <c r="G79" s="244">
        <f>[2]wecom!G78</f>
        <v>0</v>
      </c>
      <c r="H79" s="244">
        <f>[2]wecom!H78</f>
        <v>0</v>
      </c>
      <c r="I79" s="115">
        <f t="shared" si="2"/>
        <v>0</v>
      </c>
      <c r="J79" s="243">
        <f t="shared" si="3"/>
        <v>0</v>
      </c>
    </row>
    <row r="80" spans="1:10">
      <c r="A80" s="1">
        <f>IF([2]wecom!A79,[2]wecom!A79,0)</f>
        <v>0</v>
      </c>
      <c r="B80" s="244">
        <f>[2]wecom!B79</f>
        <v>0</v>
      </c>
      <c r="C80" s="244">
        <f>[2]wecom!C79</f>
        <v>0</v>
      </c>
      <c r="D80" s="244">
        <f>[2]wecom!D79</f>
        <v>0</v>
      </c>
      <c r="E80" s="244">
        <f>[2]wecom!E79</f>
        <v>0</v>
      </c>
      <c r="F80" s="244">
        <f>[2]wecom!F79</f>
        <v>0</v>
      </c>
      <c r="G80" s="244">
        <f>[2]wecom!G79</f>
        <v>0</v>
      </c>
      <c r="H80" s="244">
        <f>[2]wecom!H79</f>
        <v>0</v>
      </c>
      <c r="I80" s="115">
        <f t="shared" si="2"/>
        <v>0</v>
      </c>
      <c r="J80" s="243">
        <f t="shared" si="3"/>
        <v>0</v>
      </c>
    </row>
    <row r="81" spans="1:10">
      <c r="A81" s="1">
        <f>IF([2]wecom!A80,[2]wecom!A80,0)</f>
        <v>0</v>
      </c>
      <c r="B81" s="244">
        <f>[2]wecom!B80</f>
        <v>0</v>
      </c>
      <c r="C81" s="244">
        <f>[2]wecom!C80</f>
        <v>0</v>
      </c>
      <c r="D81" s="244">
        <f>[2]wecom!D80</f>
        <v>0</v>
      </c>
      <c r="E81" s="244">
        <f>[2]wecom!E80</f>
        <v>0</v>
      </c>
      <c r="F81" s="244">
        <f>[2]wecom!F80</f>
        <v>0</v>
      </c>
      <c r="G81" s="244">
        <f>[2]wecom!G80</f>
        <v>0</v>
      </c>
      <c r="H81" s="244">
        <f>[2]wecom!H80</f>
        <v>0</v>
      </c>
      <c r="I81" s="115">
        <f t="shared" si="2"/>
        <v>0</v>
      </c>
      <c r="J81" s="243">
        <f t="shared" si="3"/>
        <v>0</v>
      </c>
    </row>
    <row r="82" spans="1:10">
      <c r="A82" s="1">
        <f>IF([2]wecom!A81,[2]wecom!A81,0)</f>
        <v>0</v>
      </c>
      <c r="B82" s="244">
        <f>[2]wecom!B81</f>
        <v>0</v>
      </c>
      <c r="C82" s="244">
        <f>[2]wecom!C81</f>
        <v>0</v>
      </c>
      <c r="D82" s="244">
        <f>[2]wecom!D81</f>
        <v>0</v>
      </c>
      <c r="E82" s="244">
        <f>[2]wecom!E81</f>
        <v>0</v>
      </c>
      <c r="F82" s="244">
        <f>[2]wecom!F81</f>
        <v>0</v>
      </c>
      <c r="G82" s="244">
        <f>[2]wecom!G81</f>
        <v>0</v>
      </c>
      <c r="H82" s="244">
        <f>[2]wecom!H81</f>
        <v>0</v>
      </c>
      <c r="I82" s="115">
        <f t="shared" si="2"/>
        <v>0</v>
      </c>
      <c r="J82" s="243">
        <f t="shared" si="3"/>
        <v>0</v>
      </c>
    </row>
    <row r="83" spans="1:10">
      <c r="A83" s="1">
        <f>IF([2]wecom!A82,[2]wecom!A82,0)</f>
        <v>0</v>
      </c>
      <c r="B83" s="244">
        <f>[2]wecom!B82</f>
        <v>0</v>
      </c>
      <c r="C83" s="244">
        <f>[2]wecom!C82</f>
        <v>0</v>
      </c>
      <c r="D83" s="244">
        <f>[2]wecom!D82</f>
        <v>0</v>
      </c>
      <c r="E83" s="244">
        <f>[2]wecom!E82</f>
        <v>0</v>
      </c>
      <c r="F83" s="244">
        <f>[2]wecom!F82</f>
        <v>0</v>
      </c>
      <c r="G83" s="244">
        <f>[2]wecom!G82</f>
        <v>0</v>
      </c>
      <c r="H83" s="244">
        <f>[2]wecom!H82</f>
        <v>0</v>
      </c>
      <c r="I83" s="115">
        <f t="shared" si="2"/>
        <v>0</v>
      </c>
      <c r="J83" s="243">
        <f t="shared" si="3"/>
        <v>0</v>
      </c>
    </row>
    <row r="84" spans="1:10">
      <c r="A84" s="1">
        <f>IF([2]wecom!A83,[2]wecom!A83,0)</f>
        <v>0</v>
      </c>
      <c r="B84" s="244">
        <f>[2]wecom!B83</f>
        <v>0</v>
      </c>
      <c r="C84" s="244">
        <f>[2]wecom!C83</f>
        <v>0</v>
      </c>
      <c r="D84" s="244">
        <f>[2]wecom!D83</f>
        <v>0</v>
      </c>
      <c r="E84" s="244">
        <f>[2]wecom!E83</f>
        <v>0</v>
      </c>
      <c r="F84" s="244">
        <f>[2]wecom!F83</f>
        <v>0</v>
      </c>
      <c r="G84" s="244">
        <f>[2]wecom!G83</f>
        <v>0</v>
      </c>
      <c r="H84" s="244">
        <f>[2]wecom!H83</f>
        <v>0</v>
      </c>
      <c r="I84" s="115">
        <f t="shared" si="2"/>
        <v>0</v>
      </c>
      <c r="J84" s="243">
        <f t="shared" si="3"/>
        <v>0</v>
      </c>
    </row>
    <row r="85" spans="1:10">
      <c r="A85" s="1">
        <f>IF([2]wecom!A84,[2]wecom!A84,0)</f>
        <v>0</v>
      </c>
      <c r="B85" s="244">
        <f>[2]wecom!B84</f>
        <v>0</v>
      </c>
      <c r="C85" s="244">
        <f>[2]wecom!C84</f>
        <v>0</v>
      </c>
      <c r="D85" s="244">
        <f>[2]wecom!D84</f>
        <v>0</v>
      </c>
      <c r="E85" s="244">
        <f>[2]wecom!E84</f>
        <v>0</v>
      </c>
      <c r="F85" s="244">
        <f>[2]wecom!F84</f>
        <v>0</v>
      </c>
      <c r="G85" s="244">
        <f>[2]wecom!G84</f>
        <v>0</v>
      </c>
      <c r="H85" s="244">
        <f>[2]wecom!H84</f>
        <v>0</v>
      </c>
      <c r="I85" s="115">
        <f t="shared" si="2"/>
        <v>0</v>
      </c>
      <c r="J85" s="243">
        <f t="shared" si="3"/>
        <v>0</v>
      </c>
    </row>
    <row r="86" spans="1:10">
      <c r="A86" s="1">
        <f>IF([2]wecom!A85,[2]wecom!A85,0)</f>
        <v>0</v>
      </c>
      <c r="B86" s="244">
        <f>[2]wecom!B85</f>
        <v>0</v>
      </c>
      <c r="C86" s="244">
        <f>[2]wecom!C85</f>
        <v>0</v>
      </c>
      <c r="D86" s="244">
        <f>[2]wecom!D85</f>
        <v>0</v>
      </c>
      <c r="E86" s="244">
        <f>[2]wecom!E85</f>
        <v>0</v>
      </c>
      <c r="F86" s="244">
        <f>[2]wecom!F85</f>
        <v>0</v>
      </c>
      <c r="G86" s="244">
        <f>[2]wecom!G85</f>
        <v>0</v>
      </c>
      <c r="H86" s="244">
        <f>[2]wecom!H85</f>
        <v>0</v>
      </c>
      <c r="I86" s="115">
        <f t="shared" ref="I86:I149" si="4">IF(D86,F86/D86,0)</f>
        <v>0</v>
      </c>
      <c r="J86" s="243">
        <f t="shared" si="3"/>
        <v>0</v>
      </c>
    </row>
    <row r="87" spans="1:10">
      <c r="A87" s="1">
        <f>IF([2]wecom!A86,[2]wecom!A86,0)</f>
        <v>0</v>
      </c>
      <c r="B87" s="244">
        <f>[2]wecom!B86</f>
        <v>0</v>
      </c>
      <c r="C87" s="244">
        <f>[2]wecom!C86</f>
        <v>0</v>
      </c>
      <c r="D87" s="244">
        <f>[2]wecom!D86</f>
        <v>0</v>
      </c>
      <c r="E87" s="244">
        <f>[2]wecom!E86</f>
        <v>0</v>
      </c>
      <c r="F87" s="244">
        <f>[2]wecom!F86</f>
        <v>0</v>
      </c>
      <c r="G87" s="244">
        <f>[2]wecom!G86</f>
        <v>0</v>
      </c>
      <c r="H87" s="244">
        <f>[2]wecom!H86</f>
        <v>0</v>
      </c>
      <c r="I87" s="115">
        <f t="shared" si="4"/>
        <v>0</v>
      </c>
      <c r="J87" s="243">
        <f t="shared" si="3"/>
        <v>0</v>
      </c>
    </row>
    <row r="88" spans="1:10">
      <c r="A88" s="1">
        <f>IF([2]wecom!A87,[2]wecom!A87,0)</f>
        <v>0</v>
      </c>
      <c r="B88" s="244">
        <f>[2]wecom!B87</f>
        <v>0</v>
      </c>
      <c r="C88" s="244">
        <f>[2]wecom!C87</f>
        <v>0</v>
      </c>
      <c r="D88" s="244">
        <f>[2]wecom!D87</f>
        <v>0</v>
      </c>
      <c r="E88" s="244">
        <f>[2]wecom!E87</f>
        <v>0</v>
      </c>
      <c r="F88" s="244">
        <f>[2]wecom!F87</f>
        <v>0</v>
      </c>
      <c r="G88" s="244">
        <f>[2]wecom!G87</f>
        <v>0</v>
      </c>
      <c r="H88" s="244">
        <f>[2]wecom!H87</f>
        <v>0</v>
      </c>
      <c r="I88" s="115">
        <f t="shared" si="4"/>
        <v>0</v>
      </c>
      <c r="J88" s="243">
        <f t="shared" si="3"/>
        <v>0</v>
      </c>
    </row>
    <row r="89" spans="1:10">
      <c r="A89" s="1">
        <f>IF([2]wecom!A88,[2]wecom!A88,0)</f>
        <v>0</v>
      </c>
      <c r="B89" s="244">
        <f>[2]wecom!B88</f>
        <v>0</v>
      </c>
      <c r="C89" s="244">
        <f>[2]wecom!C88</f>
        <v>0</v>
      </c>
      <c r="D89" s="244">
        <f>[2]wecom!D88</f>
        <v>0</v>
      </c>
      <c r="E89" s="244">
        <f>[2]wecom!E88</f>
        <v>0</v>
      </c>
      <c r="F89" s="244">
        <f>[2]wecom!F88</f>
        <v>0</v>
      </c>
      <c r="G89" s="244">
        <f>[2]wecom!G88</f>
        <v>0</v>
      </c>
      <c r="H89" s="244">
        <f>[2]wecom!H88</f>
        <v>0</v>
      </c>
      <c r="I89" s="115">
        <f t="shared" si="4"/>
        <v>0</v>
      </c>
      <c r="J89" s="243">
        <f t="shared" si="3"/>
        <v>0</v>
      </c>
    </row>
    <row r="90" spans="1:10">
      <c r="A90" s="1">
        <f>IF([2]wecom!A89,[2]wecom!A89,0)</f>
        <v>0</v>
      </c>
      <c r="B90" s="244">
        <f>[2]wecom!B89</f>
        <v>0</v>
      </c>
      <c r="C90" s="244">
        <f>[2]wecom!C89</f>
        <v>0</v>
      </c>
      <c r="D90" s="244">
        <f>[2]wecom!D89</f>
        <v>0</v>
      </c>
      <c r="E90" s="244">
        <f>[2]wecom!E89</f>
        <v>0</v>
      </c>
      <c r="F90" s="244">
        <f>[2]wecom!F89</f>
        <v>0</v>
      </c>
      <c r="G90" s="244">
        <f>[2]wecom!G89</f>
        <v>0</v>
      </c>
      <c r="H90" s="244">
        <f>[2]wecom!H89</f>
        <v>0</v>
      </c>
      <c r="I90" s="115">
        <f t="shared" si="4"/>
        <v>0</v>
      </c>
      <c r="J90" s="243">
        <f t="shared" si="3"/>
        <v>0</v>
      </c>
    </row>
    <row r="91" spans="1:10">
      <c r="A91" s="1">
        <f>IF([2]wecom!A90,[2]wecom!A90,0)</f>
        <v>0</v>
      </c>
      <c r="B91" s="244">
        <f>[2]wecom!B90</f>
        <v>0</v>
      </c>
      <c r="C91" s="244">
        <f>[2]wecom!C90</f>
        <v>0</v>
      </c>
      <c r="D91" s="244">
        <f>[2]wecom!D90</f>
        <v>0</v>
      </c>
      <c r="E91" s="244">
        <f>[2]wecom!E90</f>
        <v>0</v>
      </c>
      <c r="F91" s="244">
        <f>[2]wecom!F90</f>
        <v>0</v>
      </c>
      <c r="G91" s="244">
        <f>[2]wecom!G90</f>
        <v>0</v>
      </c>
      <c r="H91" s="244">
        <f>[2]wecom!H90</f>
        <v>0</v>
      </c>
      <c r="I91" s="115">
        <f t="shared" si="4"/>
        <v>0</v>
      </c>
      <c r="J91" s="243">
        <f t="shared" si="3"/>
        <v>0</v>
      </c>
    </row>
    <row r="92" spans="1:10">
      <c r="A92" s="1">
        <f>IF([2]wecom!A91,[2]wecom!A91,0)</f>
        <v>0</v>
      </c>
      <c r="B92" s="244">
        <f>[2]wecom!B91</f>
        <v>0</v>
      </c>
      <c r="C92" s="244">
        <f>[2]wecom!C91</f>
        <v>0</v>
      </c>
      <c r="D92" s="244">
        <f>[2]wecom!D91</f>
        <v>0</v>
      </c>
      <c r="E92" s="244">
        <f>[2]wecom!E91</f>
        <v>0</v>
      </c>
      <c r="F92" s="244">
        <f>[2]wecom!F91</f>
        <v>0</v>
      </c>
      <c r="G92" s="244">
        <f>[2]wecom!G91</f>
        <v>0</v>
      </c>
      <c r="H92" s="244">
        <f>[2]wecom!H91</f>
        <v>0</v>
      </c>
      <c r="I92" s="115">
        <f t="shared" si="4"/>
        <v>0</v>
      </c>
      <c r="J92" s="243">
        <f t="shared" si="3"/>
        <v>0</v>
      </c>
    </row>
    <row r="93" spans="1:10">
      <c r="A93" s="1">
        <f>IF([2]wecom!A92,[2]wecom!A92,0)</f>
        <v>0</v>
      </c>
      <c r="B93" s="244">
        <f>[2]wecom!B92</f>
        <v>0</v>
      </c>
      <c r="C93" s="244">
        <f>[2]wecom!C92</f>
        <v>0</v>
      </c>
      <c r="D93" s="244">
        <f>[2]wecom!D92</f>
        <v>0</v>
      </c>
      <c r="E93" s="244">
        <f>[2]wecom!E92</f>
        <v>0</v>
      </c>
      <c r="F93" s="244">
        <f>[2]wecom!F92</f>
        <v>0</v>
      </c>
      <c r="G93" s="244">
        <f>[2]wecom!G92</f>
        <v>0</v>
      </c>
      <c r="H93" s="244">
        <f>[2]wecom!H92</f>
        <v>0</v>
      </c>
      <c r="I93" s="115">
        <f t="shared" si="4"/>
        <v>0</v>
      </c>
      <c r="J93" s="243">
        <f t="shared" si="3"/>
        <v>0</v>
      </c>
    </row>
    <row r="94" spans="1:10">
      <c r="A94" s="1">
        <f>IF([2]wecom!A93,[2]wecom!A93,0)</f>
        <v>0</v>
      </c>
      <c r="B94" s="244">
        <f>[2]wecom!B93</f>
        <v>0</v>
      </c>
      <c r="C94" s="244">
        <f>[2]wecom!C93</f>
        <v>0</v>
      </c>
      <c r="D94" s="244">
        <f>[2]wecom!D93</f>
        <v>0</v>
      </c>
      <c r="E94" s="244">
        <f>[2]wecom!E93</f>
        <v>0</v>
      </c>
      <c r="F94" s="244">
        <f>[2]wecom!F93</f>
        <v>0</v>
      </c>
      <c r="G94" s="244">
        <f>[2]wecom!G93</f>
        <v>0</v>
      </c>
      <c r="H94" s="244">
        <f>[2]wecom!H93</f>
        <v>0</v>
      </c>
      <c r="I94" s="115">
        <f t="shared" si="4"/>
        <v>0</v>
      </c>
      <c r="J94" s="243">
        <f t="shared" si="3"/>
        <v>0</v>
      </c>
    </row>
    <row r="95" spans="1:10">
      <c r="A95" s="1">
        <f>IF([2]wecom!A94,[2]wecom!A94,0)</f>
        <v>0</v>
      </c>
      <c r="B95" s="244">
        <f>[2]wecom!B94</f>
        <v>0</v>
      </c>
      <c r="C95" s="244">
        <f>[2]wecom!C94</f>
        <v>0</v>
      </c>
      <c r="D95" s="244">
        <f>[2]wecom!D94</f>
        <v>0</v>
      </c>
      <c r="E95" s="244">
        <f>[2]wecom!E94</f>
        <v>0</v>
      </c>
      <c r="F95" s="244">
        <f>[2]wecom!F94</f>
        <v>0</v>
      </c>
      <c r="G95" s="244">
        <f>[2]wecom!G94</f>
        <v>0</v>
      </c>
      <c r="H95" s="244">
        <f>[2]wecom!H94</f>
        <v>0</v>
      </c>
      <c r="I95" s="115">
        <f t="shared" si="4"/>
        <v>0</v>
      </c>
      <c r="J95" s="243">
        <f t="shared" si="3"/>
        <v>0</v>
      </c>
    </row>
    <row r="96" spans="1:10">
      <c r="A96" s="1">
        <f>IF([2]wecom!A95,[2]wecom!A95,0)</f>
        <v>0</v>
      </c>
      <c r="B96" s="244">
        <f>[2]wecom!B95</f>
        <v>0</v>
      </c>
      <c r="C96" s="244">
        <f>[2]wecom!C95</f>
        <v>0</v>
      </c>
      <c r="D96" s="244">
        <f>[2]wecom!D95</f>
        <v>0</v>
      </c>
      <c r="E96" s="244">
        <f>[2]wecom!E95</f>
        <v>0</v>
      </c>
      <c r="F96" s="244">
        <f>[2]wecom!F95</f>
        <v>0</v>
      </c>
      <c r="G96" s="244">
        <f>[2]wecom!G95</f>
        <v>0</v>
      </c>
      <c r="H96" s="244">
        <f>[2]wecom!H95</f>
        <v>0</v>
      </c>
      <c r="I96" s="115">
        <f t="shared" si="4"/>
        <v>0</v>
      </c>
      <c r="J96" s="243">
        <f t="shared" si="3"/>
        <v>0</v>
      </c>
    </row>
    <row r="97" spans="1:10">
      <c r="A97" s="1">
        <f>IF([2]wecom!A96,[2]wecom!A96,0)</f>
        <v>0</v>
      </c>
      <c r="B97" s="244">
        <f>[2]wecom!B96</f>
        <v>0</v>
      </c>
      <c r="C97" s="244">
        <f>[2]wecom!C96</f>
        <v>0</v>
      </c>
      <c r="D97" s="244">
        <f>[2]wecom!D96</f>
        <v>0</v>
      </c>
      <c r="E97" s="244">
        <f>[2]wecom!E96</f>
        <v>0</v>
      </c>
      <c r="F97" s="244">
        <f>[2]wecom!F96</f>
        <v>0</v>
      </c>
      <c r="G97" s="244">
        <f>[2]wecom!G96</f>
        <v>0</v>
      </c>
      <c r="H97" s="244">
        <f>[2]wecom!H96</f>
        <v>0</v>
      </c>
      <c r="I97" s="115">
        <f t="shared" si="4"/>
        <v>0</v>
      </c>
      <c r="J97" s="243">
        <f t="shared" si="3"/>
        <v>0</v>
      </c>
    </row>
    <row r="98" spans="1:10">
      <c r="A98" s="1">
        <f>IF([2]wecom!A97,[2]wecom!A97,0)</f>
        <v>0</v>
      </c>
      <c r="B98" s="244">
        <f>[2]wecom!B97</f>
        <v>0</v>
      </c>
      <c r="C98" s="244">
        <f>[2]wecom!C97</f>
        <v>0</v>
      </c>
      <c r="D98" s="244">
        <f>[2]wecom!D97</f>
        <v>0</v>
      </c>
      <c r="E98" s="244">
        <f>[2]wecom!E97</f>
        <v>0</v>
      </c>
      <c r="F98" s="244">
        <f>[2]wecom!F97</f>
        <v>0</v>
      </c>
      <c r="G98" s="244">
        <f>[2]wecom!G97</f>
        <v>0</v>
      </c>
      <c r="H98" s="244">
        <f>[2]wecom!H97</f>
        <v>0</v>
      </c>
      <c r="I98" s="115">
        <f t="shared" si="4"/>
        <v>0</v>
      </c>
      <c r="J98" s="243">
        <f t="shared" si="3"/>
        <v>0</v>
      </c>
    </row>
    <row r="99" spans="1:10">
      <c r="A99" s="1">
        <f>IF([2]wecom!A98,[2]wecom!A98,0)</f>
        <v>0</v>
      </c>
      <c r="B99" s="244">
        <f>[2]wecom!B98</f>
        <v>0</v>
      </c>
      <c r="C99" s="244">
        <f>[2]wecom!C98</f>
        <v>0</v>
      </c>
      <c r="D99" s="244">
        <f>[2]wecom!D98</f>
        <v>0</v>
      </c>
      <c r="E99" s="244">
        <f>[2]wecom!E98</f>
        <v>0</v>
      </c>
      <c r="F99" s="244">
        <f>[2]wecom!F98</f>
        <v>0</v>
      </c>
      <c r="G99" s="244">
        <f>[2]wecom!G98</f>
        <v>0</v>
      </c>
      <c r="H99" s="244">
        <f>[2]wecom!H98</f>
        <v>0</v>
      </c>
      <c r="I99" s="115">
        <f t="shared" si="4"/>
        <v>0</v>
      </c>
      <c r="J99" s="243">
        <f t="shared" si="3"/>
        <v>0</v>
      </c>
    </row>
    <row r="100" spans="1:10">
      <c r="A100" s="1">
        <f>IF([2]wecom!A99,[2]wecom!A99,0)</f>
        <v>0</v>
      </c>
      <c r="B100" s="244">
        <f>[2]wecom!B99</f>
        <v>0</v>
      </c>
      <c r="C100" s="244">
        <f>[2]wecom!C99</f>
        <v>0</v>
      </c>
      <c r="D100" s="244">
        <f>[2]wecom!D99</f>
        <v>0</v>
      </c>
      <c r="E100" s="244">
        <f>[2]wecom!E99</f>
        <v>0</v>
      </c>
      <c r="F100" s="244">
        <f>[2]wecom!F99</f>
        <v>0</v>
      </c>
      <c r="G100" s="244">
        <f>[2]wecom!G99</f>
        <v>0</v>
      </c>
      <c r="H100" s="244">
        <f>[2]wecom!H99</f>
        <v>0</v>
      </c>
      <c r="I100" s="115">
        <f t="shared" si="4"/>
        <v>0</v>
      </c>
      <c r="J100" s="243">
        <f t="shared" si="3"/>
        <v>0</v>
      </c>
    </row>
    <row r="101" spans="1:10">
      <c r="A101" s="1">
        <f>IF([2]wecom!A100,[2]wecom!A100,0)</f>
        <v>0</v>
      </c>
      <c r="B101" s="244">
        <f>[2]wecom!B100</f>
        <v>0</v>
      </c>
      <c r="C101" s="244">
        <f>[2]wecom!C100</f>
        <v>0</v>
      </c>
      <c r="D101" s="244">
        <f>[2]wecom!D100</f>
        <v>0</v>
      </c>
      <c r="E101" s="244">
        <f>[2]wecom!E100</f>
        <v>0</v>
      </c>
      <c r="F101" s="244">
        <f>[2]wecom!F100</f>
        <v>0</v>
      </c>
      <c r="G101" s="244">
        <f>[2]wecom!G100</f>
        <v>0</v>
      </c>
      <c r="H101" s="244">
        <f>[2]wecom!H100</f>
        <v>0</v>
      </c>
      <c r="I101" s="115">
        <f t="shared" si="4"/>
        <v>0</v>
      </c>
      <c r="J101" s="243">
        <f t="shared" si="3"/>
        <v>0</v>
      </c>
    </row>
    <row r="102" spans="1:10">
      <c r="A102" s="1">
        <f>IF([2]wecom!A101,[2]wecom!A101,0)</f>
        <v>0</v>
      </c>
      <c r="B102" s="244">
        <f>[2]wecom!B101</f>
        <v>0</v>
      </c>
      <c r="C102" s="244">
        <f>[2]wecom!C101</f>
        <v>0</v>
      </c>
      <c r="D102" s="244">
        <f>[2]wecom!D101</f>
        <v>0</v>
      </c>
      <c r="E102" s="244">
        <f>[2]wecom!E101</f>
        <v>0</v>
      </c>
      <c r="F102" s="244">
        <f>[2]wecom!F101</f>
        <v>0</v>
      </c>
      <c r="G102" s="244">
        <f>[2]wecom!G101</f>
        <v>0</v>
      </c>
      <c r="H102" s="244">
        <f>[2]wecom!H101</f>
        <v>0</v>
      </c>
      <c r="I102" s="115">
        <f t="shared" si="4"/>
        <v>0</v>
      </c>
      <c r="J102" s="243">
        <f t="shared" si="3"/>
        <v>0</v>
      </c>
    </row>
    <row r="103" spans="1:10">
      <c r="A103" s="1">
        <f>IF([2]wecom!A102,[2]wecom!A102,0)</f>
        <v>0</v>
      </c>
      <c r="B103" s="244">
        <f>[2]wecom!B102</f>
        <v>0</v>
      </c>
      <c r="C103" s="244">
        <f>[2]wecom!C102</f>
        <v>0</v>
      </c>
      <c r="D103" s="244">
        <f>[2]wecom!D102</f>
        <v>0</v>
      </c>
      <c r="E103" s="244">
        <f>[2]wecom!E102</f>
        <v>0</v>
      </c>
      <c r="F103" s="244">
        <f>[2]wecom!F102</f>
        <v>0</v>
      </c>
      <c r="G103" s="244">
        <f>[2]wecom!G102</f>
        <v>0</v>
      </c>
      <c r="H103" s="244">
        <f>[2]wecom!H102</f>
        <v>0</v>
      </c>
      <c r="I103" s="115">
        <f t="shared" si="4"/>
        <v>0</v>
      </c>
      <c r="J103" s="243">
        <f t="shared" si="3"/>
        <v>0</v>
      </c>
    </row>
    <row r="104" spans="1:10">
      <c r="A104" s="1">
        <f>IF([2]wecom!A103,[2]wecom!A103,0)</f>
        <v>0</v>
      </c>
      <c r="B104" s="244">
        <f>[2]wecom!B103</f>
        <v>0</v>
      </c>
      <c r="C104" s="244">
        <f>[2]wecom!C103</f>
        <v>0</v>
      </c>
      <c r="D104" s="244">
        <f>[2]wecom!D103</f>
        <v>0</v>
      </c>
      <c r="E104" s="244">
        <f>[2]wecom!E103</f>
        <v>0</v>
      </c>
      <c r="F104" s="244">
        <f>[2]wecom!F103</f>
        <v>0</v>
      </c>
      <c r="G104" s="244">
        <f>[2]wecom!G103</f>
        <v>0</v>
      </c>
      <c r="H104" s="244">
        <f>[2]wecom!H103</f>
        <v>0</v>
      </c>
      <c r="I104" s="115">
        <f t="shared" si="4"/>
        <v>0</v>
      </c>
      <c r="J104" s="243">
        <f t="shared" si="3"/>
        <v>0</v>
      </c>
    </row>
    <row r="105" spans="1:10">
      <c r="A105" s="1">
        <f>IF([2]wecom!A104,[2]wecom!A104,0)</f>
        <v>0</v>
      </c>
      <c r="B105" s="244">
        <f>[2]wecom!B104</f>
        <v>0</v>
      </c>
      <c r="C105" s="244">
        <f>[2]wecom!C104</f>
        <v>0</v>
      </c>
      <c r="D105" s="244">
        <f>[2]wecom!D104</f>
        <v>0</v>
      </c>
      <c r="E105" s="244">
        <f>[2]wecom!E104</f>
        <v>0</v>
      </c>
      <c r="F105" s="244">
        <f>[2]wecom!F104</f>
        <v>0</v>
      </c>
      <c r="G105" s="244">
        <f>[2]wecom!G104</f>
        <v>0</v>
      </c>
      <c r="H105" s="244">
        <f>[2]wecom!H104</f>
        <v>0</v>
      </c>
      <c r="I105" s="115">
        <f t="shared" si="4"/>
        <v>0</v>
      </c>
      <c r="J105" s="243">
        <f t="shared" si="3"/>
        <v>0</v>
      </c>
    </row>
    <row r="106" spans="1:10">
      <c r="A106" s="1">
        <f>IF([2]wecom!A105,[2]wecom!A105,0)</f>
        <v>0</v>
      </c>
      <c r="B106" s="244">
        <f>[2]wecom!B105</f>
        <v>0</v>
      </c>
      <c r="C106" s="244">
        <f>[2]wecom!C105</f>
        <v>0</v>
      </c>
      <c r="D106" s="244">
        <f>[2]wecom!D105</f>
        <v>0</v>
      </c>
      <c r="E106" s="244">
        <f>[2]wecom!E105</f>
        <v>0</v>
      </c>
      <c r="F106" s="244">
        <f>[2]wecom!F105</f>
        <v>0</v>
      </c>
      <c r="G106" s="244">
        <f>[2]wecom!G105</f>
        <v>0</v>
      </c>
      <c r="H106" s="244">
        <f>[2]wecom!H105</f>
        <v>0</v>
      </c>
      <c r="I106" s="115">
        <f t="shared" si="4"/>
        <v>0</v>
      </c>
      <c r="J106" s="243">
        <f t="shared" si="3"/>
        <v>0</v>
      </c>
    </row>
    <row r="107" spans="1:10">
      <c r="A107" s="1">
        <f>IF([2]wecom!A106,[2]wecom!A106,0)</f>
        <v>0</v>
      </c>
      <c r="B107" s="244">
        <f>[2]wecom!B106</f>
        <v>0</v>
      </c>
      <c r="C107" s="244">
        <f>[2]wecom!C106</f>
        <v>0</v>
      </c>
      <c r="D107" s="244">
        <f>[2]wecom!D106</f>
        <v>0</v>
      </c>
      <c r="E107" s="244">
        <f>[2]wecom!E106</f>
        <v>0</v>
      </c>
      <c r="F107" s="244">
        <f>[2]wecom!F106</f>
        <v>0</v>
      </c>
      <c r="G107" s="244">
        <f>[2]wecom!G106</f>
        <v>0</v>
      </c>
      <c r="H107" s="244">
        <f>[2]wecom!H106</f>
        <v>0</v>
      </c>
      <c r="I107" s="115">
        <f t="shared" si="4"/>
        <v>0</v>
      </c>
      <c r="J107" s="243">
        <f t="shared" si="3"/>
        <v>0</v>
      </c>
    </row>
    <row r="108" spans="1:10">
      <c r="A108" s="1">
        <f>IF([2]wecom!A107,[2]wecom!A107,0)</f>
        <v>0</v>
      </c>
      <c r="B108" s="244">
        <f>[2]wecom!B107</f>
        <v>0</v>
      </c>
      <c r="C108" s="244">
        <f>[2]wecom!C107</f>
        <v>0</v>
      </c>
      <c r="D108" s="244">
        <f>[2]wecom!D107</f>
        <v>0</v>
      </c>
      <c r="E108" s="244">
        <f>[2]wecom!E107</f>
        <v>0</v>
      </c>
      <c r="F108" s="244">
        <f>[2]wecom!F107</f>
        <v>0</v>
      </c>
      <c r="G108" s="244">
        <f>[2]wecom!G107</f>
        <v>0</v>
      </c>
      <c r="H108" s="244">
        <f>[2]wecom!H107</f>
        <v>0</v>
      </c>
      <c r="I108" s="115">
        <f t="shared" si="4"/>
        <v>0</v>
      </c>
      <c r="J108" s="243">
        <f t="shared" si="3"/>
        <v>0</v>
      </c>
    </row>
    <row r="109" spans="1:10">
      <c r="A109" s="1">
        <f>IF([2]wecom!A108,[2]wecom!A108,0)</f>
        <v>0</v>
      </c>
      <c r="B109" s="244">
        <f>[2]wecom!B108</f>
        <v>0</v>
      </c>
      <c r="C109" s="244">
        <f>[2]wecom!C108</f>
        <v>0</v>
      </c>
      <c r="D109" s="244">
        <f>[2]wecom!D108</f>
        <v>0</v>
      </c>
      <c r="E109" s="244">
        <f>[2]wecom!E108</f>
        <v>0</v>
      </c>
      <c r="F109" s="244">
        <f>[2]wecom!F108</f>
        <v>0</v>
      </c>
      <c r="G109" s="244">
        <f>[2]wecom!G108</f>
        <v>0</v>
      </c>
      <c r="H109" s="244">
        <f>[2]wecom!H108</f>
        <v>0</v>
      </c>
      <c r="I109" s="115">
        <f t="shared" si="4"/>
        <v>0</v>
      </c>
      <c r="J109" s="243">
        <f t="shared" si="3"/>
        <v>0</v>
      </c>
    </row>
    <row r="110" spans="1:10">
      <c r="A110" s="1">
        <f>IF([2]wecom!A109,[2]wecom!A109,0)</f>
        <v>0</v>
      </c>
      <c r="B110" s="244">
        <f>[2]wecom!B109</f>
        <v>0</v>
      </c>
      <c r="C110" s="244">
        <f>[2]wecom!C109</f>
        <v>0</v>
      </c>
      <c r="D110" s="244">
        <f>[2]wecom!D109</f>
        <v>0</v>
      </c>
      <c r="E110" s="244">
        <f>[2]wecom!E109</f>
        <v>0</v>
      </c>
      <c r="F110" s="244">
        <f>[2]wecom!F109</f>
        <v>0</v>
      </c>
      <c r="G110" s="244">
        <f>[2]wecom!G109</f>
        <v>0</v>
      </c>
      <c r="H110" s="244">
        <f>[2]wecom!H109</f>
        <v>0</v>
      </c>
      <c r="I110" s="115">
        <f t="shared" si="4"/>
        <v>0</v>
      </c>
      <c r="J110" s="243">
        <f t="shared" si="3"/>
        <v>0</v>
      </c>
    </row>
    <row r="111" spans="1:10">
      <c r="A111" s="1">
        <f>IF([2]wecom!A110,[2]wecom!A110,0)</f>
        <v>0</v>
      </c>
      <c r="B111" s="244">
        <f>[2]wecom!B110</f>
        <v>0</v>
      </c>
      <c r="C111" s="244">
        <f>[2]wecom!C110</f>
        <v>0</v>
      </c>
      <c r="D111" s="244">
        <f>[2]wecom!D110</f>
        <v>0</v>
      </c>
      <c r="E111" s="244">
        <f>[2]wecom!E110</f>
        <v>0</v>
      </c>
      <c r="F111" s="244">
        <f>[2]wecom!F110</f>
        <v>0</v>
      </c>
      <c r="G111" s="244">
        <f>[2]wecom!G110</f>
        <v>0</v>
      </c>
      <c r="H111" s="244">
        <f>[2]wecom!H110</f>
        <v>0</v>
      </c>
      <c r="I111" s="115">
        <f t="shared" si="4"/>
        <v>0</v>
      </c>
      <c r="J111" s="243">
        <f t="shared" si="3"/>
        <v>0</v>
      </c>
    </row>
    <row r="112" spans="1:10">
      <c r="A112" s="1">
        <f>IF([2]wecom!A111,[2]wecom!A111,0)</f>
        <v>0</v>
      </c>
      <c r="B112" s="244">
        <f>[2]wecom!B111</f>
        <v>0</v>
      </c>
      <c r="C112" s="244">
        <f>[2]wecom!C111</f>
        <v>0</v>
      </c>
      <c r="D112" s="244">
        <f>[2]wecom!D111</f>
        <v>0</v>
      </c>
      <c r="E112" s="244">
        <f>[2]wecom!E111</f>
        <v>0</v>
      </c>
      <c r="F112" s="244">
        <f>[2]wecom!F111</f>
        <v>0</v>
      </c>
      <c r="G112" s="244">
        <f>[2]wecom!G111</f>
        <v>0</v>
      </c>
      <c r="H112" s="244">
        <f>[2]wecom!H111</f>
        <v>0</v>
      </c>
      <c r="I112" s="115">
        <f t="shared" si="4"/>
        <v>0</v>
      </c>
      <c r="J112" s="243">
        <f t="shared" si="3"/>
        <v>0</v>
      </c>
    </row>
    <row r="113" spans="1:10">
      <c r="A113" s="1">
        <f>IF([2]wecom!A112,[2]wecom!A112,0)</f>
        <v>0</v>
      </c>
      <c r="B113" s="244">
        <f>[2]wecom!B112</f>
        <v>0</v>
      </c>
      <c r="C113" s="244">
        <f>[2]wecom!C112</f>
        <v>0</v>
      </c>
      <c r="D113" s="244">
        <f>[2]wecom!D112</f>
        <v>0</v>
      </c>
      <c r="E113" s="244">
        <f>[2]wecom!E112</f>
        <v>0</v>
      </c>
      <c r="F113" s="244">
        <f>[2]wecom!F112</f>
        <v>0</v>
      </c>
      <c r="G113" s="244">
        <f>[2]wecom!G112</f>
        <v>0</v>
      </c>
      <c r="H113" s="244">
        <f>[2]wecom!H112</f>
        <v>0</v>
      </c>
      <c r="I113" s="115">
        <f t="shared" si="4"/>
        <v>0</v>
      </c>
      <c r="J113" s="243">
        <f t="shared" si="3"/>
        <v>0</v>
      </c>
    </row>
    <row r="114" spans="1:10">
      <c r="A114" s="1">
        <f>IF([2]wecom!A113,[2]wecom!A113,0)</f>
        <v>0</v>
      </c>
      <c r="B114" s="244">
        <f>[2]wecom!B113</f>
        <v>0</v>
      </c>
      <c r="C114" s="244">
        <f>[2]wecom!C113</f>
        <v>0</v>
      </c>
      <c r="D114" s="244">
        <f>[2]wecom!D113</f>
        <v>0</v>
      </c>
      <c r="E114" s="244">
        <f>[2]wecom!E113</f>
        <v>0</v>
      </c>
      <c r="F114" s="244">
        <f>[2]wecom!F113</f>
        <v>0</v>
      </c>
      <c r="G114" s="244">
        <f>[2]wecom!G113</f>
        <v>0</v>
      </c>
      <c r="H114" s="244">
        <f>[2]wecom!H113</f>
        <v>0</v>
      </c>
      <c r="I114" s="115">
        <f t="shared" si="4"/>
        <v>0</v>
      </c>
      <c r="J114" s="243">
        <f t="shared" si="3"/>
        <v>0</v>
      </c>
    </row>
    <row r="115" spans="1:10">
      <c r="A115" s="1">
        <f>IF([2]wecom!A114,[2]wecom!A114,0)</f>
        <v>0</v>
      </c>
      <c r="B115" s="244">
        <f>[2]wecom!B114</f>
        <v>0</v>
      </c>
      <c r="C115" s="244">
        <f>[2]wecom!C114</f>
        <v>0</v>
      </c>
      <c r="D115" s="244">
        <f>[2]wecom!D114</f>
        <v>0</v>
      </c>
      <c r="E115" s="244">
        <f>[2]wecom!E114</f>
        <v>0</v>
      </c>
      <c r="F115" s="244">
        <f>[2]wecom!F114</f>
        <v>0</v>
      </c>
      <c r="G115" s="244">
        <f>[2]wecom!G114</f>
        <v>0</v>
      </c>
      <c r="H115" s="244">
        <f>[2]wecom!H114</f>
        <v>0</v>
      </c>
      <c r="I115" s="115">
        <f t="shared" si="4"/>
        <v>0</v>
      </c>
      <c r="J115" s="243">
        <f t="shared" si="3"/>
        <v>0</v>
      </c>
    </row>
    <row r="116" spans="1:10">
      <c r="A116" s="1">
        <f>IF([2]wecom!A115,[2]wecom!A115,0)</f>
        <v>0</v>
      </c>
      <c r="B116" s="244">
        <f>[2]wecom!B115</f>
        <v>0</v>
      </c>
      <c r="C116" s="244">
        <f>[2]wecom!C115</f>
        <v>0</v>
      </c>
      <c r="D116" s="244">
        <f>[2]wecom!D115</f>
        <v>0</v>
      </c>
      <c r="E116" s="244">
        <f>[2]wecom!E115</f>
        <v>0</v>
      </c>
      <c r="F116" s="244">
        <f>[2]wecom!F115</f>
        <v>0</v>
      </c>
      <c r="G116" s="244">
        <f>[2]wecom!G115</f>
        <v>0</v>
      </c>
      <c r="H116" s="244">
        <f>[2]wecom!H115</f>
        <v>0</v>
      </c>
      <c r="I116" s="115">
        <f t="shared" si="4"/>
        <v>0</v>
      </c>
      <c r="J116" s="243">
        <f t="shared" si="3"/>
        <v>0</v>
      </c>
    </row>
    <row r="117" spans="1:10">
      <c r="A117" s="1">
        <f>IF([2]wecom!A116,[2]wecom!A116,0)</f>
        <v>0</v>
      </c>
      <c r="B117" s="244">
        <f>[2]wecom!B116</f>
        <v>0</v>
      </c>
      <c r="C117" s="244">
        <f>[2]wecom!C116</f>
        <v>0</v>
      </c>
      <c r="D117" s="244">
        <f>[2]wecom!D116</f>
        <v>0</v>
      </c>
      <c r="E117" s="244">
        <f>[2]wecom!E116</f>
        <v>0</v>
      </c>
      <c r="F117" s="244">
        <f>[2]wecom!F116</f>
        <v>0</v>
      </c>
      <c r="G117" s="244">
        <f>[2]wecom!G116</f>
        <v>0</v>
      </c>
      <c r="H117" s="244">
        <f>[2]wecom!H116</f>
        <v>0</v>
      </c>
      <c r="I117" s="115">
        <f t="shared" si="4"/>
        <v>0</v>
      </c>
      <c r="J117" s="243">
        <f t="shared" si="3"/>
        <v>0</v>
      </c>
    </row>
    <row r="118" spans="1:10">
      <c r="A118" s="1">
        <f>IF([2]wecom!A117,[2]wecom!A117,0)</f>
        <v>0</v>
      </c>
      <c r="B118" s="244">
        <f>[2]wecom!B117</f>
        <v>0</v>
      </c>
      <c r="C118" s="244">
        <f>[2]wecom!C117</f>
        <v>0</v>
      </c>
      <c r="D118" s="244">
        <f>[2]wecom!D117</f>
        <v>0</v>
      </c>
      <c r="E118" s="244">
        <f>[2]wecom!E117</f>
        <v>0</v>
      </c>
      <c r="F118" s="244">
        <f>[2]wecom!F117</f>
        <v>0</v>
      </c>
      <c r="G118" s="244">
        <f>[2]wecom!G117</f>
        <v>0</v>
      </c>
      <c r="H118" s="244">
        <f>[2]wecom!H117</f>
        <v>0</v>
      </c>
      <c r="I118" s="115">
        <f t="shared" si="4"/>
        <v>0</v>
      </c>
      <c r="J118" s="243">
        <f t="shared" si="3"/>
        <v>0</v>
      </c>
    </row>
    <row r="119" spans="1:10">
      <c r="A119" s="1">
        <f>IF([2]wecom!A118,[2]wecom!A118,0)</f>
        <v>0</v>
      </c>
      <c r="B119" s="244">
        <f>[2]wecom!B118</f>
        <v>0</v>
      </c>
      <c r="C119" s="244">
        <f>[2]wecom!C118</f>
        <v>0</v>
      </c>
      <c r="D119" s="244">
        <f>[2]wecom!D118</f>
        <v>0</v>
      </c>
      <c r="E119" s="244">
        <f>[2]wecom!E118</f>
        <v>0</v>
      </c>
      <c r="F119" s="244">
        <f>[2]wecom!F118</f>
        <v>0</v>
      </c>
      <c r="G119" s="244">
        <f>[2]wecom!G118</f>
        <v>0</v>
      </c>
      <c r="H119" s="244">
        <f>[2]wecom!H118</f>
        <v>0</v>
      </c>
      <c r="I119" s="115">
        <f t="shared" si="4"/>
        <v>0</v>
      </c>
      <c r="J119" s="243">
        <f t="shared" si="3"/>
        <v>0</v>
      </c>
    </row>
    <row r="120" spans="1:10">
      <c r="A120" s="1">
        <f>IF([2]wecom!A119,[2]wecom!A119,0)</f>
        <v>0</v>
      </c>
      <c r="B120" s="244">
        <f>[2]wecom!B119</f>
        <v>0</v>
      </c>
      <c r="C120" s="244">
        <f>[2]wecom!C119</f>
        <v>0</v>
      </c>
      <c r="D120" s="244">
        <f>[2]wecom!D119</f>
        <v>0</v>
      </c>
      <c r="E120" s="244">
        <f>[2]wecom!E119</f>
        <v>0</v>
      </c>
      <c r="F120" s="244">
        <f>[2]wecom!F119</f>
        <v>0</v>
      </c>
      <c r="G120" s="244">
        <f>[2]wecom!G119</f>
        <v>0</v>
      </c>
      <c r="H120" s="244">
        <f>[2]wecom!H119</f>
        <v>0</v>
      </c>
      <c r="I120" s="115">
        <f t="shared" si="4"/>
        <v>0</v>
      </c>
      <c r="J120" s="243">
        <f t="shared" si="3"/>
        <v>0</v>
      </c>
    </row>
    <row r="121" spans="1:10">
      <c r="A121" s="1">
        <f>IF([2]wecom!A120,[2]wecom!A120,0)</f>
        <v>0</v>
      </c>
      <c r="B121" s="244">
        <f>[2]wecom!B120</f>
        <v>0</v>
      </c>
      <c r="C121" s="244">
        <f>[2]wecom!C120</f>
        <v>0</v>
      </c>
      <c r="D121" s="244">
        <f>[2]wecom!D120</f>
        <v>0</v>
      </c>
      <c r="E121" s="244">
        <f>[2]wecom!E120</f>
        <v>0</v>
      </c>
      <c r="F121" s="244">
        <f>[2]wecom!F120</f>
        <v>0</v>
      </c>
      <c r="G121" s="244">
        <f>[2]wecom!G120</f>
        <v>0</v>
      </c>
      <c r="H121" s="244">
        <f>[2]wecom!H120</f>
        <v>0</v>
      </c>
      <c r="I121" s="115">
        <f t="shared" si="4"/>
        <v>0</v>
      </c>
      <c r="J121" s="243">
        <f t="shared" si="3"/>
        <v>0</v>
      </c>
    </row>
    <row r="122" spans="1:10">
      <c r="A122" s="1">
        <f>IF([2]wecom!A121,[2]wecom!A121,0)</f>
        <v>0</v>
      </c>
      <c r="B122" s="244">
        <f>[2]wecom!B121</f>
        <v>0</v>
      </c>
      <c r="C122" s="244">
        <f>[2]wecom!C121</f>
        <v>0</v>
      </c>
      <c r="D122" s="244">
        <f>[2]wecom!D121</f>
        <v>0</v>
      </c>
      <c r="E122" s="244">
        <f>[2]wecom!E121</f>
        <v>0</v>
      </c>
      <c r="F122" s="244">
        <f>[2]wecom!F121</f>
        <v>0</v>
      </c>
      <c r="G122" s="244">
        <f>[2]wecom!G121</f>
        <v>0</v>
      </c>
      <c r="H122" s="244">
        <f>[2]wecom!H121</f>
        <v>0</v>
      </c>
      <c r="I122" s="115">
        <f t="shared" si="4"/>
        <v>0</v>
      </c>
      <c r="J122" s="243">
        <f t="shared" si="3"/>
        <v>0</v>
      </c>
    </row>
    <row r="123" spans="1:10">
      <c r="A123" s="1">
        <f>IF([2]wecom!A122,[2]wecom!A122,0)</f>
        <v>0</v>
      </c>
      <c r="B123" s="244">
        <f>[2]wecom!B122</f>
        <v>0</v>
      </c>
      <c r="C123" s="244">
        <f>[2]wecom!C122</f>
        <v>0</v>
      </c>
      <c r="D123" s="244">
        <f>[2]wecom!D122</f>
        <v>0</v>
      </c>
      <c r="E123" s="244">
        <f>[2]wecom!E122</f>
        <v>0</v>
      </c>
      <c r="F123" s="244">
        <f>[2]wecom!F122</f>
        <v>0</v>
      </c>
      <c r="G123" s="244">
        <f>[2]wecom!G122</f>
        <v>0</v>
      </c>
      <c r="H123" s="244">
        <f>[2]wecom!H122</f>
        <v>0</v>
      </c>
      <c r="I123" s="115">
        <f t="shared" si="4"/>
        <v>0</v>
      </c>
      <c r="J123" s="243">
        <f t="shared" si="3"/>
        <v>0</v>
      </c>
    </row>
    <row r="124" spans="1:10">
      <c r="A124" s="1">
        <f>IF([2]wecom!A123,[2]wecom!A123,0)</f>
        <v>0</v>
      </c>
      <c r="B124" s="244">
        <f>[2]wecom!B123</f>
        <v>0</v>
      </c>
      <c r="C124" s="244">
        <f>[2]wecom!C123</f>
        <v>0</v>
      </c>
      <c r="D124" s="244">
        <f>[2]wecom!D123</f>
        <v>0</v>
      </c>
      <c r="E124" s="244">
        <f>[2]wecom!E123</f>
        <v>0</v>
      </c>
      <c r="F124" s="244">
        <f>[2]wecom!F123</f>
        <v>0</v>
      </c>
      <c r="G124" s="244">
        <f>[2]wecom!G123</f>
        <v>0</v>
      </c>
      <c r="H124" s="244">
        <f>[2]wecom!H123</f>
        <v>0</v>
      </c>
      <c r="I124" s="115">
        <f t="shared" si="4"/>
        <v>0</v>
      </c>
      <c r="J124" s="243">
        <f t="shared" si="3"/>
        <v>0</v>
      </c>
    </row>
    <row r="125" spans="1:10">
      <c r="A125" s="1">
        <f>IF([2]wecom!A124,[2]wecom!A124,0)</f>
        <v>0</v>
      </c>
      <c r="B125" s="244">
        <f>[2]wecom!B124</f>
        <v>0</v>
      </c>
      <c r="C125" s="244">
        <f>[2]wecom!C124</f>
        <v>0</v>
      </c>
      <c r="D125" s="244">
        <f>[2]wecom!D124</f>
        <v>0</v>
      </c>
      <c r="E125" s="244">
        <f>[2]wecom!E124</f>
        <v>0</v>
      </c>
      <c r="F125" s="244">
        <f>[2]wecom!F124</f>
        <v>0</v>
      </c>
      <c r="G125" s="244">
        <f>[2]wecom!G124</f>
        <v>0</v>
      </c>
      <c r="H125" s="244">
        <f>[2]wecom!H124</f>
        <v>0</v>
      </c>
      <c r="I125" s="115">
        <f t="shared" si="4"/>
        <v>0</v>
      </c>
      <c r="J125" s="243">
        <f t="shared" si="3"/>
        <v>0</v>
      </c>
    </row>
    <row r="126" spans="1:10">
      <c r="A126" s="1">
        <f>IF([2]wecom!A125,[2]wecom!A125,0)</f>
        <v>0</v>
      </c>
      <c r="B126" s="244">
        <f>[2]wecom!B125</f>
        <v>0</v>
      </c>
      <c r="C126" s="244">
        <f>[2]wecom!C125</f>
        <v>0</v>
      </c>
      <c r="D126" s="244">
        <f>[2]wecom!D125</f>
        <v>0</v>
      </c>
      <c r="E126" s="244">
        <f>[2]wecom!E125</f>
        <v>0</v>
      </c>
      <c r="F126" s="244">
        <f>[2]wecom!F125</f>
        <v>0</v>
      </c>
      <c r="G126" s="244">
        <f>[2]wecom!G125</f>
        <v>0</v>
      </c>
      <c r="H126" s="244">
        <f>[2]wecom!H125</f>
        <v>0</v>
      </c>
      <c r="I126" s="115">
        <f t="shared" si="4"/>
        <v>0</v>
      </c>
      <c r="J126" s="243">
        <f t="shared" si="3"/>
        <v>0</v>
      </c>
    </row>
    <row r="127" spans="1:10">
      <c r="A127" s="1">
        <f>IF([2]wecom!A126,[2]wecom!A126,0)</f>
        <v>0</v>
      </c>
      <c r="B127" s="244">
        <f>[2]wecom!B126</f>
        <v>0</v>
      </c>
      <c r="C127" s="244">
        <f>[2]wecom!C126</f>
        <v>0</v>
      </c>
      <c r="D127" s="244">
        <f>[2]wecom!D126</f>
        <v>0</v>
      </c>
      <c r="E127" s="244">
        <f>[2]wecom!E126</f>
        <v>0</v>
      </c>
      <c r="F127" s="244">
        <f>[2]wecom!F126</f>
        <v>0</v>
      </c>
      <c r="G127" s="244">
        <f>[2]wecom!G126</f>
        <v>0</v>
      </c>
      <c r="H127" s="244">
        <f>[2]wecom!H126</f>
        <v>0</v>
      </c>
      <c r="I127" s="115">
        <f t="shared" si="4"/>
        <v>0</v>
      </c>
      <c r="J127" s="243">
        <f t="shared" si="3"/>
        <v>0</v>
      </c>
    </row>
    <row r="128" spans="1:10">
      <c r="A128" s="1">
        <f>IF([2]wecom!A127,[2]wecom!A127,0)</f>
        <v>0</v>
      </c>
      <c r="B128" s="244">
        <f>[2]wecom!B127</f>
        <v>0</v>
      </c>
      <c r="C128" s="244">
        <f>[2]wecom!C127</f>
        <v>0</v>
      </c>
      <c r="D128" s="244">
        <f>[2]wecom!D127</f>
        <v>0</v>
      </c>
      <c r="E128" s="244">
        <f>[2]wecom!E127</f>
        <v>0</v>
      </c>
      <c r="F128" s="244">
        <f>[2]wecom!F127</f>
        <v>0</v>
      </c>
      <c r="G128" s="244">
        <f>[2]wecom!G127</f>
        <v>0</v>
      </c>
      <c r="H128" s="244">
        <f>[2]wecom!H127</f>
        <v>0</v>
      </c>
      <c r="I128" s="115">
        <f t="shared" si="4"/>
        <v>0</v>
      </c>
      <c r="J128" s="243">
        <f t="shared" si="3"/>
        <v>0</v>
      </c>
    </row>
    <row r="129" spans="1:10">
      <c r="A129" s="1">
        <f>IF([2]wecom!A128,[2]wecom!A128,0)</f>
        <v>0</v>
      </c>
      <c r="B129" s="244">
        <f>[2]wecom!B128</f>
        <v>0</v>
      </c>
      <c r="C129" s="244">
        <f>[2]wecom!C128</f>
        <v>0</v>
      </c>
      <c r="D129" s="244">
        <f>[2]wecom!D128</f>
        <v>0</v>
      </c>
      <c r="E129" s="244">
        <f>[2]wecom!E128</f>
        <v>0</v>
      </c>
      <c r="F129" s="244">
        <f>[2]wecom!F128</f>
        <v>0</v>
      </c>
      <c r="G129" s="244">
        <f>[2]wecom!G128</f>
        <v>0</v>
      </c>
      <c r="H129" s="244">
        <f>[2]wecom!H128</f>
        <v>0</v>
      </c>
      <c r="I129" s="115">
        <f t="shared" si="4"/>
        <v>0</v>
      </c>
      <c r="J129" s="243">
        <f t="shared" si="3"/>
        <v>0</v>
      </c>
    </row>
    <row r="130" spans="1:10">
      <c r="A130" s="1">
        <f>IF([2]wecom!A129,[2]wecom!A129,0)</f>
        <v>0</v>
      </c>
      <c r="B130" s="244">
        <f>[2]wecom!B129</f>
        <v>0</v>
      </c>
      <c r="C130" s="244">
        <f>[2]wecom!C129</f>
        <v>0</v>
      </c>
      <c r="D130" s="244">
        <f>[2]wecom!D129</f>
        <v>0</v>
      </c>
      <c r="E130" s="244">
        <f>[2]wecom!E129</f>
        <v>0</v>
      </c>
      <c r="F130" s="244">
        <f>[2]wecom!F129</f>
        <v>0</v>
      </c>
      <c r="G130" s="244">
        <f>[2]wecom!G129</f>
        <v>0</v>
      </c>
      <c r="H130" s="244">
        <f>[2]wecom!H129</f>
        <v>0</v>
      </c>
      <c r="I130" s="115">
        <f t="shared" si="4"/>
        <v>0</v>
      </c>
      <c r="J130" s="243">
        <f t="shared" si="3"/>
        <v>0</v>
      </c>
    </row>
    <row r="131" spans="1:10">
      <c r="A131" s="1">
        <f>IF([2]wecom!A130,[2]wecom!A130,0)</f>
        <v>0</v>
      </c>
      <c r="B131" s="244">
        <f>[2]wecom!B130</f>
        <v>0</v>
      </c>
      <c r="C131" s="244">
        <f>[2]wecom!C130</f>
        <v>0</v>
      </c>
      <c r="D131" s="244">
        <f>[2]wecom!D130</f>
        <v>0</v>
      </c>
      <c r="E131" s="244">
        <f>[2]wecom!E130</f>
        <v>0</v>
      </c>
      <c r="F131" s="244">
        <f>[2]wecom!F130</f>
        <v>0</v>
      </c>
      <c r="G131" s="244">
        <f>[2]wecom!G130</f>
        <v>0</v>
      </c>
      <c r="H131" s="244">
        <f>[2]wecom!H130</f>
        <v>0</v>
      </c>
      <c r="I131" s="115">
        <f t="shared" si="4"/>
        <v>0</v>
      </c>
      <c r="J131" s="243">
        <f t="shared" ref="J131:J194" si="5">G131*B131</f>
        <v>0</v>
      </c>
    </row>
    <row r="132" spans="1:10">
      <c r="A132" s="1">
        <f>IF([2]wecom!A131,[2]wecom!A131,0)</f>
        <v>0</v>
      </c>
      <c r="B132" s="244">
        <f>[2]wecom!B131</f>
        <v>0</v>
      </c>
      <c r="C132" s="244">
        <f>[2]wecom!C131</f>
        <v>0</v>
      </c>
      <c r="D132" s="244">
        <f>[2]wecom!D131</f>
        <v>0</v>
      </c>
      <c r="E132" s="244">
        <f>[2]wecom!E131</f>
        <v>0</v>
      </c>
      <c r="F132" s="244">
        <f>[2]wecom!F131</f>
        <v>0</v>
      </c>
      <c r="G132" s="244">
        <f>[2]wecom!G131</f>
        <v>0</v>
      </c>
      <c r="H132" s="244">
        <f>[2]wecom!H131</f>
        <v>0</v>
      </c>
      <c r="I132" s="115">
        <f t="shared" si="4"/>
        <v>0</v>
      </c>
      <c r="J132" s="243">
        <f t="shared" si="5"/>
        <v>0</v>
      </c>
    </row>
    <row r="133" spans="1:10">
      <c r="A133" s="1">
        <f>IF([2]wecom!A132,[2]wecom!A132,0)</f>
        <v>0</v>
      </c>
      <c r="B133" s="244">
        <f>[2]wecom!B132</f>
        <v>0</v>
      </c>
      <c r="C133" s="244">
        <f>[2]wecom!C132</f>
        <v>0</v>
      </c>
      <c r="D133" s="244">
        <f>[2]wecom!D132</f>
        <v>0</v>
      </c>
      <c r="E133" s="244">
        <f>[2]wecom!E132</f>
        <v>0</v>
      </c>
      <c r="F133" s="244">
        <f>[2]wecom!F132</f>
        <v>0</v>
      </c>
      <c r="G133" s="244">
        <f>[2]wecom!G132</f>
        <v>0</v>
      </c>
      <c r="H133" s="244">
        <f>[2]wecom!H132</f>
        <v>0</v>
      </c>
      <c r="I133" s="115">
        <f t="shared" si="4"/>
        <v>0</v>
      </c>
      <c r="J133" s="243">
        <f t="shared" si="5"/>
        <v>0</v>
      </c>
    </row>
    <row r="134" spans="1:10">
      <c r="A134" s="1">
        <f>IF([2]wecom!A133,[2]wecom!A133,0)</f>
        <v>0</v>
      </c>
      <c r="B134" s="244">
        <f>[2]wecom!B133</f>
        <v>0</v>
      </c>
      <c r="C134" s="244">
        <f>[2]wecom!C133</f>
        <v>0</v>
      </c>
      <c r="D134" s="244">
        <f>[2]wecom!D133</f>
        <v>0</v>
      </c>
      <c r="E134" s="244">
        <f>[2]wecom!E133</f>
        <v>0</v>
      </c>
      <c r="F134" s="244">
        <f>[2]wecom!F133</f>
        <v>0</v>
      </c>
      <c r="G134" s="244">
        <f>[2]wecom!G133</f>
        <v>0</v>
      </c>
      <c r="H134" s="244">
        <f>[2]wecom!H133</f>
        <v>0</v>
      </c>
      <c r="I134" s="115">
        <f t="shared" si="4"/>
        <v>0</v>
      </c>
      <c r="J134" s="243">
        <f t="shared" si="5"/>
        <v>0</v>
      </c>
    </row>
    <row r="135" spans="1:10">
      <c r="A135" s="1">
        <f>IF([2]wecom!A134,[2]wecom!A134,0)</f>
        <v>0</v>
      </c>
      <c r="B135" s="244">
        <f>[2]wecom!B134</f>
        <v>0</v>
      </c>
      <c r="C135" s="244">
        <f>[2]wecom!C134</f>
        <v>0</v>
      </c>
      <c r="D135" s="244">
        <f>[2]wecom!D134</f>
        <v>0</v>
      </c>
      <c r="E135" s="244">
        <f>[2]wecom!E134</f>
        <v>0</v>
      </c>
      <c r="F135" s="244">
        <f>[2]wecom!F134</f>
        <v>0</v>
      </c>
      <c r="G135" s="244">
        <f>[2]wecom!G134</f>
        <v>0</v>
      </c>
      <c r="H135" s="244">
        <f>[2]wecom!H134</f>
        <v>0</v>
      </c>
      <c r="I135" s="115">
        <f t="shared" si="4"/>
        <v>0</v>
      </c>
      <c r="J135" s="243">
        <f t="shared" si="5"/>
        <v>0</v>
      </c>
    </row>
    <row r="136" spans="1:10">
      <c r="A136" s="1">
        <f>IF([2]wecom!A135,[2]wecom!A135,0)</f>
        <v>0</v>
      </c>
      <c r="B136" s="244">
        <f>[2]wecom!B135</f>
        <v>0</v>
      </c>
      <c r="C136" s="244">
        <f>[2]wecom!C135</f>
        <v>0</v>
      </c>
      <c r="D136" s="244">
        <f>[2]wecom!D135</f>
        <v>0</v>
      </c>
      <c r="E136" s="244">
        <f>[2]wecom!E135</f>
        <v>0</v>
      </c>
      <c r="F136" s="244">
        <f>[2]wecom!F135</f>
        <v>0</v>
      </c>
      <c r="G136" s="244">
        <f>[2]wecom!G135</f>
        <v>0</v>
      </c>
      <c r="H136" s="244">
        <f>[2]wecom!H135</f>
        <v>0</v>
      </c>
      <c r="I136" s="115">
        <f t="shared" si="4"/>
        <v>0</v>
      </c>
      <c r="J136" s="243">
        <f t="shared" si="5"/>
        <v>0</v>
      </c>
    </row>
    <row r="137" spans="1:10">
      <c r="A137" s="1">
        <f>IF([2]wecom!A136,[2]wecom!A136,0)</f>
        <v>0</v>
      </c>
      <c r="B137" s="244">
        <f>[2]wecom!B136</f>
        <v>0</v>
      </c>
      <c r="C137" s="244">
        <f>[2]wecom!C136</f>
        <v>0</v>
      </c>
      <c r="D137" s="244">
        <f>[2]wecom!D136</f>
        <v>0</v>
      </c>
      <c r="E137" s="244">
        <f>[2]wecom!E136</f>
        <v>0</v>
      </c>
      <c r="F137" s="244">
        <f>[2]wecom!F136</f>
        <v>0</v>
      </c>
      <c r="G137" s="244">
        <f>[2]wecom!G136</f>
        <v>0</v>
      </c>
      <c r="H137" s="244">
        <f>[2]wecom!H136</f>
        <v>0</v>
      </c>
      <c r="I137" s="115">
        <f t="shared" si="4"/>
        <v>0</v>
      </c>
      <c r="J137" s="243">
        <f t="shared" si="5"/>
        <v>0</v>
      </c>
    </row>
    <row r="138" spans="1:10">
      <c r="A138" s="1">
        <f>IF([2]wecom!A137,[2]wecom!A137,0)</f>
        <v>0</v>
      </c>
      <c r="B138" s="244">
        <f>[2]wecom!B137</f>
        <v>0</v>
      </c>
      <c r="C138" s="244">
        <f>[2]wecom!C137</f>
        <v>0</v>
      </c>
      <c r="D138" s="244">
        <f>[2]wecom!D137</f>
        <v>0</v>
      </c>
      <c r="E138" s="244">
        <f>[2]wecom!E137</f>
        <v>0</v>
      </c>
      <c r="F138" s="244">
        <f>[2]wecom!F137</f>
        <v>0</v>
      </c>
      <c r="G138" s="244">
        <f>[2]wecom!G137</f>
        <v>0</v>
      </c>
      <c r="H138" s="244">
        <f>[2]wecom!H137</f>
        <v>0</v>
      </c>
      <c r="I138" s="115">
        <f t="shared" si="4"/>
        <v>0</v>
      </c>
      <c r="J138" s="243">
        <f t="shared" si="5"/>
        <v>0</v>
      </c>
    </row>
    <row r="139" spans="1:10">
      <c r="A139" s="1">
        <f>IF([2]wecom!A138,[2]wecom!A138,0)</f>
        <v>0</v>
      </c>
      <c r="B139" s="244">
        <f>[2]wecom!B138</f>
        <v>0</v>
      </c>
      <c r="C139" s="244">
        <f>[2]wecom!C138</f>
        <v>0</v>
      </c>
      <c r="D139" s="244">
        <f>[2]wecom!D138</f>
        <v>0</v>
      </c>
      <c r="E139" s="244">
        <f>[2]wecom!E138</f>
        <v>0</v>
      </c>
      <c r="F139" s="244">
        <f>[2]wecom!F138</f>
        <v>0</v>
      </c>
      <c r="G139" s="244">
        <f>[2]wecom!G138</f>
        <v>0</v>
      </c>
      <c r="H139" s="244">
        <f>[2]wecom!H138</f>
        <v>0</v>
      </c>
      <c r="I139" s="115">
        <f t="shared" si="4"/>
        <v>0</v>
      </c>
      <c r="J139" s="243">
        <f t="shared" si="5"/>
        <v>0</v>
      </c>
    </row>
    <row r="140" spans="1:10">
      <c r="A140" s="1">
        <f>IF([2]wecom!A139,[2]wecom!A139,0)</f>
        <v>0</v>
      </c>
      <c r="B140" s="244">
        <f>[2]wecom!B139</f>
        <v>0</v>
      </c>
      <c r="C140" s="244">
        <f>[2]wecom!C139</f>
        <v>0</v>
      </c>
      <c r="D140" s="244">
        <f>[2]wecom!D139</f>
        <v>0</v>
      </c>
      <c r="E140" s="244">
        <f>[2]wecom!E139</f>
        <v>0</v>
      </c>
      <c r="F140" s="244">
        <f>[2]wecom!F139</f>
        <v>0</v>
      </c>
      <c r="G140" s="244">
        <f>[2]wecom!G139</f>
        <v>0</v>
      </c>
      <c r="H140" s="244">
        <f>[2]wecom!H139</f>
        <v>0</v>
      </c>
      <c r="I140" s="115">
        <f t="shared" si="4"/>
        <v>0</v>
      </c>
      <c r="J140" s="243">
        <f t="shared" si="5"/>
        <v>0</v>
      </c>
    </row>
    <row r="141" spans="1:10">
      <c r="A141" s="1">
        <f>IF([2]wecom!A140,[2]wecom!A140,0)</f>
        <v>0</v>
      </c>
      <c r="B141" s="244">
        <f>[2]wecom!B140</f>
        <v>0</v>
      </c>
      <c r="C141" s="244">
        <f>[2]wecom!C140</f>
        <v>0</v>
      </c>
      <c r="D141" s="244">
        <f>[2]wecom!D140</f>
        <v>0</v>
      </c>
      <c r="E141" s="244">
        <f>[2]wecom!E140</f>
        <v>0</v>
      </c>
      <c r="F141" s="244">
        <f>[2]wecom!F140</f>
        <v>0</v>
      </c>
      <c r="G141" s="244">
        <f>[2]wecom!G140</f>
        <v>0</v>
      </c>
      <c r="H141" s="244">
        <f>[2]wecom!H140</f>
        <v>0</v>
      </c>
      <c r="I141" s="115">
        <f t="shared" si="4"/>
        <v>0</v>
      </c>
      <c r="J141" s="243">
        <f t="shared" si="5"/>
        <v>0</v>
      </c>
    </row>
    <row r="142" spans="1:10">
      <c r="A142" s="1">
        <f>IF([2]wecom!A141,[2]wecom!A141,0)</f>
        <v>0</v>
      </c>
      <c r="B142" s="244">
        <f>[2]wecom!B141</f>
        <v>0</v>
      </c>
      <c r="C142" s="244">
        <f>[2]wecom!C141</f>
        <v>0</v>
      </c>
      <c r="D142" s="244">
        <f>[2]wecom!D141</f>
        <v>0</v>
      </c>
      <c r="E142" s="244">
        <f>[2]wecom!E141</f>
        <v>0</v>
      </c>
      <c r="F142" s="244">
        <f>[2]wecom!F141</f>
        <v>0</v>
      </c>
      <c r="G142" s="244">
        <f>[2]wecom!G141</f>
        <v>0</v>
      </c>
      <c r="H142" s="244">
        <f>[2]wecom!H141</f>
        <v>0</v>
      </c>
      <c r="I142" s="115">
        <f t="shared" si="4"/>
        <v>0</v>
      </c>
      <c r="J142" s="243">
        <f t="shared" si="5"/>
        <v>0</v>
      </c>
    </row>
    <row r="143" spans="1:10">
      <c r="A143" s="1">
        <f>IF([2]wecom!A142,[2]wecom!A142,0)</f>
        <v>0</v>
      </c>
      <c r="B143" s="244">
        <f>[2]wecom!B142</f>
        <v>0</v>
      </c>
      <c r="C143" s="244">
        <f>[2]wecom!C142</f>
        <v>0</v>
      </c>
      <c r="D143" s="244">
        <f>[2]wecom!D142</f>
        <v>0</v>
      </c>
      <c r="E143" s="244">
        <f>[2]wecom!E142</f>
        <v>0</v>
      </c>
      <c r="F143" s="244">
        <f>[2]wecom!F142</f>
        <v>0</v>
      </c>
      <c r="G143" s="244">
        <f>[2]wecom!G142</f>
        <v>0</v>
      </c>
      <c r="H143" s="244">
        <f>[2]wecom!H142</f>
        <v>0</v>
      </c>
      <c r="I143" s="115">
        <f t="shared" si="4"/>
        <v>0</v>
      </c>
      <c r="J143" s="243">
        <f t="shared" si="5"/>
        <v>0</v>
      </c>
    </row>
    <row r="144" spans="1:10">
      <c r="A144" s="1">
        <f>IF([2]wecom!A143,[2]wecom!A143,0)</f>
        <v>0</v>
      </c>
      <c r="B144" s="244">
        <f>[2]wecom!B143</f>
        <v>0</v>
      </c>
      <c r="C144" s="244">
        <f>[2]wecom!C143</f>
        <v>0</v>
      </c>
      <c r="D144" s="244">
        <f>[2]wecom!D143</f>
        <v>0</v>
      </c>
      <c r="E144" s="244">
        <f>[2]wecom!E143</f>
        <v>0</v>
      </c>
      <c r="F144" s="244">
        <f>[2]wecom!F143</f>
        <v>0</v>
      </c>
      <c r="G144" s="244">
        <f>[2]wecom!G143</f>
        <v>0</v>
      </c>
      <c r="H144" s="244">
        <f>[2]wecom!H143</f>
        <v>0</v>
      </c>
      <c r="I144" s="115">
        <f t="shared" si="4"/>
        <v>0</v>
      </c>
      <c r="J144" s="243">
        <f t="shared" si="5"/>
        <v>0</v>
      </c>
    </row>
    <row r="145" spans="1:10">
      <c r="A145" s="1">
        <f>IF([2]wecom!A144,[2]wecom!A144,0)</f>
        <v>0</v>
      </c>
      <c r="B145" s="244">
        <f>[2]wecom!B144</f>
        <v>0</v>
      </c>
      <c r="C145" s="244">
        <f>[2]wecom!C144</f>
        <v>0</v>
      </c>
      <c r="D145" s="244">
        <f>[2]wecom!D144</f>
        <v>0</v>
      </c>
      <c r="E145" s="244">
        <f>[2]wecom!E144</f>
        <v>0</v>
      </c>
      <c r="F145" s="244">
        <f>[2]wecom!F144</f>
        <v>0</v>
      </c>
      <c r="G145" s="244">
        <f>[2]wecom!G144</f>
        <v>0</v>
      </c>
      <c r="H145" s="244">
        <f>[2]wecom!H144</f>
        <v>0</v>
      </c>
      <c r="I145" s="115">
        <f t="shared" si="4"/>
        <v>0</v>
      </c>
      <c r="J145" s="243">
        <f t="shared" si="5"/>
        <v>0</v>
      </c>
    </row>
    <row r="146" spans="1:10">
      <c r="A146" s="1">
        <f>IF([2]wecom!A145,[2]wecom!A145,0)</f>
        <v>0</v>
      </c>
      <c r="B146" s="244">
        <f>[2]wecom!B145</f>
        <v>0</v>
      </c>
      <c r="C146" s="244">
        <f>[2]wecom!C145</f>
        <v>0</v>
      </c>
      <c r="D146" s="244">
        <f>[2]wecom!D145</f>
        <v>0</v>
      </c>
      <c r="E146" s="244">
        <f>[2]wecom!E145</f>
        <v>0</v>
      </c>
      <c r="F146" s="244">
        <f>[2]wecom!F145</f>
        <v>0</v>
      </c>
      <c r="G146" s="244">
        <f>[2]wecom!G145</f>
        <v>0</v>
      </c>
      <c r="H146" s="244">
        <f>[2]wecom!H145</f>
        <v>0</v>
      </c>
      <c r="I146" s="115">
        <f t="shared" si="4"/>
        <v>0</v>
      </c>
      <c r="J146" s="243">
        <f t="shared" si="5"/>
        <v>0</v>
      </c>
    </row>
    <row r="147" spans="1:10">
      <c r="A147" s="1">
        <f>IF([2]wecom!A146,[2]wecom!A146,0)</f>
        <v>0</v>
      </c>
      <c r="B147" s="244">
        <f>[2]wecom!B146</f>
        <v>0</v>
      </c>
      <c r="C147" s="244">
        <f>[2]wecom!C146</f>
        <v>0</v>
      </c>
      <c r="D147" s="244">
        <f>[2]wecom!D146</f>
        <v>0</v>
      </c>
      <c r="E147" s="244">
        <f>[2]wecom!E146</f>
        <v>0</v>
      </c>
      <c r="F147" s="244">
        <f>[2]wecom!F146</f>
        <v>0</v>
      </c>
      <c r="G147" s="244">
        <f>[2]wecom!G146</f>
        <v>0</v>
      </c>
      <c r="H147" s="244">
        <f>[2]wecom!H146</f>
        <v>0</v>
      </c>
      <c r="I147" s="115">
        <f t="shared" si="4"/>
        <v>0</v>
      </c>
      <c r="J147" s="243">
        <f t="shared" si="5"/>
        <v>0</v>
      </c>
    </row>
    <row r="148" spans="1:10">
      <c r="A148" s="1">
        <f>IF([2]wecom!A147,[2]wecom!A147,0)</f>
        <v>0</v>
      </c>
      <c r="B148" s="244">
        <f>[2]wecom!B147</f>
        <v>0</v>
      </c>
      <c r="C148" s="244">
        <f>[2]wecom!C147</f>
        <v>0</v>
      </c>
      <c r="D148" s="244">
        <f>[2]wecom!D147</f>
        <v>0</v>
      </c>
      <c r="E148" s="244">
        <f>[2]wecom!E147</f>
        <v>0</v>
      </c>
      <c r="F148" s="244">
        <f>[2]wecom!F147</f>
        <v>0</v>
      </c>
      <c r="G148" s="244">
        <f>[2]wecom!G147</f>
        <v>0</v>
      </c>
      <c r="H148" s="244">
        <f>[2]wecom!H147</f>
        <v>0</v>
      </c>
      <c r="I148" s="115">
        <f t="shared" si="4"/>
        <v>0</v>
      </c>
      <c r="J148" s="243">
        <f t="shared" si="5"/>
        <v>0</v>
      </c>
    </row>
    <row r="149" spans="1:10">
      <c r="A149" s="1">
        <f>IF([2]wecom!A148,[2]wecom!A148,0)</f>
        <v>0</v>
      </c>
      <c r="B149" s="244">
        <f>[2]wecom!B148</f>
        <v>0</v>
      </c>
      <c r="C149" s="244">
        <f>[2]wecom!C148</f>
        <v>0</v>
      </c>
      <c r="D149" s="244">
        <f>[2]wecom!D148</f>
        <v>0</v>
      </c>
      <c r="E149" s="244">
        <f>[2]wecom!E148</f>
        <v>0</v>
      </c>
      <c r="F149" s="244">
        <f>[2]wecom!F148</f>
        <v>0</v>
      </c>
      <c r="G149" s="244">
        <f>[2]wecom!G148</f>
        <v>0</v>
      </c>
      <c r="H149" s="244">
        <f>[2]wecom!H148</f>
        <v>0</v>
      </c>
      <c r="I149" s="115">
        <f t="shared" si="4"/>
        <v>0</v>
      </c>
      <c r="J149" s="243">
        <f t="shared" si="5"/>
        <v>0</v>
      </c>
    </row>
    <row r="150" spans="1:10">
      <c r="A150" s="1">
        <f>IF([2]wecom!A149,[2]wecom!A149,0)</f>
        <v>0</v>
      </c>
      <c r="B150" s="244">
        <f>[2]wecom!B149</f>
        <v>0</v>
      </c>
      <c r="C150" s="244">
        <f>[2]wecom!C149</f>
        <v>0</v>
      </c>
      <c r="D150" s="244">
        <f>[2]wecom!D149</f>
        <v>0</v>
      </c>
      <c r="E150" s="244">
        <f>[2]wecom!E149</f>
        <v>0</v>
      </c>
      <c r="F150" s="244">
        <f>[2]wecom!F149</f>
        <v>0</v>
      </c>
      <c r="G150" s="244">
        <f>[2]wecom!G149</f>
        <v>0</v>
      </c>
      <c r="H150" s="244">
        <f>[2]wecom!H149</f>
        <v>0</v>
      </c>
      <c r="I150" s="115">
        <f t="shared" ref="I150:I200" si="6">IF(D150,F150/D150,0)</f>
        <v>0</v>
      </c>
      <c r="J150" s="243">
        <f t="shared" si="5"/>
        <v>0</v>
      </c>
    </row>
    <row r="151" spans="1:10">
      <c r="A151" s="1">
        <f>IF([2]wecom!A150,[2]wecom!A150,0)</f>
        <v>0</v>
      </c>
      <c r="B151" s="244">
        <f>[2]wecom!B150</f>
        <v>0</v>
      </c>
      <c r="C151" s="244">
        <f>[2]wecom!C150</f>
        <v>0</v>
      </c>
      <c r="D151" s="244">
        <f>[2]wecom!D150</f>
        <v>0</v>
      </c>
      <c r="E151" s="244">
        <f>[2]wecom!E150</f>
        <v>0</v>
      </c>
      <c r="F151" s="244">
        <f>[2]wecom!F150</f>
        <v>0</v>
      </c>
      <c r="G151" s="244">
        <f>[2]wecom!G150</f>
        <v>0</v>
      </c>
      <c r="H151" s="244">
        <f>[2]wecom!H150</f>
        <v>0</v>
      </c>
      <c r="I151" s="115">
        <f t="shared" si="6"/>
        <v>0</v>
      </c>
      <c r="J151" s="243">
        <f t="shared" si="5"/>
        <v>0</v>
      </c>
    </row>
    <row r="152" spans="1:10">
      <c r="A152" s="1">
        <f>IF([2]wecom!A151,[2]wecom!A151,0)</f>
        <v>0</v>
      </c>
      <c r="B152" s="244">
        <f>[2]wecom!B151</f>
        <v>0</v>
      </c>
      <c r="C152" s="244">
        <f>[2]wecom!C151</f>
        <v>0</v>
      </c>
      <c r="D152" s="244">
        <f>[2]wecom!D151</f>
        <v>0</v>
      </c>
      <c r="E152" s="244">
        <f>[2]wecom!E151</f>
        <v>0</v>
      </c>
      <c r="F152" s="244">
        <f>[2]wecom!F151</f>
        <v>0</v>
      </c>
      <c r="G152" s="244">
        <f>[2]wecom!G151</f>
        <v>0</v>
      </c>
      <c r="H152" s="244">
        <f>[2]wecom!H151</f>
        <v>0</v>
      </c>
      <c r="I152" s="115">
        <f t="shared" si="6"/>
        <v>0</v>
      </c>
      <c r="J152" s="243">
        <f t="shared" si="5"/>
        <v>0</v>
      </c>
    </row>
    <row r="153" spans="1:10">
      <c r="A153" s="1">
        <f>IF([2]wecom!A152,[2]wecom!A152,0)</f>
        <v>0</v>
      </c>
      <c r="B153" s="244">
        <f>[2]wecom!B152</f>
        <v>0</v>
      </c>
      <c r="C153" s="244">
        <f>[2]wecom!C152</f>
        <v>0</v>
      </c>
      <c r="D153" s="244">
        <f>[2]wecom!D152</f>
        <v>0</v>
      </c>
      <c r="E153" s="244">
        <f>[2]wecom!E152</f>
        <v>0</v>
      </c>
      <c r="F153" s="244">
        <f>[2]wecom!F152</f>
        <v>0</v>
      </c>
      <c r="G153" s="244">
        <f>[2]wecom!G152</f>
        <v>0</v>
      </c>
      <c r="H153" s="244">
        <f>[2]wecom!H152</f>
        <v>0</v>
      </c>
      <c r="I153" s="115">
        <f t="shared" si="6"/>
        <v>0</v>
      </c>
      <c r="J153" s="243">
        <f t="shared" si="5"/>
        <v>0</v>
      </c>
    </row>
    <row r="154" spans="1:10">
      <c r="A154" s="1">
        <f>IF([2]wecom!A153,[2]wecom!A153,0)</f>
        <v>0</v>
      </c>
      <c r="B154" s="244">
        <f>[2]wecom!B153</f>
        <v>0</v>
      </c>
      <c r="C154" s="244">
        <f>[2]wecom!C153</f>
        <v>0</v>
      </c>
      <c r="D154" s="244">
        <f>[2]wecom!D153</f>
        <v>0</v>
      </c>
      <c r="E154" s="244">
        <f>[2]wecom!E153</f>
        <v>0</v>
      </c>
      <c r="F154" s="244">
        <f>[2]wecom!F153</f>
        <v>0</v>
      </c>
      <c r="G154" s="244">
        <f>[2]wecom!G153</f>
        <v>0</v>
      </c>
      <c r="H154" s="244">
        <f>[2]wecom!H153</f>
        <v>0</v>
      </c>
      <c r="I154" s="115">
        <f t="shared" si="6"/>
        <v>0</v>
      </c>
      <c r="J154" s="243">
        <f t="shared" si="5"/>
        <v>0</v>
      </c>
    </row>
    <row r="155" spans="1:10">
      <c r="A155" s="1">
        <f>IF([2]wecom!A154,[2]wecom!A154,0)</f>
        <v>0</v>
      </c>
      <c r="B155" s="244">
        <f>[2]wecom!B154</f>
        <v>0</v>
      </c>
      <c r="C155" s="244">
        <f>[2]wecom!C154</f>
        <v>0</v>
      </c>
      <c r="D155" s="244">
        <f>[2]wecom!D154</f>
        <v>0</v>
      </c>
      <c r="E155" s="244">
        <f>[2]wecom!E154</f>
        <v>0</v>
      </c>
      <c r="F155" s="244">
        <f>[2]wecom!F154</f>
        <v>0</v>
      </c>
      <c r="G155" s="244">
        <f>[2]wecom!G154</f>
        <v>0</v>
      </c>
      <c r="H155" s="244">
        <f>[2]wecom!H154</f>
        <v>0</v>
      </c>
      <c r="I155" s="115">
        <f t="shared" si="6"/>
        <v>0</v>
      </c>
      <c r="J155" s="243">
        <f t="shared" si="5"/>
        <v>0</v>
      </c>
    </row>
    <row r="156" spans="1:10">
      <c r="A156" s="1">
        <f>IF([2]wecom!A155,[2]wecom!A155,0)</f>
        <v>0</v>
      </c>
      <c r="B156" s="244">
        <f>[2]wecom!B155</f>
        <v>0</v>
      </c>
      <c r="C156" s="244">
        <f>[2]wecom!C155</f>
        <v>0</v>
      </c>
      <c r="D156" s="244">
        <f>[2]wecom!D155</f>
        <v>0</v>
      </c>
      <c r="E156" s="244">
        <f>[2]wecom!E155</f>
        <v>0</v>
      </c>
      <c r="F156" s="244">
        <f>[2]wecom!F155</f>
        <v>0</v>
      </c>
      <c r="G156" s="244">
        <f>[2]wecom!G155</f>
        <v>0</v>
      </c>
      <c r="H156" s="244">
        <f>[2]wecom!H155</f>
        <v>0</v>
      </c>
      <c r="I156" s="115">
        <f t="shared" si="6"/>
        <v>0</v>
      </c>
      <c r="J156" s="243">
        <f t="shared" si="5"/>
        <v>0</v>
      </c>
    </row>
    <row r="157" spans="1:10">
      <c r="A157" s="1">
        <f>IF([2]wecom!A156,[2]wecom!A156,0)</f>
        <v>0</v>
      </c>
      <c r="B157" s="244">
        <f>[2]wecom!B156</f>
        <v>0</v>
      </c>
      <c r="C157" s="244">
        <f>[2]wecom!C156</f>
        <v>0</v>
      </c>
      <c r="D157" s="244">
        <f>[2]wecom!D156</f>
        <v>0</v>
      </c>
      <c r="E157" s="244">
        <f>[2]wecom!E156</f>
        <v>0</v>
      </c>
      <c r="F157" s="244">
        <f>[2]wecom!F156</f>
        <v>0</v>
      </c>
      <c r="G157" s="244">
        <f>[2]wecom!G156</f>
        <v>0</v>
      </c>
      <c r="H157" s="244">
        <f>[2]wecom!H156</f>
        <v>0</v>
      </c>
      <c r="I157" s="115">
        <f t="shared" si="6"/>
        <v>0</v>
      </c>
      <c r="J157" s="243">
        <f t="shared" si="5"/>
        <v>0</v>
      </c>
    </row>
    <row r="158" spans="1:10">
      <c r="A158" s="1">
        <f>IF([2]wecom!A157,[2]wecom!A157,0)</f>
        <v>0</v>
      </c>
      <c r="B158" s="244">
        <f>[2]wecom!B157</f>
        <v>0</v>
      </c>
      <c r="C158" s="244">
        <f>[2]wecom!C157</f>
        <v>0</v>
      </c>
      <c r="D158" s="244">
        <f>[2]wecom!D157</f>
        <v>0</v>
      </c>
      <c r="E158" s="244">
        <f>[2]wecom!E157</f>
        <v>0</v>
      </c>
      <c r="F158" s="244">
        <f>[2]wecom!F157</f>
        <v>0</v>
      </c>
      <c r="G158" s="244">
        <f>[2]wecom!G157</f>
        <v>0</v>
      </c>
      <c r="H158" s="244">
        <f>[2]wecom!H157</f>
        <v>0</v>
      </c>
      <c r="I158" s="115">
        <f t="shared" si="6"/>
        <v>0</v>
      </c>
      <c r="J158" s="243">
        <f t="shared" si="5"/>
        <v>0</v>
      </c>
    </row>
    <row r="159" spans="1:10">
      <c r="A159" s="1">
        <f>IF([2]wecom!A158,[2]wecom!A158,0)</f>
        <v>0</v>
      </c>
      <c r="B159" s="244">
        <f>[2]wecom!B158</f>
        <v>0</v>
      </c>
      <c r="C159" s="244">
        <f>[2]wecom!C158</f>
        <v>0</v>
      </c>
      <c r="D159" s="244">
        <f>[2]wecom!D158</f>
        <v>0</v>
      </c>
      <c r="E159" s="244">
        <f>[2]wecom!E158</f>
        <v>0</v>
      </c>
      <c r="F159" s="244">
        <f>[2]wecom!F158</f>
        <v>0</v>
      </c>
      <c r="G159" s="244">
        <f>[2]wecom!G158</f>
        <v>0</v>
      </c>
      <c r="H159" s="244">
        <f>[2]wecom!H158</f>
        <v>0</v>
      </c>
      <c r="I159" s="115">
        <f t="shared" si="6"/>
        <v>0</v>
      </c>
      <c r="J159" s="243">
        <f t="shared" si="5"/>
        <v>0</v>
      </c>
    </row>
    <row r="160" spans="1:10">
      <c r="A160" s="1">
        <f>IF([2]wecom!A159,[2]wecom!A159,0)</f>
        <v>0</v>
      </c>
      <c r="B160" s="244">
        <f>[2]wecom!B159</f>
        <v>0</v>
      </c>
      <c r="C160" s="244">
        <f>[2]wecom!C159</f>
        <v>0</v>
      </c>
      <c r="D160" s="244">
        <f>[2]wecom!D159</f>
        <v>0</v>
      </c>
      <c r="E160" s="244">
        <f>[2]wecom!E159</f>
        <v>0</v>
      </c>
      <c r="F160" s="244">
        <f>[2]wecom!F159</f>
        <v>0</v>
      </c>
      <c r="G160" s="244">
        <f>[2]wecom!G159</f>
        <v>0</v>
      </c>
      <c r="H160" s="244">
        <f>[2]wecom!H159</f>
        <v>0</v>
      </c>
      <c r="I160" s="115">
        <f t="shared" si="6"/>
        <v>0</v>
      </c>
      <c r="J160" s="243">
        <f t="shared" si="5"/>
        <v>0</v>
      </c>
    </row>
    <row r="161" spans="1:10">
      <c r="A161" s="1">
        <f>IF([2]wecom!A160,[2]wecom!A160,0)</f>
        <v>0</v>
      </c>
      <c r="B161" s="244">
        <f>[2]wecom!B160</f>
        <v>0</v>
      </c>
      <c r="C161" s="244">
        <f>[2]wecom!C160</f>
        <v>0</v>
      </c>
      <c r="D161" s="244">
        <f>[2]wecom!D160</f>
        <v>0</v>
      </c>
      <c r="E161" s="244">
        <f>[2]wecom!E160</f>
        <v>0</v>
      </c>
      <c r="F161" s="244">
        <f>[2]wecom!F160</f>
        <v>0</v>
      </c>
      <c r="G161" s="244">
        <f>[2]wecom!G160</f>
        <v>0</v>
      </c>
      <c r="H161" s="244">
        <f>[2]wecom!H160</f>
        <v>0</v>
      </c>
      <c r="I161" s="115">
        <f t="shared" si="6"/>
        <v>0</v>
      </c>
      <c r="J161" s="243">
        <f t="shared" si="5"/>
        <v>0</v>
      </c>
    </row>
    <row r="162" spans="1:10">
      <c r="A162" s="1">
        <f>IF([2]wecom!A161,[2]wecom!A161,0)</f>
        <v>0</v>
      </c>
      <c r="B162" s="244">
        <f>[2]wecom!B161</f>
        <v>0</v>
      </c>
      <c r="C162" s="244">
        <f>[2]wecom!C161</f>
        <v>0</v>
      </c>
      <c r="D162" s="244">
        <f>[2]wecom!D161</f>
        <v>0</v>
      </c>
      <c r="E162" s="244">
        <f>[2]wecom!E161</f>
        <v>0</v>
      </c>
      <c r="F162" s="244">
        <f>[2]wecom!F161</f>
        <v>0</v>
      </c>
      <c r="G162" s="244">
        <f>[2]wecom!G161</f>
        <v>0</v>
      </c>
      <c r="H162" s="244">
        <f>[2]wecom!H161</f>
        <v>0</v>
      </c>
      <c r="I162" s="115">
        <f t="shared" si="6"/>
        <v>0</v>
      </c>
      <c r="J162" s="243">
        <f t="shared" si="5"/>
        <v>0</v>
      </c>
    </row>
    <row r="163" spans="1:10">
      <c r="A163" s="1">
        <f>IF([2]wecom!A162,[2]wecom!A162,0)</f>
        <v>0</v>
      </c>
      <c r="B163" s="244">
        <f>[2]wecom!B162</f>
        <v>0</v>
      </c>
      <c r="C163" s="244">
        <f>[2]wecom!C162</f>
        <v>0</v>
      </c>
      <c r="D163" s="244">
        <f>[2]wecom!D162</f>
        <v>0</v>
      </c>
      <c r="E163" s="244">
        <f>[2]wecom!E162</f>
        <v>0</v>
      </c>
      <c r="F163" s="244">
        <f>[2]wecom!F162</f>
        <v>0</v>
      </c>
      <c r="G163" s="244">
        <f>[2]wecom!G162</f>
        <v>0</v>
      </c>
      <c r="H163" s="244">
        <f>[2]wecom!H162</f>
        <v>0</v>
      </c>
      <c r="I163" s="115">
        <f t="shared" si="6"/>
        <v>0</v>
      </c>
      <c r="J163" s="243">
        <f t="shared" si="5"/>
        <v>0</v>
      </c>
    </row>
    <row r="164" spans="1:10">
      <c r="A164" s="1">
        <f>IF([2]wecom!A163,[2]wecom!A163,0)</f>
        <v>0</v>
      </c>
      <c r="B164" s="244">
        <f>[2]wecom!B163</f>
        <v>0</v>
      </c>
      <c r="C164" s="244">
        <f>[2]wecom!C163</f>
        <v>0</v>
      </c>
      <c r="D164" s="244">
        <f>[2]wecom!D163</f>
        <v>0</v>
      </c>
      <c r="E164" s="244">
        <f>[2]wecom!E163</f>
        <v>0</v>
      </c>
      <c r="F164" s="244">
        <f>[2]wecom!F163</f>
        <v>0</v>
      </c>
      <c r="G164" s="244">
        <f>[2]wecom!G163</f>
        <v>0</v>
      </c>
      <c r="H164" s="244">
        <f>[2]wecom!H163</f>
        <v>0</v>
      </c>
      <c r="I164" s="115">
        <f t="shared" si="6"/>
        <v>0</v>
      </c>
      <c r="J164" s="243">
        <f t="shared" si="5"/>
        <v>0</v>
      </c>
    </row>
    <row r="165" spans="1:10">
      <c r="A165" s="1">
        <f>IF([2]wecom!A164,[2]wecom!A164,0)</f>
        <v>0</v>
      </c>
      <c r="B165" s="244">
        <f>[2]wecom!B164</f>
        <v>0</v>
      </c>
      <c r="C165" s="244">
        <f>[2]wecom!C164</f>
        <v>0</v>
      </c>
      <c r="D165" s="244">
        <f>[2]wecom!D164</f>
        <v>0</v>
      </c>
      <c r="E165" s="244">
        <f>[2]wecom!E164</f>
        <v>0</v>
      </c>
      <c r="F165" s="244">
        <f>[2]wecom!F164</f>
        <v>0</v>
      </c>
      <c r="G165" s="244">
        <f>[2]wecom!G164</f>
        <v>0</v>
      </c>
      <c r="H165" s="244">
        <f>[2]wecom!H164</f>
        <v>0</v>
      </c>
      <c r="I165" s="115">
        <f t="shared" si="6"/>
        <v>0</v>
      </c>
      <c r="J165" s="243">
        <f t="shared" si="5"/>
        <v>0</v>
      </c>
    </row>
    <row r="166" spans="1:10">
      <c r="A166" s="1">
        <f>IF([2]wecom!A165,[2]wecom!A165,0)</f>
        <v>0</v>
      </c>
      <c r="B166" s="244">
        <f>[2]wecom!B165</f>
        <v>0</v>
      </c>
      <c r="C166" s="244">
        <f>[2]wecom!C165</f>
        <v>0</v>
      </c>
      <c r="D166" s="244">
        <f>[2]wecom!D165</f>
        <v>0</v>
      </c>
      <c r="E166" s="244">
        <f>[2]wecom!E165</f>
        <v>0</v>
      </c>
      <c r="F166" s="244">
        <f>[2]wecom!F165</f>
        <v>0</v>
      </c>
      <c r="G166" s="244">
        <f>[2]wecom!G165</f>
        <v>0</v>
      </c>
      <c r="H166" s="244">
        <f>[2]wecom!H165</f>
        <v>0</v>
      </c>
      <c r="I166" s="115">
        <f t="shared" si="6"/>
        <v>0</v>
      </c>
      <c r="J166" s="243">
        <f t="shared" si="5"/>
        <v>0</v>
      </c>
    </row>
    <row r="167" spans="1:10">
      <c r="A167" s="1">
        <f>IF([2]wecom!A166,[2]wecom!A166,0)</f>
        <v>0</v>
      </c>
      <c r="B167" s="244">
        <f>[2]wecom!B166</f>
        <v>0</v>
      </c>
      <c r="C167" s="244">
        <f>[2]wecom!C166</f>
        <v>0</v>
      </c>
      <c r="D167" s="244">
        <f>[2]wecom!D166</f>
        <v>0</v>
      </c>
      <c r="E167" s="244">
        <f>[2]wecom!E166</f>
        <v>0</v>
      </c>
      <c r="F167" s="244">
        <f>[2]wecom!F166</f>
        <v>0</v>
      </c>
      <c r="G167" s="244">
        <f>[2]wecom!G166</f>
        <v>0</v>
      </c>
      <c r="H167" s="244">
        <f>[2]wecom!H166</f>
        <v>0</v>
      </c>
      <c r="I167" s="115">
        <f t="shared" si="6"/>
        <v>0</v>
      </c>
      <c r="J167" s="243">
        <f t="shared" si="5"/>
        <v>0</v>
      </c>
    </row>
    <row r="168" spans="1:10">
      <c r="A168" s="1">
        <f>IF([2]wecom!A167,[2]wecom!A167,0)</f>
        <v>0</v>
      </c>
      <c r="B168" s="244">
        <f>[2]wecom!B167</f>
        <v>0</v>
      </c>
      <c r="C168" s="244">
        <f>[2]wecom!C167</f>
        <v>0</v>
      </c>
      <c r="D168" s="244">
        <f>[2]wecom!D167</f>
        <v>0</v>
      </c>
      <c r="E168" s="244">
        <f>[2]wecom!E167</f>
        <v>0</v>
      </c>
      <c r="F168" s="244">
        <f>[2]wecom!F167</f>
        <v>0</v>
      </c>
      <c r="G168" s="244">
        <f>[2]wecom!G167</f>
        <v>0</v>
      </c>
      <c r="H168" s="244">
        <f>[2]wecom!H167</f>
        <v>0</v>
      </c>
      <c r="I168" s="115">
        <f t="shared" si="6"/>
        <v>0</v>
      </c>
      <c r="J168" s="243">
        <f t="shared" si="5"/>
        <v>0</v>
      </c>
    </row>
    <row r="169" spans="1:10">
      <c r="A169" s="1">
        <f>IF([2]wecom!A168,[2]wecom!A168,0)</f>
        <v>0</v>
      </c>
      <c r="B169" s="244">
        <f>[2]wecom!B168</f>
        <v>0</v>
      </c>
      <c r="C169" s="244">
        <f>[2]wecom!C168</f>
        <v>0</v>
      </c>
      <c r="D169" s="244">
        <f>[2]wecom!D168</f>
        <v>0</v>
      </c>
      <c r="E169" s="244">
        <f>[2]wecom!E168</f>
        <v>0</v>
      </c>
      <c r="F169" s="244">
        <f>[2]wecom!F168</f>
        <v>0</v>
      </c>
      <c r="G169" s="244">
        <f>[2]wecom!G168</f>
        <v>0</v>
      </c>
      <c r="H169" s="244">
        <f>[2]wecom!H168</f>
        <v>0</v>
      </c>
      <c r="I169" s="115">
        <f t="shared" si="6"/>
        <v>0</v>
      </c>
      <c r="J169" s="243">
        <f t="shared" si="5"/>
        <v>0</v>
      </c>
    </row>
    <row r="170" spans="1:10">
      <c r="A170" s="1">
        <f>IF([2]wecom!A169,[2]wecom!A169,0)</f>
        <v>0</v>
      </c>
      <c r="B170" s="244">
        <f>[2]wecom!B169</f>
        <v>0</v>
      </c>
      <c r="C170" s="244">
        <f>[2]wecom!C169</f>
        <v>0</v>
      </c>
      <c r="D170" s="244">
        <f>[2]wecom!D169</f>
        <v>0</v>
      </c>
      <c r="E170" s="244">
        <f>[2]wecom!E169</f>
        <v>0</v>
      </c>
      <c r="F170" s="244">
        <f>[2]wecom!F169</f>
        <v>0</v>
      </c>
      <c r="G170" s="244">
        <f>[2]wecom!G169</f>
        <v>0</v>
      </c>
      <c r="H170" s="244">
        <f>[2]wecom!H169</f>
        <v>0</v>
      </c>
      <c r="I170" s="115">
        <f t="shared" si="6"/>
        <v>0</v>
      </c>
      <c r="J170" s="243">
        <f t="shared" si="5"/>
        <v>0</v>
      </c>
    </row>
    <row r="171" spans="1:10">
      <c r="A171" s="1">
        <f>IF([2]wecom!A170,[2]wecom!A170,0)</f>
        <v>0</v>
      </c>
      <c r="B171" s="244">
        <f>[2]wecom!B170</f>
        <v>0</v>
      </c>
      <c r="C171" s="244">
        <f>[2]wecom!C170</f>
        <v>0</v>
      </c>
      <c r="D171" s="244">
        <f>[2]wecom!D170</f>
        <v>0</v>
      </c>
      <c r="E171" s="244">
        <f>[2]wecom!E170</f>
        <v>0</v>
      </c>
      <c r="F171" s="244">
        <f>[2]wecom!F170</f>
        <v>0</v>
      </c>
      <c r="G171" s="244">
        <f>[2]wecom!G170</f>
        <v>0</v>
      </c>
      <c r="H171" s="244">
        <f>[2]wecom!H170</f>
        <v>0</v>
      </c>
      <c r="I171" s="115">
        <f t="shared" si="6"/>
        <v>0</v>
      </c>
      <c r="J171" s="243">
        <f t="shared" si="5"/>
        <v>0</v>
      </c>
    </row>
    <row r="172" spans="1:10">
      <c r="A172" s="1">
        <f>IF([2]wecom!A171,[2]wecom!A171,0)</f>
        <v>0</v>
      </c>
      <c r="B172" s="244">
        <f>[2]wecom!B171</f>
        <v>0</v>
      </c>
      <c r="C172" s="244">
        <f>[2]wecom!C171</f>
        <v>0</v>
      </c>
      <c r="D172" s="244">
        <f>[2]wecom!D171</f>
        <v>0</v>
      </c>
      <c r="E172" s="244">
        <f>[2]wecom!E171</f>
        <v>0</v>
      </c>
      <c r="F172" s="244">
        <f>[2]wecom!F171</f>
        <v>0</v>
      </c>
      <c r="G172" s="244">
        <f>[2]wecom!G171</f>
        <v>0</v>
      </c>
      <c r="H172" s="244">
        <f>[2]wecom!H171</f>
        <v>0</v>
      </c>
      <c r="I172" s="115">
        <f t="shared" si="6"/>
        <v>0</v>
      </c>
      <c r="J172" s="243">
        <f t="shared" si="5"/>
        <v>0</v>
      </c>
    </row>
    <row r="173" spans="1:10">
      <c r="A173" s="1">
        <f>IF([2]wecom!A172,[2]wecom!A172,0)</f>
        <v>0</v>
      </c>
      <c r="B173" s="244">
        <f>[2]wecom!B172</f>
        <v>0</v>
      </c>
      <c r="C173" s="244">
        <f>[2]wecom!C172</f>
        <v>0</v>
      </c>
      <c r="D173" s="244">
        <f>[2]wecom!D172</f>
        <v>0</v>
      </c>
      <c r="E173" s="244">
        <f>[2]wecom!E172</f>
        <v>0</v>
      </c>
      <c r="F173" s="244">
        <f>[2]wecom!F172</f>
        <v>0</v>
      </c>
      <c r="G173" s="244">
        <f>[2]wecom!G172</f>
        <v>0</v>
      </c>
      <c r="H173" s="244">
        <f>[2]wecom!H172</f>
        <v>0</v>
      </c>
      <c r="I173" s="115">
        <f t="shared" si="6"/>
        <v>0</v>
      </c>
      <c r="J173" s="243">
        <f t="shared" si="5"/>
        <v>0</v>
      </c>
    </row>
    <row r="174" spans="1:10">
      <c r="A174" s="1">
        <f>IF([2]wecom!A173,[2]wecom!A173,0)</f>
        <v>0</v>
      </c>
      <c r="B174" s="244">
        <f>[2]wecom!B173</f>
        <v>0</v>
      </c>
      <c r="C174" s="244">
        <f>[2]wecom!C173</f>
        <v>0</v>
      </c>
      <c r="D174" s="244">
        <f>[2]wecom!D173</f>
        <v>0</v>
      </c>
      <c r="E174" s="244">
        <f>[2]wecom!E173</f>
        <v>0</v>
      </c>
      <c r="F174" s="244">
        <f>[2]wecom!F173</f>
        <v>0</v>
      </c>
      <c r="G174" s="244">
        <f>[2]wecom!G173</f>
        <v>0</v>
      </c>
      <c r="H174" s="244">
        <f>[2]wecom!H173</f>
        <v>0</v>
      </c>
      <c r="I174" s="115">
        <f t="shared" si="6"/>
        <v>0</v>
      </c>
      <c r="J174" s="243">
        <f t="shared" si="5"/>
        <v>0</v>
      </c>
    </row>
    <row r="175" spans="1:10">
      <c r="A175" s="1">
        <f>IF([2]wecom!A174,[2]wecom!A174,0)</f>
        <v>0</v>
      </c>
      <c r="B175" s="244">
        <f>[2]wecom!B174</f>
        <v>0</v>
      </c>
      <c r="C175" s="244">
        <f>[2]wecom!C174</f>
        <v>0</v>
      </c>
      <c r="D175" s="244">
        <f>[2]wecom!D174</f>
        <v>0</v>
      </c>
      <c r="E175" s="244">
        <f>[2]wecom!E174</f>
        <v>0</v>
      </c>
      <c r="F175" s="244">
        <f>[2]wecom!F174</f>
        <v>0</v>
      </c>
      <c r="G175" s="244">
        <f>[2]wecom!G174</f>
        <v>0</v>
      </c>
      <c r="H175" s="244">
        <f>[2]wecom!H174</f>
        <v>0</v>
      </c>
      <c r="I175" s="115">
        <f t="shared" si="6"/>
        <v>0</v>
      </c>
      <c r="J175" s="243">
        <f t="shared" si="5"/>
        <v>0</v>
      </c>
    </row>
    <row r="176" spans="1:10">
      <c r="A176" s="1">
        <f>IF([2]wecom!A175,[2]wecom!A175,0)</f>
        <v>0</v>
      </c>
      <c r="B176" s="244">
        <f>[2]wecom!B175</f>
        <v>0</v>
      </c>
      <c r="C176" s="244">
        <f>[2]wecom!C175</f>
        <v>0</v>
      </c>
      <c r="D176" s="244">
        <f>[2]wecom!D175</f>
        <v>0</v>
      </c>
      <c r="E176" s="244">
        <f>[2]wecom!E175</f>
        <v>0</v>
      </c>
      <c r="F176" s="244">
        <f>[2]wecom!F175</f>
        <v>0</v>
      </c>
      <c r="G176" s="244">
        <f>[2]wecom!G175</f>
        <v>0</v>
      </c>
      <c r="H176" s="244">
        <f>[2]wecom!H175</f>
        <v>0</v>
      </c>
      <c r="I176" s="115">
        <f t="shared" si="6"/>
        <v>0</v>
      </c>
      <c r="J176" s="243">
        <f t="shared" si="5"/>
        <v>0</v>
      </c>
    </row>
    <row r="177" spans="1:10">
      <c r="A177" s="1">
        <f>IF([2]wecom!A176,[2]wecom!A176,0)</f>
        <v>0</v>
      </c>
      <c r="B177" s="244">
        <f>[2]wecom!B176</f>
        <v>0</v>
      </c>
      <c r="C177" s="244">
        <f>[2]wecom!C176</f>
        <v>0</v>
      </c>
      <c r="D177" s="244">
        <f>[2]wecom!D176</f>
        <v>0</v>
      </c>
      <c r="E177" s="244">
        <f>[2]wecom!E176</f>
        <v>0</v>
      </c>
      <c r="F177" s="244">
        <f>[2]wecom!F176</f>
        <v>0</v>
      </c>
      <c r="G177" s="244">
        <f>[2]wecom!G176</f>
        <v>0</v>
      </c>
      <c r="H177" s="244">
        <f>[2]wecom!H176</f>
        <v>0</v>
      </c>
      <c r="I177" s="115">
        <f t="shared" si="6"/>
        <v>0</v>
      </c>
      <c r="J177" s="243">
        <f t="shared" si="5"/>
        <v>0</v>
      </c>
    </row>
    <row r="178" spans="1:10">
      <c r="A178" s="1">
        <f>IF([2]wecom!A177,[2]wecom!A177,0)</f>
        <v>0</v>
      </c>
      <c r="B178" s="244">
        <f>[2]wecom!B177</f>
        <v>0</v>
      </c>
      <c r="C178" s="244">
        <f>[2]wecom!C177</f>
        <v>0</v>
      </c>
      <c r="D178" s="244">
        <f>[2]wecom!D177</f>
        <v>0</v>
      </c>
      <c r="E178" s="244">
        <f>[2]wecom!E177</f>
        <v>0</v>
      </c>
      <c r="F178" s="244">
        <f>[2]wecom!F177</f>
        <v>0</v>
      </c>
      <c r="G178" s="244">
        <f>[2]wecom!G177</f>
        <v>0</v>
      </c>
      <c r="H178" s="244">
        <f>[2]wecom!H177</f>
        <v>0</v>
      </c>
      <c r="I178" s="115">
        <f t="shared" si="6"/>
        <v>0</v>
      </c>
      <c r="J178" s="243">
        <f t="shared" si="5"/>
        <v>0</v>
      </c>
    </row>
    <row r="179" spans="1:10">
      <c r="A179" s="1">
        <f>IF([2]wecom!A178,[2]wecom!A178,0)</f>
        <v>0</v>
      </c>
      <c r="B179" s="244">
        <f>[2]wecom!B178</f>
        <v>0</v>
      </c>
      <c r="C179" s="244">
        <f>[2]wecom!C178</f>
        <v>0</v>
      </c>
      <c r="D179" s="244">
        <f>[2]wecom!D178</f>
        <v>0</v>
      </c>
      <c r="E179" s="244">
        <f>[2]wecom!E178</f>
        <v>0</v>
      </c>
      <c r="F179" s="244">
        <f>[2]wecom!F178</f>
        <v>0</v>
      </c>
      <c r="G179" s="244">
        <f>[2]wecom!G178</f>
        <v>0</v>
      </c>
      <c r="H179" s="244">
        <f>[2]wecom!H178</f>
        <v>0</v>
      </c>
      <c r="I179" s="115">
        <f t="shared" si="6"/>
        <v>0</v>
      </c>
      <c r="J179" s="243">
        <f t="shared" si="5"/>
        <v>0</v>
      </c>
    </row>
    <row r="180" spans="1:10">
      <c r="A180" s="1">
        <f>IF([2]wecom!A179,[2]wecom!A179,0)</f>
        <v>0</v>
      </c>
      <c r="B180" s="244">
        <f>[2]wecom!B179</f>
        <v>0</v>
      </c>
      <c r="C180" s="244">
        <f>[2]wecom!C179</f>
        <v>0</v>
      </c>
      <c r="D180" s="244">
        <f>[2]wecom!D179</f>
        <v>0</v>
      </c>
      <c r="E180" s="244">
        <f>[2]wecom!E179</f>
        <v>0</v>
      </c>
      <c r="F180" s="244">
        <f>[2]wecom!F179</f>
        <v>0</v>
      </c>
      <c r="G180" s="244">
        <f>[2]wecom!G179</f>
        <v>0</v>
      </c>
      <c r="H180" s="244">
        <f>[2]wecom!H179</f>
        <v>0</v>
      </c>
      <c r="I180" s="115">
        <f t="shared" si="6"/>
        <v>0</v>
      </c>
      <c r="J180" s="243">
        <f t="shared" si="5"/>
        <v>0</v>
      </c>
    </row>
    <row r="181" spans="1:10">
      <c r="A181" s="1">
        <f>IF([2]wecom!A180,[2]wecom!A180,0)</f>
        <v>0</v>
      </c>
      <c r="B181" s="244">
        <f>[2]wecom!B180</f>
        <v>0</v>
      </c>
      <c r="C181" s="244">
        <f>[2]wecom!C180</f>
        <v>0</v>
      </c>
      <c r="D181" s="244">
        <f>[2]wecom!D180</f>
        <v>0</v>
      </c>
      <c r="E181" s="244">
        <f>[2]wecom!E180</f>
        <v>0</v>
      </c>
      <c r="F181" s="244">
        <f>[2]wecom!F180</f>
        <v>0</v>
      </c>
      <c r="G181" s="244">
        <f>[2]wecom!G180</f>
        <v>0</v>
      </c>
      <c r="H181" s="244">
        <f>[2]wecom!H180</f>
        <v>0</v>
      </c>
      <c r="I181" s="115">
        <f t="shared" si="6"/>
        <v>0</v>
      </c>
      <c r="J181" s="243">
        <f t="shared" si="5"/>
        <v>0</v>
      </c>
    </row>
    <row r="182" spans="1:10">
      <c r="A182" s="1">
        <f>IF([2]wecom!A181,[2]wecom!A181,0)</f>
        <v>0</v>
      </c>
      <c r="B182" s="244">
        <f>[2]wecom!B181</f>
        <v>0</v>
      </c>
      <c r="C182" s="244">
        <f>[2]wecom!C181</f>
        <v>0</v>
      </c>
      <c r="D182" s="244">
        <f>[2]wecom!D181</f>
        <v>0</v>
      </c>
      <c r="E182" s="244">
        <f>[2]wecom!E181</f>
        <v>0</v>
      </c>
      <c r="F182" s="244">
        <f>[2]wecom!F181</f>
        <v>0</v>
      </c>
      <c r="G182" s="244">
        <f>[2]wecom!G181</f>
        <v>0</v>
      </c>
      <c r="H182" s="244">
        <f>[2]wecom!H181</f>
        <v>0</v>
      </c>
      <c r="I182" s="115">
        <f t="shared" si="6"/>
        <v>0</v>
      </c>
      <c r="J182" s="243">
        <f t="shared" si="5"/>
        <v>0</v>
      </c>
    </row>
    <row r="183" spans="1:10">
      <c r="A183" s="1">
        <f>IF([2]wecom!A182,[2]wecom!A182,0)</f>
        <v>0</v>
      </c>
      <c r="B183" s="244">
        <f>[2]wecom!B182</f>
        <v>0</v>
      </c>
      <c r="C183" s="244">
        <f>[2]wecom!C182</f>
        <v>0</v>
      </c>
      <c r="D183" s="244">
        <f>[2]wecom!D182</f>
        <v>0</v>
      </c>
      <c r="E183" s="244">
        <f>[2]wecom!E182</f>
        <v>0</v>
      </c>
      <c r="F183" s="244">
        <f>[2]wecom!F182</f>
        <v>0</v>
      </c>
      <c r="G183" s="244">
        <f>[2]wecom!G182</f>
        <v>0</v>
      </c>
      <c r="H183" s="244">
        <f>[2]wecom!H182</f>
        <v>0</v>
      </c>
      <c r="I183" s="115">
        <f t="shared" si="6"/>
        <v>0</v>
      </c>
      <c r="J183" s="243">
        <f t="shared" si="5"/>
        <v>0</v>
      </c>
    </row>
    <row r="184" spans="1:10">
      <c r="A184" s="1">
        <f>IF([2]wecom!A183,[2]wecom!A183,0)</f>
        <v>0</v>
      </c>
      <c r="B184" s="244">
        <f>[2]wecom!B183</f>
        <v>0</v>
      </c>
      <c r="C184" s="244">
        <f>[2]wecom!C183</f>
        <v>0</v>
      </c>
      <c r="D184" s="244">
        <f>[2]wecom!D183</f>
        <v>0</v>
      </c>
      <c r="E184" s="244">
        <f>[2]wecom!E183</f>
        <v>0</v>
      </c>
      <c r="F184" s="244">
        <f>[2]wecom!F183</f>
        <v>0</v>
      </c>
      <c r="G184" s="244">
        <f>[2]wecom!G183</f>
        <v>0</v>
      </c>
      <c r="H184" s="244">
        <f>[2]wecom!H183</f>
        <v>0</v>
      </c>
      <c r="I184" s="115">
        <f t="shared" si="6"/>
        <v>0</v>
      </c>
      <c r="J184" s="243">
        <f t="shared" si="5"/>
        <v>0</v>
      </c>
    </row>
    <row r="185" spans="1:10">
      <c r="A185" s="1">
        <f>IF([2]wecom!A184,[2]wecom!A184,0)</f>
        <v>0</v>
      </c>
      <c r="B185" s="244">
        <f>[2]wecom!B184</f>
        <v>0</v>
      </c>
      <c r="C185" s="244">
        <f>[2]wecom!C184</f>
        <v>0</v>
      </c>
      <c r="D185" s="244">
        <f>[2]wecom!D184</f>
        <v>0</v>
      </c>
      <c r="E185" s="244">
        <f>[2]wecom!E184</f>
        <v>0</v>
      </c>
      <c r="F185" s="244">
        <f>[2]wecom!F184</f>
        <v>0</v>
      </c>
      <c r="G185" s="244">
        <f>[2]wecom!G184</f>
        <v>0</v>
      </c>
      <c r="H185" s="244">
        <f>[2]wecom!H184</f>
        <v>0</v>
      </c>
      <c r="I185" s="115">
        <f t="shared" si="6"/>
        <v>0</v>
      </c>
      <c r="J185" s="243">
        <f t="shared" si="5"/>
        <v>0</v>
      </c>
    </row>
    <row r="186" spans="1:10">
      <c r="A186" s="1">
        <f>IF([2]wecom!A185,[2]wecom!A185,0)</f>
        <v>0</v>
      </c>
      <c r="B186" s="244">
        <f>[2]wecom!B185</f>
        <v>0</v>
      </c>
      <c r="C186" s="244">
        <f>[2]wecom!C185</f>
        <v>0</v>
      </c>
      <c r="D186" s="244">
        <f>[2]wecom!D185</f>
        <v>0</v>
      </c>
      <c r="E186" s="244">
        <f>[2]wecom!E185</f>
        <v>0</v>
      </c>
      <c r="F186" s="244">
        <f>[2]wecom!F185</f>
        <v>0</v>
      </c>
      <c r="G186" s="244">
        <f>[2]wecom!G185</f>
        <v>0</v>
      </c>
      <c r="H186" s="244">
        <f>[2]wecom!H185</f>
        <v>0</v>
      </c>
      <c r="I186" s="115">
        <f t="shared" si="6"/>
        <v>0</v>
      </c>
      <c r="J186" s="243">
        <f t="shared" si="5"/>
        <v>0</v>
      </c>
    </row>
    <row r="187" spans="1:10">
      <c r="A187" s="1">
        <f>IF([2]wecom!A186,[2]wecom!A186,0)</f>
        <v>0</v>
      </c>
      <c r="B187" s="244">
        <f>[2]wecom!B186</f>
        <v>0</v>
      </c>
      <c r="C187" s="244">
        <f>[2]wecom!C186</f>
        <v>0</v>
      </c>
      <c r="D187" s="244">
        <f>[2]wecom!D186</f>
        <v>0</v>
      </c>
      <c r="E187" s="244">
        <f>[2]wecom!E186</f>
        <v>0</v>
      </c>
      <c r="F187" s="244">
        <f>[2]wecom!F186</f>
        <v>0</v>
      </c>
      <c r="G187" s="244">
        <f>[2]wecom!G186</f>
        <v>0</v>
      </c>
      <c r="H187" s="244">
        <f>[2]wecom!H186</f>
        <v>0</v>
      </c>
      <c r="I187" s="115">
        <f t="shared" si="6"/>
        <v>0</v>
      </c>
      <c r="J187" s="243">
        <f t="shared" si="5"/>
        <v>0</v>
      </c>
    </row>
    <row r="188" spans="1:10">
      <c r="A188" s="1">
        <f>IF([2]wecom!A187,[2]wecom!A187,0)</f>
        <v>0</v>
      </c>
      <c r="B188" s="244">
        <f>[2]wecom!B187</f>
        <v>0</v>
      </c>
      <c r="C188" s="244">
        <f>[2]wecom!C187</f>
        <v>0</v>
      </c>
      <c r="D188" s="244">
        <f>[2]wecom!D187</f>
        <v>0</v>
      </c>
      <c r="E188" s="244">
        <f>[2]wecom!E187</f>
        <v>0</v>
      </c>
      <c r="F188" s="244">
        <f>[2]wecom!F187</f>
        <v>0</v>
      </c>
      <c r="G188" s="244">
        <f>[2]wecom!G187</f>
        <v>0</v>
      </c>
      <c r="H188" s="244">
        <f>[2]wecom!H187</f>
        <v>0</v>
      </c>
      <c r="I188" s="115">
        <f t="shared" si="6"/>
        <v>0</v>
      </c>
      <c r="J188" s="243">
        <f t="shared" si="5"/>
        <v>0</v>
      </c>
    </row>
    <row r="189" spans="1:10">
      <c r="A189" s="1">
        <f>IF([2]wecom!A188,[2]wecom!A188,0)</f>
        <v>0</v>
      </c>
      <c r="B189" s="244">
        <f>[2]wecom!B188</f>
        <v>0</v>
      </c>
      <c r="C189" s="244">
        <f>[2]wecom!C188</f>
        <v>0</v>
      </c>
      <c r="D189" s="244">
        <f>[2]wecom!D188</f>
        <v>0</v>
      </c>
      <c r="E189" s="244">
        <f>[2]wecom!E188</f>
        <v>0</v>
      </c>
      <c r="F189" s="244">
        <f>[2]wecom!F188</f>
        <v>0</v>
      </c>
      <c r="G189" s="244">
        <f>[2]wecom!G188</f>
        <v>0</v>
      </c>
      <c r="H189" s="244">
        <f>[2]wecom!H188</f>
        <v>0</v>
      </c>
      <c r="I189" s="115">
        <f t="shared" si="6"/>
        <v>0</v>
      </c>
      <c r="J189" s="243">
        <f t="shared" si="5"/>
        <v>0</v>
      </c>
    </row>
    <row r="190" spans="1:10">
      <c r="A190" s="1">
        <f>IF([2]wecom!A189,[2]wecom!A189,0)</f>
        <v>0</v>
      </c>
      <c r="B190" s="244">
        <f>[2]wecom!B189</f>
        <v>0</v>
      </c>
      <c r="C190" s="244">
        <f>[2]wecom!C189</f>
        <v>0</v>
      </c>
      <c r="D190" s="244">
        <f>[2]wecom!D189</f>
        <v>0</v>
      </c>
      <c r="E190" s="244">
        <f>[2]wecom!E189</f>
        <v>0</v>
      </c>
      <c r="F190" s="244">
        <f>[2]wecom!F189</f>
        <v>0</v>
      </c>
      <c r="G190" s="244">
        <f>[2]wecom!G189</f>
        <v>0</v>
      </c>
      <c r="H190" s="244">
        <f>[2]wecom!H189</f>
        <v>0</v>
      </c>
      <c r="I190" s="115">
        <f t="shared" si="6"/>
        <v>0</v>
      </c>
      <c r="J190" s="243">
        <f t="shared" si="5"/>
        <v>0</v>
      </c>
    </row>
    <row r="191" spans="1:10">
      <c r="A191" s="1">
        <f>IF([2]wecom!A190,[2]wecom!A190,0)</f>
        <v>0</v>
      </c>
      <c r="B191" s="244">
        <f>[2]wecom!B190</f>
        <v>0</v>
      </c>
      <c r="C191" s="244">
        <f>[2]wecom!C190</f>
        <v>0</v>
      </c>
      <c r="D191" s="244">
        <f>[2]wecom!D190</f>
        <v>0</v>
      </c>
      <c r="E191" s="244">
        <f>[2]wecom!E190</f>
        <v>0</v>
      </c>
      <c r="F191" s="244">
        <f>[2]wecom!F190</f>
        <v>0</v>
      </c>
      <c r="G191" s="244">
        <f>[2]wecom!G190</f>
        <v>0</v>
      </c>
      <c r="H191" s="244">
        <f>[2]wecom!H190</f>
        <v>0</v>
      </c>
      <c r="I191" s="115">
        <f t="shared" si="6"/>
        <v>0</v>
      </c>
      <c r="J191" s="243">
        <f t="shared" si="5"/>
        <v>0</v>
      </c>
    </row>
    <row r="192" spans="1:10">
      <c r="A192" s="1">
        <f>IF([2]wecom!A191,[2]wecom!A191,0)</f>
        <v>0</v>
      </c>
      <c r="B192" s="244">
        <f>[2]wecom!B191</f>
        <v>0</v>
      </c>
      <c r="C192" s="244">
        <f>[2]wecom!C191</f>
        <v>0</v>
      </c>
      <c r="D192" s="244">
        <f>[2]wecom!D191</f>
        <v>0</v>
      </c>
      <c r="E192" s="244">
        <f>[2]wecom!E191</f>
        <v>0</v>
      </c>
      <c r="F192" s="244">
        <f>[2]wecom!F191</f>
        <v>0</v>
      </c>
      <c r="G192" s="244">
        <f>[2]wecom!G191</f>
        <v>0</v>
      </c>
      <c r="H192" s="244">
        <f>[2]wecom!H191</f>
        <v>0</v>
      </c>
      <c r="I192" s="115">
        <f t="shared" si="6"/>
        <v>0</v>
      </c>
      <c r="J192" s="243">
        <f t="shared" si="5"/>
        <v>0</v>
      </c>
    </row>
    <row r="193" spans="1:10">
      <c r="A193" s="1">
        <f>IF([2]wecom!A192,[2]wecom!A192,0)</f>
        <v>0</v>
      </c>
      <c r="B193" s="244">
        <f>[2]wecom!B192</f>
        <v>0</v>
      </c>
      <c r="C193" s="244">
        <f>[2]wecom!C192</f>
        <v>0</v>
      </c>
      <c r="D193" s="244">
        <f>[2]wecom!D192</f>
        <v>0</v>
      </c>
      <c r="E193" s="244">
        <f>[2]wecom!E192</f>
        <v>0</v>
      </c>
      <c r="F193" s="244">
        <f>[2]wecom!F192</f>
        <v>0</v>
      </c>
      <c r="G193" s="244">
        <f>[2]wecom!G192</f>
        <v>0</v>
      </c>
      <c r="H193" s="244">
        <f>[2]wecom!H192</f>
        <v>0</v>
      </c>
      <c r="I193" s="115">
        <f t="shared" si="6"/>
        <v>0</v>
      </c>
      <c r="J193" s="243">
        <f t="shared" si="5"/>
        <v>0</v>
      </c>
    </row>
    <row r="194" spans="1:10">
      <c r="A194" s="1">
        <f>IF([2]wecom!A193,[2]wecom!A193,0)</f>
        <v>0</v>
      </c>
      <c r="B194" s="244">
        <f>[2]wecom!B193</f>
        <v>0</v>
      </c>
      <c r="C194" s="244">
        <f>[2]wecom!C193</f>
        <v>0</v>
      </c>
      <c r="D194" s="244">
        <f>[2]wecom!D193</f>
        <v>0</v>
      </c>
      <c r="E194" s="244">
        <f>[2]wecom!E193</f>
        <v>0</v>
      </c>
      <c r="F194" s="244">
        <f>[2]wecom!F193</f>
        <v>0</v>
      </c>
      <c r="G194" s="244">
        <f>[2]wecom!G193</f>
        <v>0</v>
      </c>
      <c r="H194" s="244">
        <f>[2]wecom!H193</f>
        <v>0</v>
      </c>
      <c r="I194" s="115">
        <f t="shared" si="6"/>
        <v>0</v>
      </c>
      <c r="J194" s="243">
        <f t="shared" si="5"/>
        <v>0</v>
      </c>
    </row>
    <row r="195" spans="1:10">
      <c r="A195" s="1">
        <f>IF([2]wecom!A194,[2]wecom!A194,0)</f>
        <v>0</v>
      </c>
      <c r="B195" s="244">
        <f>[2]wecom!B194</f>
        <v>0</v>
      </c>
      <c r="C195" s="244">
        <f>[2]wecom!C194</f>
        <v>0</v>
      </c>
      <c r="D195" s="244">
        <f>[2]wecom!D194</f>
        <v>0</v>
      </c>
      <c r="E195" s="244">
        <f>[2]wecom!E194</f>
        <v>0</v>
      </c>
      <c r="F195" s="244">
        <f>[2]wecom!F194</f>
        <v>0</v>
      </c>
      <c r="G195" s="244">
        <f>[2]wecom!G194</f>
        <v>0</v>
      </c>
      <c r="H195" s="244">
        <f>[2]wecom!H194</f>
        <v>0</v>
      </c>
      <c r="I195" s="115">
        <f t="shared" si="6"/>
        <v>0</v>
      </c>
      <c r="J195" s="243">
        <f t="shared" ref="J195:J200" si="7">G195*B195</f>
        <v>0</v>
      </c>
    </row>
    <row r="196" spans="1:10">
      <c r="A196" s="1">
        <f>IF([2]wecom!A195,[2]wecom!A195,0)</f>
        <v>0</v>
      </c>
      <c r="B196" s="244">
        <f>[2]wecom!B195</f>
        <v>0</v>
      </c>
      <c r="C196" s="244">
        <f>[2]wecom!C195</f>
        <v>0</v>
      </c>
      <c r="D196" s="244">
        <f>[2]wecom!D195</f>
        <v>0</v>
      </c>
      <c r="E196" s="244">
        <f>[2]wecom!E195</f>
        <v>0</v>
      </c>
      <c r="F196" s="244">
        <f>[2]wecom!F195</f>
        <v>0</v>
      </c>
      <c r="G196" s="244">
        <f>[2]wecom!G195</f>
        <v>0</v>
      </c>
      <c r="H196" s="244">
        <f>[2]wecom!H195</f>
        <v>0</v>
      </c>
      <c r="I196" s="115">
        <f t="shared" si="6"/>
        <v>0</v>
      </c>
      <c r="J196" s="243">
        <f t="shared" si="7"/>
        <v>0</v>
      </c>
    </row>
    <row r="197" spans="1:10">
      <c r="A197" s="1">
        <f>IF([2]wecom!A196,[2]wecom!A196,0)</f>
        <v>0</v>
      </c>
      <c r="B197" s="244">
        <f>[2]wecom!B196</f>
        <v>0</v>
      </c>
      <c r="C197" s="244">
        <f>[2]wecom!C196</f>
        <v>0</v>
      </c>
      <c r="D197" s="244">
        <f>[2]wecom!D196</f>
        <v>0</v>
      </c>
      <c r="E197" s="244">
        <f>[2]wecom!E196</f>
        <v>0</v>
      </c>
      <c r="F197" s="244">
        <f>[2]wecom!F196</f>
        <v>0</v>
      </c>
      <c r="G197" s="244">
        <f>[2]wecom!G196</f>
        <v>0</v>
      </c>
      <c r="H197" s="244">
        <f>[2]wecom!H196</f>
        <v>0</v>
      </c>
      <c r="I197" s="115">
        <f t="shared" si="6"/>
        <v>0</v>
      </c>
      <c r="J197" s="243">
        <f t="shared" si="7"/>
        <v>0</v>
      </c>
    </row>
    <row r="198" spans="1:10">
      <c r="A198" s="1">
        <f>IF([2]wecom!A197,[2]wecom!A197,0)</f>
        <v>0</v>
      </c>
      <c r="B198" s="244">
        <f>[2]wecom!B197</f>
        <v>0</v>
      </c>
      <c r="C198" s="244">
        <f>[2]wecom!C197</f>
        <v>0</v>
      </c>
      <c r="D198" s="244">
        <f>[2]wecom!D197</f>
        <v>0</v>
      </c>
      <c r="E198" s="244">
        <f>[2]wecom!E197</f>
        <v>0</v>
      </c>
      <c r="F198" s="244">
        <f>[2]wecom!F197</f>
        <v>0</v>
      </c>
      <c r="G198" s="244">
        <f>[2]wecom!G197</f>
        <v>0</v>
      </c>
      <c r="H198" s="244">
        <f>[2]wecom!H197</f>
        <v>0</v>
      </c>
      <c r="I198" s="115">
        <f t="shared" si="6"/>
        <v>0</v>
      </c>
      <c r="J198" s="243">
        <f t="shared" si="7"/>
        <v>0</v>
      </c>
    </row>
    <row r="199" spans="1:10">
      <c r="A199" s="1">
        <f>IF([2]wecom!A198,[2]wecom!A198,0)</f>
        <v>0</v>
      </c>
      <c r="B199" s="244">
        <f>[2]wecom!B198</f>
        <v>0</v>
      </c>
      <c r="C199" s="244">
        <f>[2]wecom!C198</f>
        <v>0</v>
      </c>
      <c r="D199" s="244">
        <f>[2]wecom!D198</f>
        <v>0</v>
      </c>
      <c r="E199" s="244">
        <f>[2]wecom!E198</f>
        <v>0</v>
      </c>
      <c r="F199" s="244">
        <f>[2]wecom!F198</f>
        <v>0</v>
      </c>
      <c r="G199" s="244">
        <f>[2]wecom!G198</f>
        <v>0</v>
      </c>
      <c r="H199" s="244">
        <f>[2]wecom!H198</f>
        <v>0</v>
      </c>
      <c r="I199" s="115">
        <f t="shared" si="6"/>
        <v>0</v>
      </c>
      <c r="J199" s="243">
        <f t="shared" si="7"/>
        <v>0</v>
      </c>
    </row>
    <row r="200" spans="1:10">
      <c r="A200" s="1">
        <f>IF([2]wecom!A199,[2]wecom!A199,0)</f>
        <v>0</v>
      </c>
      <c r="B200" s="244">
        <f>[2]wecom!B199</f>
        <v>0</v>
      </c>
      <c r="C200" s="244">
        <f>[2]wecom!C199</f>
        <v>0</v>
      </c>
      <c r="D200" s="244">
        <f>[2]wecom!D199</f>
        <v>0</v>
      </c>
      <c r="E200" s="244">
        <f>[2]wecom!E199</f>
        <v>0</v>
      </c>
      <c r="F200" s="244">
        <f>[2]wecom!F199</f>
        <v>0</v>
      </c>
      <c r="G200" s="244">
        <f>[2]wecom!G199</f>
        <v>0</v>
      </c>
      <c r="H200" s="244">
        <f>[2]wecom!H199</f>
        <v>0</v>
      </c>
      <c r="I200" s="115">
        <f t="shared" si="6"/>
        <v>0</v>
      </c>
      <c r="J200" s="243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46" t="s">
        <v>1204</v>
      </c>
      <c r="B3" s="243" t="s">
        <v>1203</v>
      </c>
      <c r="C3" s="243" t="s">
        <v>1207</v>
      </c>
      <c r="D3" s="243" t="s">
        <v>1206</v>
      </c>
    </row>
    <row r="4" spans="1:4">
      <c r="A4" s="247">
        <v>0</v>
      </c>
      <c r="B4" s="115">
        <v>0</v>
      </c>
      <c r="C4" s="115">
        <v>0</v>
      </c>
      <c r="D4" s="115">
        <v>0</v>
      </c>
    </row>
    <row r="5" spans="1:4">
      <c r="A5" s="247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47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47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47" t="s">
        <v>1205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2017-04-24T08:03:07Z</dcterms:modified>
</cp:coreProperties>
</file>