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6600"/>
  </bookViews>
  <sheets>
    <sheet name="Sheet1" sheetId="1" r:id="rId1"/>
    <sheet name="Sheet2" sheetId="2" r:id="rId2"/>
    <sheet name="Sheet3" sheetId="3" r:id="rId3"/>
  </sheets>
  <definedNames>
    <definedName name="EMC" localSheetId="2">Sheet3!$A$1:$D$170</definedName>
    <definedName name="quote.php?symbol_USD" localSheetId="1">Sheet2!$A$1:$G$262</definedName>
  </definedNames>
  <calcPr calcId="145621"/>
</workbook>
</file>

<file path=xl/calcChain.xml><?xml version="1.0" encoding="utf-8"?>
<calcChain xmlns="http://schemas.openxmlformats.org/spreadsheetml/2006/main">
  <c r="I35" i="1" l="1"/>
  <c r="I41" i="1"/>
  <c r="I47" i="1"/>
  <c r="I28" i="1"/>
  <c r="M49" i="1"/>
  <c r="J49" i="1" l="1"/>
  <c r="Q49" i="1" s="1"/>
  <c r="M28" i="1"/>
  <c r="D1" i="1"/>
  <c r="I16" i="1"/>
  <c r="I22" i="1"/>
  <c r="I10" i="1"/>
  <c r="J28" i="1" s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23" i="1"/>
  <c r="H17" i="1"/>
  <c r="H16" i="1"/>
  <c r="H10" i="1"/>
  <c r="D28" i="1"/>
  <c r="D4" i="1"/>
  <c r="Q28" i="1" l="1"/>
  <c r="D6" i="1" s="1"/>
  <c r="I53" i="1"/>
  <c r="I59" i="1"/>
  <c r="I65" i="1"/>
  <c r="I71" i="1"/>
  <c r="I77" i="1"/>
  <c r="I83" i="1"/>
  <c r="D3" i="1"/>
  <c r="R17" i="1"/>
  <c r="L6" i="1"/>
  <c r="D16" i="1"/>
  <c r="D10" i="1"/>
  <c r="D22" i="1"/>
  <c r="D35" i="1"/>
  <c r="D41" i="1"/>
  <c r="D47" i="1"/>
  <c r="D53" i="1"/>
  <c r="D59" i="1"/>
  <c r="D65" i="1"/>
  <c r="D71" i="1"/>
  <c r="D77" i="1"/>
  <c r="D83" i="1"/>
  <c r="D5" i="1" l="1"/>
  <c r="Q7" i="1"/>
  <c r="R18" i="1"/>
  <c r="H12" i="1" s="1"/>
  <c r="H11" i="1"/>
  <c r="R19" i="1" l="1"/>
  <c r="R20" i="1" s="1"/>
  <c r="R24" i="1"/>
  <c r="H18" i="1" s="1"/>
  <c r="H13" i="1" l="1"/>
  <c r="R21" i="1"/>
  <c r="H15" i="1" s="1"/>
  <c r="H14" i="1"/>
  <c r="R25" i="1"/>
  <c r="H19" i="1" s="1"/>
  <c r="R26" i="1" l="1"/>
  <c r="H20" i="1" s="1"/>
  <c r="R27" i="1" l="1"/>
  <c r="H21" i="1" s="1"/>
  <c r="R28" i="1" l="1"/>
  <c r="H22" i="1" s="1"/>
  <c r="R30" i="1" l="1"/>
  <c r="R33" i="1" l="1"/>
  <c r="H27" i="1" s="1"/>
  <c r="H24" i="1"/>
  <c r="R31" i="1"/>
  <c r="H25" i="1" s="1"/>
  <c r="R32" i="1" l="1"/>
  <c r="R34" i="1" l="1"/>
  <c r="H28" i="1" s="1"/>
  <c r="H26" i="1"/>
  <c r="D7" i="1" l="1"/>
</calcChain>
</file>

<file path=xl/comments1.xml><?xml version="1.0" encoding="utf-8"?>
<comments xmlns="http://schemas.openxmlformats.org/spreadsheetml/2006/main">
  <authors>
    <author>Author</author>
  </authors>
  <commentList>
    <comment ref="A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Investiment added with Tax(A)
</t>
        </r>
      </text>
    </comment>
    <comment ref="E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The banks middle rate of this exchange day.
http://app.finance.ifeng.com/hq/rmb/quote.php?symbol=USD   </t>
        </r>
      </text>
    </comment>
    <comment ref="H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To be simpler, the first 6 months use 0.2, and the later months 0.25</t>
        </r>
      </text>
    </comment>
    <comment ref="E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2012-12-31</t>
        </r>
      </text>
    </comment>
    <comment ref="D2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Company delayed one month for exercise, which had one more item</t>
        </r>
      </text>
    </comment>
    <comment ref="K2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2014-7-30 
29.75
278
</t>
        </r>
      </text>
    </comment>
    <comment ref="K46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2015-10-09</t>
        </r>
      </text>
    </comment>
    <comment ref="K49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2015-10-09</t>
        </r>
      </text>
    </comment>
  </commentList>
</comments>
</file>

<file path=xl/connections.xml><?xml version="1.0" encoding="utf-8"?>
<connections xmlns="http://schemas.openxmlformats.org/spreadsheetml/2006/main">
  <connection id="1" name="Connection" type="4" refreshedVersion="3" background="1" saveData="1">
    <webPr sourceData="1" parsePre="1" consecutive="1" xl2000="1" url="http://app.finance.ifeng.com/hq/rmb/quote.php?symbol=USD"/>
  </connection>
  <connection id="2" name="Connection1" type="4" refreshedVersion="3" background="1" saveData="1">
    <webPr sourceData="1" parsePre="1" consecutive="1" xl2000="1" url="http://www.imeigu.com/EMC"/>
  </connection>
</connections>
</file>

<file path=xl/sharedStrings.xml><?xml version="1.0" encoding="utf-8"?>
<sst xmlns="http://schemas.openxmlformats.org/spreadsheetml/2006/main" count="359" uniqueCount="304">
  <si>
    <t>shares</t>
  </si>
  <si>
    <t>Beginning price</t>
  </si>
  <si>
    <t>Exchange
 rate</t>
  </si>
  <si>
    <t>Date</t>
  </si>
  <si>
    <t>ESPP(￥)</t>
  </si>
  <si>
    <t>Current Net Profit(￥):</t>
  </si>
  <si>
    <t>6 months
 investiment(￥)</t>
  </si>
  <si>
    <t>Wire Fees($)</t>
  </si>
  <si>
    <t>SEC Fees($)</t>
  </si>
  <si>
    <t>Service and 
Handling Fees($)</t>
  </si>
  <si>
    <t>Commission
 Fees($)</t>
  </si>
  <si>
    <t>Total 
Tax(B)($)</t>
  </si>
  <si>
    <t>Sub 
Tax(B)($)</t>
  </si>
  <si>
    <t>Refund(￥)</t>
  </si>
  <si>
    <t>Sub 
Tax(A)(￥)</t>
  </si>
  <si>
    <t>Total Net Pay(￥)</t>
  </si>
  <si>
    <r>
      <t>•</t>
    </r>
    <r>
      <rPr>
        <b/>
        <sz val="10"/>
        <color rgb="FF020102"/>
        <rFont val="Arial"/>
        <family val="2"/>
      </rPr>
      <t xml:space="preserve"> Current Exchange rate :</t>
    </r>
  </si>
  <si>
    <t>ToTal Investiment(￥)</t>
  </si>
  <si>
    <t>what is your favirate year?</t>
  </si>
  <si>
    <t>what is name of your child address?</t>
  </si>
  <si>
    <t>shifu</t>
  </si>
  <si>
    <t>---------------------</t>
  </si>
  <si>
    <t>126431/bernie11</t>
  </si>
  <si>
    <t>-----------</t>
  </si>
  <si>
    <t>Tax level</t>
  </si>
  <si>
    <t>ESPP Gain</t>
  </si>
  <si>
    <t>公益 | 文化 | 佛教 | 传媒 | 杂志 | 爱玩 | 中医</t>
  </si>
  <si>
    <t>手机凤凰网</t>
  </si>
  <si>
    <t>加入桌面</t>
  </si>
  <si>
    <t>站内</t>
  </si>
  <si>
    <t>站外</t>
  </si>
  <si>
    <t>证券</t>
  </si>
  <si>
    <t>汽车</t>
  </si>
  <si>
    <t>视频</t>
  </si>
  <si>
    <t>首页</t>
  </si>
  <si>
    <t>资讯</t>
  </si>
  <si>
    <t>台湾</t>
  </si>
  <si>
    <t>评论</t>
  </si>
  <si>
    <t>财经</t>
  </si>
  <si>
    <t>科技</t>
  </si>
  <si>
    <t>房产</t>
  </si>
  <si>
    <t>娱乐</t>
  </si>
  <si>
    <t>星座</t>
  </si>
  <si>
    <t>时尚</t>
  </si>
  <si>
    <t>体育</t>
  </si>
  <si>
    <t>军事</t>
  </si>
  <si>
    <t>历史</t>
  </si>
  <si>
    <t>读书</t>
  </si>
  <si>
    <t>教育</t>
  </si>
  <si>
    <t>健康</t>
  </si>
  <si>
    <t>亲子</t>
  </si>
  <si>
    <t>游戏</t>
  </si>
  <si>
    <t>城市</t>
  </si>
  <si>
    <t>论坛</t>
  </si>
  <si>
    <t>博报</t>
  </si>
  <si>
    <t>微博</t>
  </si>
  <si>
    <t>视频·</t>
  </si>
  <si>
    <t>纪实·</t>
  </si>
  <si>
    <t>直播</t>
  </si>
  <si>
    <t>凤凰卫视</t>
  </si>
  <si>
    <t>新闻 评论 专栏 产经 消费 视频 专题 基金 理财 银行 保险 外汇 期货 期指 贵金属 收藏 职场 管理 3G 企业 人物 日历 股票 行情 数据 研报 大盘 公司 机构 评级 主力 荐股 图解 新股 港股 美股 创业板 排行 滚动 百科 黑马 股吧 博客</t>
  </si>
  <si>
    <t xml:space="preserve">提点意见 </t>
  </si>
  <si>
    <t>全部汇率</t>
  </si>
  <si>
    <t>美元</t>
  </si>
  <si>
    <t>欧元</t>
  </si>
  <si>
    <t>日元</t>
  </si>
  <si>
    <t>英镑</t>
  </si>
  <si>
    <t>加拿大元</t>
  </si>
  <si>
    <t>澳大利亚元</t>
  </si>
  <si>
    <t>新西兰元</t>
  </si>
  <si>
    <t>瑞士法郎</t>
  </si>
  <si>
    <t>瑞典克朗</t>
  </si>
  <si>
    <t>丹麦克朗</t>
  </si>
  <si>
    <t>挪威克朗</t>
  </si>
  <si>
    <t>新加坡元</t>
  </si>
  <si>
    <t>泰国铢</t>
  </si>
  <si>
    <t>韩国元</t>
  </si>
  <si>
    <t>菲律宾比索</t>
  </si>
  <si>
    <t>港币</t>
  </si>
  <si>
    <t>澳门元</t>
  </si>
  <si>
    <t>美元(USD)-人民币(CNY)</t>
  </si>
  <si>
    <t>汇率汇总</t>
  </si>
  <si>
    <t>点击图片查看详细大图</t>
  </si>
  <si>
    <t>至</t>
  </si>
  <si>
    <t>日期</t>
  </si>
  <si>
    <t>中间价</t>
  </si>
  <si>
    <t>钞买价</t>
  </si>
  <si>
    <t>汇买价</t>
  </si>
  <si>
    <t>钞/汇卖价</t>
  </si>
  <si>
    <t>涨跌额</t>
  </si>
  <si>
    <t>涨跌幅</t>
  </si>
  <si>
    <t>家居</t>
  </si>
  <si>
    <t>旅游</t>
  </si>
  <si>
    <t>凤凰新媒体介绍|投资者关系 Investor Relations|广告服务|诚征英才|保护隐私权|免责条款|意见反馈|凤凰卫视介绍</t>
  </si>
  <si>
    <t>凤凰新媒体 版权所有</t>
  </si>
  <si>
    <t>Copyright © 2013 Phoenix New Media Limited All Rights Reserved.</t>
  </si>
  <si>
    <t>footer.130513</t>
  </si>
  <si>
    <t>i美股</t>
  </si>
  <si>
    <t xml:space="preserve">English 美东时间：  美股股票 新闻 </t>
  </si>
  <si>
    <t>明星股</t>
  </si>
  <si>
    <t>中概</t>
  </si>
  <si>
    <t>互联网</t>
  </si>
  <si>
    <t>网游</t>
  </si>
  <si>
    <t>软件</t>
  </si>
  <si>
    <t>新能源</t>
  </si>
  <si>
    <t>ETFs</t>
  </si>
  <si>
    <t>全部美股</t>
  </si>
  <si>
    <t>滚动</t>
  </si>
  <si>
    <t>雪球</t>
  </si>
  <si>
    <t>公司简介</t>
  </si>
  <si>
    <t>EMC公司是全球信息存储及管理产品、服务和解决方案方面的领先公司。EMC是每一种主要计算平台的信息EMC存储标准，而且，世界上最重要信息中的 2/3 以上都是通过EMC的解决方案管理的。</t>
  </si>
  <si>
    <t>公司网站：http://www.emc.com</t>
  </si>
  <si>
    <t>公司电话：508-435-1000</t>
  </si>
  <si>
    <t>机构评估</t>
  </si>
  <si>
    <t>时间</t>
  </si>
  <si>
    <t>机构</t>
  </si>
  <si>
    <t>级别</t>
  </si>
  <si>
    <t>目标价</t>
  </si>
  <si>
    <t>Mizuho</t>
  </si>
  <si>
    <t>买入</t>
  </si>
  <si>
    <t>32→30</t>
  </si>
  <si>
    <t>Monness Crespi &amp; Hardt</t>
  </si>
  <si>
    <t>中性→买入</t>
  </si>
  <si>
    <t>尼达姆</t>
  </si>
  <si>
    <t>FBR Capital</t>
  </si>
  <si>
    <t>表现优胜</t>
  </si>
  <si>
    <t>34→31</t>
  </si>
  <si>
    <t>瑞银</t>
  </si>
  <si>
    <t>30→28.50</t>
  </si>
  <si>
    <t>SEC文件</t>
  </si>
  <si>
    <t>财务数据</t>
  </si>
  <si>
    <t>2013 Q1（百万美元）</t>
  </si>
  <si>
    <t>上季度</t>
  </si>
  <si>
    <t>下季度</t>
  </si>
  <si>
    <t>利润表</t>
  </si>
  <si>
    <t>数额</t>
  </si>
  <si>
    <t>同比</t>
  </si>
  <si>
    <t>环比</t>
  </si>
  <si>
    <t>总收入</t>
  </si>
  <si>
    <t>毛利总额</t>
  </si>
  <si>
    <t>净利润</t>
  </si>
  <si>
    <t>资产负债表</t>
  </si>
  <si>
    <t>流动资产总额</t>
  </si>
  <si>
    <t>1.20万</t>
  </si>
  <si>
    <t>资产总额</t>
  </si>
  <si>
    <t>3.82万</t>
  </si>
  <si>
    <t>现金及短投</t>
  </si>
  <si>
    <t>流动负债总额</t>
  </si>
  <si>
    <t>负债总额</t>
  </si>
  <si>
    <t>1.56万</t>
  </si>
  <si>
    <t>股东权益合计</t>
  </si>
  <si>
    <t>2.27万</t>
  </si>
  <si>
    <t>最新每股数据</t>
  </si>
  <si>
    <t>每股现金及短期投资</t>
  </si>
  <si>
    <t>每股净资产</t>
  </si>
  <si>
    <t>历史数据对比</t>
  </si>
  <si>
    <t>总收入额对比(单位：百万美元)</t>
  </si>
  <si>
    <t>财季/年份</t>
  </si>
  <si>
    <t>Q1</t>
  </si>
  <si>
    <t>Q2</t>
  </si>
  <si>
    <t>Q3</t>
  </si>
  <si>
    <t>Q4</t>
  </si>
  <si>
    <t>合计</t>
  </si>
  <si>
    <t>2.17万</t>
  </si>
  <si>
    <t>2.00万</t>
  </si>
  <si>
    <t>每股收益对比(单位：美元)</t>
  </si>
  <si>
    <t>内部交易记录</t>
  </si>
  <si>
    <t>姓名</t>
  </si>
  <si>
    <t>动作</t>
  </si>
  <si>
    <t>价格</t>
  </si>
  <si>
    <t>DEEGAN GAIL</t>
  </si>
  <si>
    <t>卖出</t>
  </si>
  <si>
    <t>24.82时间：2013-06-07 价格：Director 数量：30000</t>
  </si>
  <si>
    <t>期权</t>
  </si>
  <si>
    <t>11.4时间：2013-06-07 价格：Director 数量：30000</t>
  </si>
  <si>
    <t>PRIEM WINDLE B</t>
  </si>
  <si>
    <t>23.32时间：2013-05-06 价格：Director 数量：3000</t>
  </si>
  <si>
    <t>GOULDEN DAVID I</t>
  </si>
  <si>
    <t>23.58时间：2013-05-03 价格：总裁 &amp; COO 数量：30000</t>
  </si>
  <si>
    <t>13.18时间：2013-05-03 价格：总裁 &amp; COO 数量：30000</t>
  </si>
  <si>
    <t>公司高管</t>
  </si>
  <si>
    <t>职务</t>
  </si>
  <si>
    <t>Joseph M. Tucci</t>
  </si>
  <si>
    <t>董事会主席, 总裁, CEO</t>
  </si>
  <si>
    <t>William J. Teuber Jr.</t>
  </si>
  <si>
    <t>副Chairman</t>
  </si>
  <si>
    <t>David I. Goulden</t>
  </si>
  <si>
    <t>CFO, 执行副总裁</t>
  </si>
  <si>
    <t>Howard D. Elias</t>
  </si>
  <si>
    <t>总裁 and COO - EMC Information Infrastructure and Cloud Services</t>
  </si>
  <si>
    <t>Patrick P. Gelsinger</t>
  </si>
  <si>
    <t>总裁 and COO - EMC Information Infrastructure Products</t>
  </si>
  <si>
    <t>Jeremy Burton</t>
  </si>
  <si>
    <t>执行副总裁, Chief Marketing Officer</t>
  </si>
  <si>
    <t>Paul T. Dacier</t>
  </si>
  <si>
    <t>执行副总裁, General Counsel</t>
  </si>
  <si>
    <t>John T. Mollen</t>
  </si>
  <si>
    <t>执行副总裁 - Human Resources</t>
  </si>
  <si>
    <t>Frank M. Hauck</t>
  </si>
  <si>
    <t>执行副总裁</t>
  </si>
  <si>
    <t>Mark S. Lewis</t>
  </si>
  <si>
    <t>执行副总裁, 总裁 - EMC Content Management and Archiving Division</t>
  </si>
  <si>
    <t>其他资料</t>
  </si>
  <si>
    <t>- SEC文件</t>
  </si>
  <si>
    <t>- 持股信息</t>
  </si>
  <si>
    <t>- 空仓数据</t>
  </si>
  <si>
    <t>数据存储设备</t>
  </si>
  <si>
    <t>公司</t>
  </si>
  <si>
    <t>当前价</t>
  </si>
  <si>
    <t>Overland Storage</t>
  </si>
  <si>
    <t>OCZ</t>
  </si>
  <si>
    <t>达泰莱</t>
  </si>
  <si>
    <t>Xyratex</t>
  </si>
  <si>
    <t>哈钦森科技</t>
  </si>
  <si>
    <t>怡敏信</t>
  </si>
  <si>
    <t>西部数据</t>
  </si>
  <si>
    <t>昆腾数据</t>
  </si>
  <si>
    <t>希捷科技</t>
  </si>
  <si>
    <t>博科通信</t>
  </si>
  <si>
    <t xml:space="preserve">i美股 &gt; 科技 &gt; 数据存储设备 </t>
  </si>
  <si>
    <t xml:space="preserve">订阅rss </t>
  </si>
  <si>
    <t>EMC (NYSE:EMC) EMC Corp</t>
  </si>
  <si>
    <t>加关注 点击刷新</t>
  </si>
  <si>
    <t>$23.61</t>
  </si>
  <si>
    <t>-0.010 (-0.04%)</t>
  </si>
  <si>
    <t>盘后 -0.01 (-0.04%)</t>
  </si>
  <si>
    <t>开盘价: 23.63</t>
  </si>
  <si>
    <t>当日幅度: 23.48 - 23.9</t>
  </si>
  <si>
    <t>总股本: 21.00亿</t>
  </si>
  <si>
    <t>每股收益: 1.23</t>
  </si>
  <si>
    <t>机构持股: 82.0%</t>
  </si>
  <si>
    <t>52周幅度: 21.45 - 28.18</t>
  </si>
  <si>
    <t>每股净资产: 10.79</t>
  </si>
  <si>
    <t>市盈率: 19.13</t>
  </si>
  <si>
    <t>换手率: %</t>
  </si>
  <si>
    <t>成交量/平均: 1993.40万/2286.00万</t>
  </si>
  <si>
    <t>市值: 496.00亿</t>
  </si>
  <si>
    <t>股息/收益：0.10/0.40</t>
  </si>
  <si>
    <t>日分时图</t>
  </si>
  <si>
    <t>5天</t>
  </si>
  <si>
    <t>1月</t>
  </si>
  <si>
    <t>3月</t>
  </si>
  <si>
    <t>6月</t>
  </si>
  <si>
    <t>1年</t>
  </si>
  <si>
    <t>3年</t>
  </si>
  <si>
    <t>5年</t>
  </si>
  <si>
    <t>10年</t>
  </si>
  <si>
    <t>最后交易 Jul 01,3:59PM EST</t>
  </si>
  <si>
    <t>财报公告</t>
  </si>
  <si>
    <t>更多</t>
  </si>
  <si>
    <t>EMC一季度盈利下降1%04月25日</t>
  </si>
  <si>
    <t>EMC第三季度利润未达预期 下调全年业绩预告10月24日</t>
  </si>
  <si>
    <t>EMC 第二财季盈利同比增19%至6.5亿美元07月24日</t>
  </si>
  <si>
    <t>EMC发布初步财报 任命CFO出任公司总裁兼COO07月18日</t>
  </si>
  <si>
    <t>EMC第一财季盈利同比增23%至5.868亿美元04月19日</t>
  </si>
  <si>
    <t>EMC第四财季净利润同比增长32%01月24日</t>
  </si>
  <si>
    <t>详讯：EMC第三季度净利润6亿美元同比增28%10月18日</t>
  </si>
  <si>
    <t>快讯：EMC第三季度净利润6.06亿美元10月18日</t>
  </si>
  <si>
    <t>个股交易</t>
  </si>
  <si>
    <t>传IBM等拟20亿美元收购网络托管商SoftLayer03月15日</t>
  </si>
  <si>
    <t>EMC收购安全软件公司Silver Tail Systems10月31日</t>
  </si>
  <si>
    <t>EMC收购以色列闪存产品制造商XtremIO05月10日</t>
  </si>
  <si>
    <t>加拿大政府默许苹果微软等收购北电网络专利07月20日</t>
  </si>
  <si>
    <t>EMC宣布收购NetWitness04月04日</t>
  </si>
  <si>
    <t>NetApp将斥4.8亿美元收购LSI存储业务03月10日</t>
  </si>
  <si>
    <t>EMC将以22.5亿美元收购数据存储公司Isilon11月15日</t>
  </si>
  <si>
    <t>传闻称EMC正与Isilon进行收购谈判10月18日</t>
  </si>
  <si>
    <t>个股新闻</t>
  </si>
  <si>
    <t>EMC牵手中国伙伴 收购+研发 打造领头羊06月08日</t>
  </si>
  <si>
    <t>EMC扩大股票回购规模至60亿美元05月30日</t>
  </si>
  <si>
    <t>EMC及子公司VMware宣布全球裁员1800人05月07日</t>
  </si>
  <si>
    <t>EMC与VMware成立合资公司Pivotal 将公开上市03月13日</t>
  </si>
  <si>
    <t>EMC和VMware将合并数据分析及云计算资产12月05日</t>
  </si>
  <si>
    <t>EMC打造大数据时代的数据众包人才市场10月24日</t>
  </si>
  <si>
    <t>EMC总裁兼CEO图斯将留任CEO至2015年09月07日</t>
  </si>
  <si>
    <t>传联想将与EMC建合资公司：加速进军全球市场08月01日</t>
  </si>
  <si>
    <t>分析评论</t>
  </si>
  <si>
    <t>企业IT需求趋于整合：思科EMC反目成仇08月24日</t>
  </si>
  <si>
    <t>风险投资基金的目标不仅仅限于社交媒体公司05月20日</t>
  </si>
  <si>
    <t>数据存储业势头强劲 多家股票有望上涨10月29日</t>
  </si>
  <si>
    <t>甲骨文收购EMC究竟为了什么？10月27日</t>
  </si>
  <si>
    <t>科技并购频繁体现企业创新精神丧失09月30日</t>
  </si>
  <si>
    <t>科技股估值跌至20年低点 抄底6家白马股？09月09日</t>
  </si>
  <si>
    <t>市场份额争夺 赛门铁克 vs. EMC09月07日</t>
  </si>
  <si>
    <t>ArcSight：有买家吗？09月02日</t>
  </si>
  <si>
    <t>研报评级</t>
  </si>
  <si>
    <t>小摩下调IBM评级 上调惠普评级01月14日</t>
  </si>
  <si>
    <t>摩根大通下调18家科技公司目标股价06月28日</t>
  </si>
  <si>
    <t>快讯：小摩调升EMC评级至增持 目标价28美元01月13日</t>
  </si>
  <si>
    <t>高盛给予EMC强荐买入评级03月21日</t>
  </si>
  <si>
    <t>德意志银行调高EMC评级至“买入”10月11日</t>
  </si>
  <si>
    <t>Lazard下调EMC评级至“持有” 10月01日</t>
  </si>
  <si>
    <t>谁是继3PAR之后的下一个数据存储业并购对象09月07日</t>
  </si>
  <si>
    <t>奥本海默上调EMC评级至跑赢大盘 目标价$2207月07日</t>
  </si>
  <si>
    <t>关于雪球财经 | 关于i美股 | 雪球 | 财经网址导航 | 美股开户教程 | 联系方式 | 广告服务 | 加入我们</t>
  </si>
  <si>
    <t>CopyRight ©2013 IMEIGU.COM Corporation, All Rights Reserved 雪球财经旗下i美股网 版权所有 京ICP证100666号 京公海网安备110108006038</t>
  </si>
  <si>
    <t>i美股所提供之信息，不能保证其完全实时或完全准确，也不表明证实其描述或赞同其观点。所有内容仅供参考，不构成投资建议。投资者据此操作，风险自担。</t>
  </si>
  <si>
    <t>Shares sold</t>
    <phoneticPr fontId="9" type="noConversion"/>
  </si>
  <si>
    <t>Price sold</t>
    <phoneticPr fontId="9" type="noConversion"/>
  </si>
  <si>
    <t>Exchange rate</t>
    <phoneticPr fontId="9" type="noConversion"/>
  </si>
  <si>
    <t>Net Pay(Y)</t>
    <phoneticPr fontId="9" type="noConversion"/>
  </si>
  <si>
    <t>Holding shares</t>
    <phoneticPr fontId="9" type="noConversion"/>
  </si>
  <si>
    <r>
      <t>•</t>
    </r>
    <r>
      <rPr>
        <b/>
        <sz val="10"/>
        <color rgb="FF020102"/>
        <rFont val="Arial"/>
        <family val="2"/>
      </rPr>
      <t xml:space="preserve"> Current Price -   $</t>
    </r>
    <phoneticPr fontId="9" type="noConversion"/>
  </si>
  <si>
    <t>Holding weights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</si>
</sst>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_ "/>
  </numFmts>
  <fonts count="15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020102"/>
      <name val="Arial"/>
      <family val="2"/>
    </font>
    <font>
      <b/>
      <sz val="10"/>
      <color theme="1"/>
      <name val="Arial"/>
      <family val="2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6"/>
      <color rgb="FFFF0000"/>
      <name val="Calibri"/>
      <family val="2"/>
      <scheme val="minor"/>
    </font>
    <font>
      <sz val="9"/>
      <name val="Calibri"/>
      <family val="3"/>
      <charset val="134"/>
      <scheme val="minor"/>
    </font>
    <font>
      <sz val="10"/>
      <color theme="1"/>
      <name val="Calibri"/>
      <family val="2"/>
      <scheme val="minor"/>
    </font>
    <font>
      <sz val="10"/>
      <name val="Calibri"/>
      <family val="3"/>
      <charset val="134"/>
      <scheme val="minor"/>
    </font>
    <font>
      <sz val="10"/>
      <color rgb="FF9C6500"/>
      <name val="Calibri"/>
      <family val="3"/>
      <charset val="134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4">
    <xf numFmtId="0" fontId="0" fillId="0" borderId="0" xfId="0"/>
    <xf numFmtId="14" fontId="0" fillId="0" borderId="0" xfId="0" applyNumberFormat="1"/>
    <xf numFmtId="0" fontId="5" fillId="4" borderId="0" xfId="0" applyFont="1" applyFill="1"/>
    <xf numFmtId="0" fontId="5" fillId="4" borderId="1" xfId="0" applyFont="1" applyFill="1" applyBorder="1"/>
    <xf numFmtId="2" fontId="5" fillId="4" borderId="1" xfId="0" applyNumberFormat="1" applyFont="1" applyFill="1" applyBorder="1"/>
    <xf numFmtId="2" fontId="5" fillId="5" borderId="1" xfId="0" applyNumberFormat="1" applyFont="1" applyFill="1" applyBorder="1"/>
    <xf numFmtId="2" fontId="5" fillId="6" borderId="1" xfId="0" applyNumberFormat="1" applyFont="1" applyFill="1" applyBorder="1"/>
    <xf numFmtId="2" fontId="8" fillId="7" borderId="1" xfId="0" applyNumberFormat="1" applyFont="1" applyFill="1" applyBorder="1"/>
    <xf numFmtId="4" fontId="0" fillId="0" borderId="0" xfId="0" applyNumberFormat="1"/>
    <xf numFmtId="2" fontId="0" fillId="0" borderId="0" xfId="0" applyNumberFormat="1" applyAlignment="1"/>
    <xf numFmtId="2" fontId="0" fillId="0" borderId="0" xfId="0" applyNumberFormat="1"/>
    <xf numFmtId="10" fontId="0" fillId="0" borderId="0" xfId="0" applyNumberFormat="1"/>
    <xf numFmtId="0" fontId="10" fillId="0" borderId="0" xfId="0" applyFont="1"/>
    <xf numFmtId="0" fontId="11" fillId="4" borderId="0" xfId="0" applyFont="1" applyFill="1" applyAlignment="1">
      <alignment wrapText="1"/>
    </xf>
    <xf numFmtId="0" fontId="12" fillId="2" borderId="0" xfId="1" applyFont="1" applyAlignment="1">
      <alignment wrapText="1"/>
    </xf>
    <xf numFmtId="0" fontId="12" fillId="2" borderId="0" xfId="1" applyFont="1"/>
    <xf numFmtId="164" fontId="5" fillId="4" borderId="1" xfId="0" applyNumberFormat="1" applyFont="1" applyFill="1" applyBorder="1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4" fillId="3" borderId="1" xfId="0" applyFont="1" applyFill="1" applyBorder="1" applyAlignment="1">
      <alignment horizontal="center" wrapText="1"/>
    </xf>
    <xf numFmtId="1" fontId="0" fillId="0" borderId="0" xfId="0" applyNumberFormat="1" applyAlignment="1">
      <alignment horizontal="center"/>
    </xf>
    <xf numFmtId="0" fontId="5" fillId="4" borderId="0" xfId="0" applyFont="1" applyFill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</cellXfs>
  <cellStyles count="2">
    <cellStyle name="Neutral" xfId="1" builtinId="2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quote.php?symbol=USD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EMC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88"/>
  <sheetViews>
    <sheetView tabSelected="1" workbookViewId="0">
      <pane ySplit="9" topLeftCell="A40" activePane="bottomLeft" state="frozen"/>
      <selection pane="bottomLeft" activeCell="J45" sqref="J45"/>
    </sheetView>
  </sheetViews>
  <sheetFormatPr defaultRowHeight="15"/>
  <cols>
    <col min="1" max="1" width="13.42578125" customWidth="1"/>
    <col min="2" max="2" width="12.5703125" bestFit="1" customWidth="1"/>
    <col min="3" max="3" width="9.5703125" customWidth="1"/>
    <col min="4" max="4" width="17" style="2" customWidth="1"/>
    <col min="6" max="6" width="10" customWidth="1"/>
    <col min="8" max="8" width="10.85546875" customWidth="1"/>
    <col min="9" max="9" width="10.5703125" customWidth="1"/>
    <col min="10" max="10" width="8.85546875" customWidth="1"/>
    <col min="11" max="11" width="9.85546875" customWidth="1"/>
    <col min="12" max="12" width="12.140625" customWidth="1"/>
    <col min="13" max="13" width="11.5703125" customWidth="1"/>
    <col min="14" max="14" width="9" customWidth="1"/>
    <col min="15" max="15" width="6.42578125" customWidth="1"/>
    <col min="16" max="16" width="7.5703125" customWidth="1"/>
    <col min="17" max="17" width="12.140625" bestFit="1" customWidth="1"/>
    <col min="19" max="19" width="13.140625" bestFit="1" customWidth="1"/>
  </cols>
  <sheetData>
    <row r="1" spans="1:19" ht="28.5" customHeight="1">
      <c r="A1" s="22" t="s">
        <v>301</v>
      </c>
      <c r="B1" s="22"/>
      <c r="C1" s="22"/>
      <c r="D1" s="16">
        <f>SUM(G10:G88)-SUM(L10:L88)</f>
        <v>0</v>
      </c>
      <c r="G1" t="s">
        <v>18</v>
      </c>
      <c r="L1" t="s">
        <v>24</v>
      </c>
    </row>
    <row r="2" spans="1:19" ht="25.5" customHeight="1">
      <c r="A2" s="23" t="s">
        <v>302</v>
      </c>
      <c r="B2" s="23"/>
      <c r="C2" s="23"/>
      <c r="D2" s="4">
        <v>29.75</v>
      </c>
      <c r="G2">
        <v>2002</v>
      </c>
      <c r="L2">
        <v>9000</v>
      </c>
      <c r="M2">
        <v>0.2</v>
      </c>
    </row>
    <row r="3" spans="1:19" ht="28.5" customHeight="1">
      <c r="A3" s="23" t="s">
        <v>303</v>
      </c>
      <c r="B3" s="23"/>
      <c r="C3" s="23"/>
      <c r="D3" s="4">
        <f>D1*0.85</f>
        <v>0</v>
      </c>
      <c r="G3" t="s">
        <v>19</v>
      </c>
      <c r="L3">
        <v>12500</v>
      </c>
      <c r="M3">
        <v>0.25</v>
      </c>
    </row>
    <row r="4" spans="1:19" ht="21.75" customHeight="1">
      <c r="A4" s="23" t="s">
        <v>16</v>
      </c>
      <c r="B4" s="23"/>
      <c r="C4" s="23"/>
      <c r="D4" s="3">
        <f>(Sheet2!B64)/100</f>
        <v>6.1073000000000004</v>
      </c>
      <c r="G4" t="s">
        <v>20</v>
      </c>
    </row>
    <row r="5" spans="1:19" ht="25.5" customHeight="1">
      <c r="A5" s="19" t="s">
        <v>17</v>
      </c>
      <c r="B5" s="19"/>
      <c r="C5" s="19"/>
      <c r="D5" s="5">
        <f>SUM(D10:D88)+SUM(H10:H88)</f>
        <v>77046.289000000004</v>
      </c>
      <c r="G5" t="s">
        <v>21</v>
      </c>
    </row>
    <row r="6" spans="1:19" ht="19.5" customHeight="1">
      <c r="A6" s="19" t="s">
        <v>15</v>
      </c>
      <c r="B6" s="19"/>
      <c r="C6" s="19"/>
      <c r="D6" s="6">
        <f>SUM(Q10:Q88)</f>
        <v>93625.011549999996</v>
      </c>
      <c r="G6" t="s">
        <v>22</v>
      </c>
      <c r="L6" s="10">
        <f>H10</f>
        <v>62.814</v>
      </c>
    </row>
    <row r="7" spans="1:19" ht="27" customHeight="1">
      <c r="A7" s="19" t="s">
        <v>5</v>
      </c>
      <c r="B7" s="19"/>
      <c r="C7" s="19"/>
      <c r="D7" s="7">
        <f>D6-D5</f>
        <v>16578.722549999991</v>
      </c>
      <c r="G7" t="s">
        <v>23</v>
      </c>
      <c r="Q7">
        <f>D35/E35</f>
        <v>2120.9320514909568</v>
      </c>
    </row>
    <row r="9" spans="1:19" ht="51.75">
      <c r="A9" s="12" t="s">
        <v>3</v>
      </c>
      <c r="B9" s="12" t="s">
        <v>4</v>
      </c>
      <c r="C9" s="12" t="s">
        <v>13</v>
      </c>
      <c r="D9" s="13" t="s">
        <v>6</v>
      </c>
      <c r="E9" s="14" t="s">
        <v>2</v>
      </c>
      <c r="F9" s="15" t="s">
        <v>1</v>
      </c>
      <c r="G9" s="15" t="s">
        <v>0</v>
      </c>
      <c r="H9" s="14" t="s">
        <v>14</v>
      </c>
      <c r="I9" s="14" t="s">
        <v>12</v>
      </c>
      <c r="J9" s="14" t="s">
        <v>11</v>
      </c>
      <c r="K9" s="15" t="s">
        <v>298</v>
      </c>
      <c r="L9" s="15" t="s">
        <v>297</v>
      </c>
      <c r="M9" s="14" t="s">
        <v>10</v>
      </c>
      <c r="N9" s="14" t="s">
        <v>9</v>
      </c>
      <c r="O9" s="15" t="s">
        <v>8</v>
      </c>
      <c r="P9" s="15" t="s">
        <v>7</v>
      </c>
      <c r="Q9" s="15" t="s">
        <v>300</v>
      </c>
      <c r="R9" s="15" t="s">
        <v>25</v>
      </c>
      <c r="S9" s="15" t="s">
        <v>299</v>
      </c>
    </row>
    <row r="10" spans="1:19">
      <c r="A10" s="1">
        <v>41121</v>
      </c>
      <c r="B10">
        <v>0</v>
      </c>
      <c r="C10" s="18">
        <v>68.97</v>
      </c>
      <c r="D10" s="21">
        <f>IF(B15&gt;0,SUM(B10:B15)-C10,0)</f>
        <v>10580.78</v>
      </c>
      <c r="E10" s="18">
        <v>6.2854999999999999</v>
      </c>
      <c r="F10" s="18">
        <v>25.3</v>
      </c>
      <c r="G10" s="20">
        <v>79</v>
      </c>
      <c r="H10" s="9">
        <f t="shared" ref="H10:H15" si="0">R16*0.2</f>
        <v>62.814</v>
      </c>
      <c r="I10" s="9">
        <f>IF($K$28&gt;F10,G10*($K$28-F10)*0.2,0)</f>
        <v>70.309999999999988</v>
      </c>
      <c r="J10" s="17"/>
      <c r="K10" s="9"/>
      <c r="L10" s="17"/>
      <c r="M10" s="17"/>
      <c r="N10" s="17"/>
      <c r="O10" s="17"/>
      <c r="P10" s="17"/>
      <c r="Q10" s="17"/>
    </row>
    <row r="11" spans="1:19">
      <c r="A11" s="1">
        <v>41152</v>
      </c>
      <c r="B11">
        <v>3400.95</v>
      </c>
      <c r="C11" s="18">
        <v>3400.95</v>
      </c>
      <c r="D11" s="21"/>
      <c r="E11" s="18"/>
      <c r="F11" s="18"/>
      <c r="G11" s="20"/>
      <c r="H11" s="9">
        <f t="shared" si="0"/>
        <v>62.814</v>
      </c>
      <c r="I11" s="9"/>
      <c r="J11" s="17"/>
      <c r="K11" s="9"/>
      <c r="L11" s="17"/>
      <c r="M11" s="17"/>
      <c r="N11" s="17"/>
      <c r="O11" s="17"/>
      <c r="P11" s="17"/>
      <c r="Q11" s="17"/>
    </row>
    <row r="12" spans="1:19">
      <c r="A12" s="1">
        <v>41182</v>
      </c>
      <c r="B12">
        <v>1706.25</v>
      </c>
      <c r="C12" s="18">
        <v>1706.25</v>
      </c>
      <c r="D12" s="21"/>
      <c r="E12" s="18"/>
      <c r="F12" s="18"/>
      <c r="G12" s="20"/>
      <c r="H12" s="9">
        <f t="shared" si="0"/>
        <v>62.814</v>
      </c>
      <c r="I12" s="9"/>
      <c r="J12" s="17"/>
      <c r="K12" s="9"/>
      <c r="L12" s="17"/>
      <c r="M12" s="17"/>
      <c r="N12" s="17"/>
      <c r="O12" s="17"/>
      <c r="P12" s="17"/>
      <c r="Q12" s="17"/>
    </row>
    <row r="13" spans="1:19">
      <c r="A13" s="1">
        <v>41213</v>
      </c>
      <c r="B13">
        <v>1706.25</v>
      </c>
      <c r="C13" s="18">
        <v>1706.25</v>
      </c>
      <c r="D13" s="21"/>
      <c r="E13" s="18"/>
      <c r="F13" s="18"/>
      <c r="G13" s="20"/>
      <c r="H13" s="9">
        <f t="shared" si="0"/>
        <v>62.814</v>
      </c>
      <c r="I13" s="9"/>
      <c r="J13" s="17"/>
      <c r="K13" s="9"/>
      <c r="L13" s="17"/>
      <c r="M13" s="17"/>
      <c r="N13" s="17"/>
      <c r="O13" s="17"/>
      <c r="P13" s="17"/>
      <c r="Q13" s="17"/>
    </row>
    <row r="14" spans="1:19">
      <c r="A14" s="1">
        <v>41243</v>
      </c>
      <c r="B14">
        <v>1918.15</v>
      </c>
      <c r="C14" s="18">
        <v>1918.15</v>
      </c>
      <c r="D14" s="21"/>
      <c r="E14" s="18"/>
      <c r="F14" s="18"/>
      <c r="G14" s="20"/>
      <c r="H14" s="9">
        <f t="shared" si="0"/>
        <v>62.814</v>
      </c>
      <c r="I14" s="9"/>
      <c r="J14" s="17"/>
      <c r="K14" s="9"/>
      <c r="L14" s="17"/>
      <c r="M14" s="17"/>
      <c r="N14" s="17"/>
      <c r="O14" s="17"/>
      <c r="P14" s="17"/>
      <c r="Q14" s="17"/>
    </row>
    <row r="15" spans="1:19">
      <c r="A15" s="1">
        <v>41274</v>
      </c>
      <c r="B15">
        <v>1918.15</v>
      </c>
      <c r="C15" s="18">
        <v>1918.15</v>
      </c>
      <c r="D15" s="21"/>
      <c r="E15" s="18"/>
      <c r="F15" s="18"/>
      <c r="G15" s="20"/>
      <c r="H15" s="9">
        <f t="shared" si="0"/>
        <v>62.814</v>
      </c>
      <c r="I15" s="9"/>
      <c r="J15" s="17"/>
      <c r="K15" s="9"/>
      <c r="L15" s="17"/>
      <c r="M15" s="17"/>
      <c r="N15" s="17"/>
      <c r="O15" s="17"/>
      <c r="P15" s="17"/>
      <c r="Q15" s="17"/>
    </row>
    <row r="16" spans="1:19">
      <c r="A16" s="1">
        <v>41305</v>
      </c>
      <c r="B16">
        <v>1693.15</v>
      </c>
      <c r="C16" s="18">
        <v>48.24</v>
      </c>
      <c r="D16" s="21">
        <f>IF(B21&gt;0,SUM(B16:B21)-C16,0)</f>
        <v>11196.460000000001</v>
      </c>
      <c r="E16" s="18">
        <v>6.1787000000000001</v>
      </c>
      <c r="F16" s="18">
        <v>23.62</v>
      </c>
      <c r="G16" s="20">
        <v>90</v>
      </c>
      <c r="H16" s="9">
        <f>R22*0.25</f>
        <v>81.435000000000002</v>
      </c>
      <c r="I16" s="9">
        <f>IF($K$28&gt;F16,G16*($K$28-F16)*0.2,0)</f>
        <v>110.33999999999999</v>
      </c>
      <c r="J16" s="17"/>
      <c r="K16" s="9"/>
      <c r="L16" s="17"/>
      <c r="M16" s="17"/>
      <c r="N16" s="17"/>
      <c r="O16" s="17"/>
      <c r="P16" s="17"/>
      <c r="Q16" s="17"/>
      <c r="R16">
        <v>314.07</v>
      </c>
    </row>
    <row r="17" spans="1:18">
      <c r="A17" s="1">
        <v>41333</v>
      </c>
      <c r="B17" s="8">
        <v>1719.35</v>
      </c>
      <c r="C17" s="18"/>
      <c r="D17" s="21"/>
      <c r="E17" s="18"/>
      <c r="F17" s="18"/>
      <c r="G17" s="20"/>
      <c r="H17" s="9">
        <f t="shared" ref="H17:H80" si="1">R23*0.25</f>
        <v>67.862499999999997</v>
      </c>
      <c r="I17" s="9"/>
      <c r="J17" s="17"/>
      <c r="K17" s="9"/>
      <c r="L17" s="17"/>
      <c r="M17" s="17"/>
      <c r="N17" s="17"/>
      <c r="O17" s="17"/>
      <c r="P17" s="17"/>
      <c r="Q17" s="17"/>
      <c r="R17">
        <f>R16</f>
        <v>314.07</v>
      </c>
    </row>
    <row r="18" spans="1:18">
      <c r="A18" s="1">
        <v>41364</v>
      </c>
      <c r="B18" s="8">
        <v>1719.35</v>
      </c>
      <c r="C18" s="18"/>
      <c r="D18" s="21"/>
      <c r="E18" s="18"/>
      <c r="F18" s="18"/>
      <c r="G18" s="20"/>
      <c r="H18" s="9">
        <f t="shared" si="1"/>
        <v>67.862499999999997</v>
      </c>
      <c r="I18" s="9"/>
      <c r="J18" s="17"/>
      <c r="K18" s="9"/>
      <c r="L18" s="17"/>
      <c r="M18" s="17"/>
      <c r="N18" s="17"/>
      <c r="O18" s="17"/>
      <c r="P18" s="17"/>
      <c r="Q18" s="17"/>
      <c r="R18">
        <f t="shared" ref="R18:R32" si="2">R17</f>
        <v>314.07</v>
      </c>
    </row>
    <row r="19" spans="1:18">
      <c r="A19" s="1">
        <v>41394</v>
      </c>
      <c r="B19" s="8">
        <v>2196.35</v>
      </c>
      <c r="C19" s="18"/>
      <c r="D19" s="21"/>
      <c r="E19" s="18"/>
      <c r="F19" s="18"/>
      <c r="G19" s="20"/>
      <c r="H19" s="9">
        <f t="shared" si="1"/>
        <v>67.862499999999997</v>
      </c>
      <c r="I19" s="9"/>
      <c r="J19" s="17"/>
      <c r="K19" s="9"/>
      <c r="L19" s="17"/>
      <c r="M19" s="17"/>
      <c r="N19" s="17"/>
      <c r="O19" s="17"/>
      <c r="P19" s="17"/>
      <c r="Q19" s="17"/>
      <c r="R19">
        <f t="shared" si="2"/>
        <v>314.07</v>
      </c>
    </row>
    <row r="20" spans="1:18">
      <c r="A20" s="1">
        <v>41425</v>
      </c>
      <c r="B20" s="8">
        <v>1958.25</v>
      </c>
      <c r="C20" s="18"/>
      <c r="D20" s="21"/>
      <c r="E20" s="18"/>
      <c r="F20" s="18"/>
      <c r="G20" s="20"/>
      <c r="H20" s="9">
        <f t="shared" si="1"/>
        <v>67.862499999999997</v>
      </c>
      <c r="I20" s="9"/>
      <c r="J20" s="17"/>
      <c r="K20" s="9"/>
      <c r="L20" s="17"/>
      <c r="M20" s="17"/>
      <c r="N20" s="17"/>
      <c r="O20" s="17"/>
      <c r="P20" s="17"/>
      <c r="Q20" s="17"/>
      <c r="R20">
        <f t="shared" si="2"/>
        <v>314.07</v>
      </c>
    </row>
    <row r="21" spans="1:18">
      <c r="A21" s="1">
        <v>41455</v>
      </c>
      <c r="B21" s="8">
        <v>1958.25</v>
      </c>
      <c r="C21" s="18"/>
      <c r="D21" s="21"/>
      <c r="E21" s="18"/>
      <c r="F21" s="18"/>
      <c r="G21" s="20"/>
      <c r="H21" s="9">
        <f t="shared" si="1"/>
        <v>67.862499999999997</v>
      </c>
      <c r="I21" s="9"/>
      <c r="J21" s="17"/>
      <c r="K21" s="9"/>
      <c r="L21" s="17"/>
      <c r="M21" s="17"/>
      <c r="N21" s="17"/>
      <c r="O21" s="17"/>
      <c r="P21" s="17"/>
      <c r="Q21" s="17"/>
      <c r="R21">
        <f t="shared" si="2"/>
        <v>314.07</v>
      </c>
    </row>
    <row r="22" spans="1:18">
      <c r="A22" s="1">
        <v>41486</v>
      </c>
      <c r="B22" s="8">
        <v>1958.23</v>
      </c>
      <c r="C22" s="18">
        <v>34.549999999999997</v>
      </c>
      <c r="D22" s="21">
        <f>IF(B27&gt;0,SUM(B22:B27)-C22,0)</f>
        <v>11771.410000000002</v>
      </c>
      <c r="E22" s="18">
        <v>6.1050000000000004</v>
      </c>
      <c r="F22" s="18">
        <v>24.24</v>
      </c>
      <c r="G22" s="20">
        <v>109</v>
      </c>
      <c r="H22" s="9">
        <f>R28*0.25</f>
        <v>67.862499999999997</v>
      </c>
      <c r="I22" s="9">
        <f>IF($K$28&gt;F22,G22*($K$28-F22)*0.2,0)</f>
        <v>120.11800000000004</v>
      </c>
      <c r="J22" s="17"/>
      <c r="K22" s="9"/>
      <c r="L22" s="17"/>
      <c r="M22" s="17"/>
      <c r="N22" s="17"/>
      <c r="O22" s="17"/>
      <c r="P22" s="17"/>
      <c r="Q22" s="17"/>
      <c r="R22">
        <v>325.74</v>
      </c>
    </row>
    <row r="23" spans="1:18">
      <c r="A23" s="1">
        <v>41517</v>
      </c>
      <c r="B23" s="8">
        <v>1958.24</v>
      </c>
      <c r="C23" s="18"/>
      <c r="D23" s="21"/>
      <c r="E23" s="18"/>
      <c r="F23" s="18"/>
      <c r="G23" s="20"/>
      <c r="H23" s="9">
        <f t="shared" si="1"/>
        <v>100.08750000000001</v>
      </c>
      <c r="I23" s="9"/>
      <c r="J23" s="17"/>
      <c r="K23" s="9"/>
      <c r="L23" s="17"/>
      <c r="M23" s="17"/>
      <c r="N23" s="17"/>
      <c r="O23" s="17"/>
      <c r="P23" s="17"/>
      <c r="Q23" s="17"/>
      <c r="R23">
        <v>271.45</v>
      </c>
    </row>
    <row r="24" spans="1:18">
      <c r="A24" s="1">
        <v>41547</v>
      </c>
      <c r="B24" s="8">
        <v>1958.25</v>
      </c>
      <c r="C24" s="18"/>
      <c r="D24" s="21"/>
      <c r="E24" s="18"/>
      <c r="F24" s="18"/>
      <c r="G24" s="20"/>
      <c r="H24" s="9">
        <f t="shared" si="1"/>
        <v>100.08750000000001</v>
      </c>
      <c r="I24" s="9"/>
      <c r="J24" s="17"/>
      <c r="K24" s="9"/>
      <c r="L24" s="17"/>
      <c r="M24" s="17"/>
      <c r="N24" s="17"/>
      <c r="O24" s="17"/>
      <c r="P24" s="17"/>
      <c r="Q24" s="17"/>
      <c r="R24">
        <f t="shared" si="2"/>
        <v>271.45</v>
      </c>
    </row>
    <row r="25" spans="1:18">
      <c r="A25" s="1">
        <v>41578</v>
      </c>
      <c r="B25" s="8">
        <v>1958.26</v>
      </c>
      <c r="C25" s="18"/>
      <c r="D25" s="21"/>
      <c r="E25" s="18"/>
      <c r="F25" s="18"/>
      <c r="G25" s="20"/>
      <c r="H25" s="9">
        <f t="shared" si="1"/>
        <v>100.08750000000001</v>
      </c>
      <c r="I25" s="9"/>
      <c r="J25" s="17"/>
      <c r="K25" s="9"/>
      <c r="L25" s="17"/>
      <c r="M25" s="17"/>
      <c r="N25" s="17"/>
      <c r="O25" s="17"/>
      <c r="P25" s="17"/>
      <c r="Q25" s="17"/>
      <c r="R25">
        <f t="shared" si="2"/>
        <v>271.45</v>
      </c>
    </row>
    <row r="26" spans="1:18">
      <c r="A26" s="1">
        <v>41608</v>
      </c>
      <c r="B26" s="8">
        <v>2031.49</v>
      </c>
      <c r="C26" s="18"/>
      <c r="D26" s="21"/>
      <c r="E26" s="18"/>
      <c r="F26" s="18"/>
      <c r="G26" s="20"/>
      <c r="H26" s="9">
        <f t="shared" si="1"/>
        <v>100.08750000000001</v>
      </c>
      <c r="I26" s="9"/>
      <c r="J26" s="17"/>
      <c r="K26" s="9"/>
      <c r="L26" s="17"/>
      <c r="M26" s="17"/>
      <c r="N26" s="17"/>
      <c r="O26" s="17"/>
      <c r="P26" s="17"/>
      <c r="Q26" s="17"/>
      <c r="R26">
        <f t="shared" si="2"/>
        <v>271.45</v>
      </c>
    </row>
    <row r="27" spans="1:18">
      <c r="A27" s="1">
        <v>41639</v>
      </c>
      <c r="B27" s="8">
        <v>1941.49</v>
      </c>
      <c r="C27" s="18"/>
      <c r="D27" s="21"/>
      <c r="E27" s="18"/>
      <c r="F27" s="18"/>
      <c r="G27" s="20"/>
      <c r="H27" s="9">
        <f t="shared" si="1"/>
        <v>100.08750000000001</v>
      </c>
      <c r="I27" s="9"/>
      <c r="J27" s="17"/>
      <c r="K27" s="9"/>
      <c r="L27" s="17"/>
      <c r="M27" s="17"/>
      <c r="N27" s="17"/>
      <c r="O27" s="17"/>
      <c r="P27" s="17"/>
      <c r="Q27" s="17"/>
      <c r="R27">
        <f t="shared" si="2"/>
        <v>271.45</v>
      </c>
    </row>
    <row r="28" spans="1:18">
      <c r="A28" s="1">
        <v>41670</v>
      </c>
      <c r="B28" s="8">
        <v>1941.49</v>
      </c>
      <c r="C28" s="18">
        <v>22.25</v>
      </c>
      <c r="D28" s="21">
        <f>IF(G28&gt;0,SUM(B28:B34)-C28,0)</f>
        <v>14106.8</v>
      </c>
      <c r="E28" s="18">
        <v>6.1675000000000004</v>
      </c>
      <c r="F28" s="18">
        <v>29.3</v>
      </c>
      <c r="G28" s="20">
        <v>79</v>
      </c>
      <c r="H28" s="9">
        <f t="shared" si="1"/>
        <v>100.08750000000001</v>
      </c>
      <c r="I28" s="9">
        <f>IF($K$49&gt;F28,G28*($K$49-F28)*0.2,0)</f>
        <v>0</v>
      </c>
      <c r="J28" s="9">
        <f>SUM(I10:I27)</f>
        <v>300.76800000000003</v>
      </c>
      <c r="K28" s="9">
        <v>29.75</v>
      </c>
      <c r="L28" s="9">
        <v>278</v>
      </c>
      <c r="M28" s="9">
        <f>IF(IF(L28*K28&lt;5000,L28*K28*0.006,L28*K28*0.005)&gt;25,IF(L28*K28&lt;5000,L28*K28*0.006,L28*K28*0.005),25)</f>
        <v>41.352499999999999</v>
      </c>
      <c r="N28" s="9">
        <v>5.25</v>
      </c>
      <c r="O28" s="9">
        <v>0</v>
      </c>
      <c r="P28" s="9">
        <v>25</v>
      </c>
      <c r="Q28" s="9">
        <f>(K28*L28-J28-M28-N28-O28-P28)*S34</f>
        <v>48178.589949999994</v>
      </c>
      <c r="R28">
        <f>R27</f>
        <v>271.45</v>
      </c>
    </row>
    <row r="29" spans="1:18">
      <c r="A29" s="1">
        <v>41698</v>
      </c>
      <c r="B29" s="8">
        <v>2445.75</v>
      </c>
      <c r="C29" s="18"/>
      <c r="D29" s="21"/>
      <c r="E29" s="18"/>
      <c r="F29" s="18"/>
      <c r="G29" s="20"/>
      <c r="H29" s="9">
        <f t="shared" si="1"/>
        <v>89.637500000000003</v>
      </c>
      <c r="I29" s="9"/>
      <c r="J29" s="9"/>
      <c r="K29" s="9"/>
      <c r="L29" s="9"/>
      <c r="M29" s="9"/>
      <c r="N29" s="9"/>
      <c r="O29" s="9"/>
      <c r="P29" s="9"/>
      <c r="Q29" s="9"/>
      <c r="R29">
        <v>400.35</v>
      </c>
    </row>
    <row r="30" spans="1:18">
      <c r="A30" s="1">
        <v>41729</v>
      </c>
      <c r="B30" s="8">
        <v>1917.03</v>
      </c>
      <c r="C30" s="18"/>
      <c r="D30" s="21"/>
      <c r="E30" s="18"/>
      <c r="F30" s="18"/>
      <c r="G30" s="20"/>
      <c r="H30" s="9">
        <f t="shared" si="1"/>
        <v>89.637500000000003</v>
      </c>
      <c r="I30" s="9"/>
      <c r="J30" s="9"/>
      <c r="K30" s="9"/>
      <c r="L30" s="9"/>
      <c r="M30" s="9"/>
      <c r="N30" s="9"/>
      <c r="O30" s="9"/>
      <c r="P30" s="9"/>
      <c r="Q30" s="9"/>
      <c r="R30">
        <f t="shared" si="2"/>
        <v>400.35</v>
      </c>
    </row>
    <row r="31" spans="1:18">
      <c r="A31" s="1">
        <v>41759</v>
      </c>
      <c r="B31" s="8">
        <v>1827.02</v>
      </c>
      <c r="C31" s="18"/>
      <c r="D31" s="21"/>
      <c r="E31" s="18"/>
      <c r="F31" s="18"/>
      <c r="G31" s="20"/>
      <c r="H31" s="9">
        <f t="shared" si="1"/>
        <v>89.637500000000003</v>
      </c>
      <c r="I31" s="9"/>
      <c r="J31" s="9"/>
      <c r="K31" s="9"/>
      <c r="L31" s="9"/>
      <c r="M31" s="9"/>
      <c r="N31" s="9"/>
      <c r="O31" s="9"/>
      <c r="P31" s="9"/>
      <c r="Q31" s="9"/>
      <c r="R31">
        <f t="shared" si="2"/>
        <v>400.35</v>
      </c>
    </row>
    <row r="32" spans="1:18">
      <c r="A32" s="1">
        <v>41790</v>
      </c>
      <c r="B32" s="8">
        <v>1958.22</v>
      </c>
      <c r="C32" s="18"/>
      <c r="D32" s="21"/>
      <c r="E32" s="18"/>
      <c r="F32" s="18"/>
      <c r="G32" s="20"/>
      <c r="H32" s="9">
        <f t="shared" si="1"/>
        <v>89.637500000000003</v>
      </c>
      <c r="I32" s="9"/>
      <c r="J32" s="9"/>
      <c r="K32" s="9"/>
      <c r="L32" s="9"/>
      <c r="M32" s="9"/>
      <c r="N32" s="9"/>
      <c r="O32" s="9"/>
      <c r="P32" s="9"/>
      <c r="Q32" s="9"/>
      <c r="R32">
        <f t="shared" si="2"/>
        <v>400.35</v>
      </c>
    </row>
    <row r="33" spans="1:19">
      <c r="A33" s="1">
        <v>41820</v>
      </c>
      <c r="B33" s="8">
        <v>1958.28</v>
      </c>
      <c r="C33" s="18"/>
      <c r="D33" s="21"/>
      <c r="E33" s="18"/>
      <c r="F33" s="18"/>
      <c r="G33" s="20"/>
      <c r="H33" s="9">
        <f t="shared" si="1"/>
        <v>89.637500000000003</v>
      </c>
      <c r="I33" s="9"/>
      <c r="J33" s="9"/>
      <c r="K33" s="9"/>
      <c r="L33" s="9"/>
      <c r="M33" s="9"/>
      <c r="N33" s="9"/>
      <c r="O33" s="9"/>
      <c r="P33" s="9"/>
      <c r="Q33" s="9"/>
      <c r="R33">
        <f>R30</f>
        <v>400.35</v>
      </c>
    </row>
    <row r="34" spans="1:19">
      <c r="A34" s="1">
        <v>41851</v>
      </c>
      <c r="B34" s="8">
        <v>2081.2600000000002</v>
      </c>
      <c r="C34" s="18"/>
      <c r="D34" s="21"/>
      <c r="E34" s="18"/>
      <c r="F34" s="18"/>
      <c r="G34" s="20"/>
      <c r="H34" s="9">
        <f t="shared" si="1"/>
        <v>89.637500000000003</v>
      </c>
      <c r="I34" s="9"/>
      <c r="J34" s="9"/>
      <c r="K34" s="9"/>
      <c r="L34" s="9"/>
      <c r="M34" s="9"/>
      <c r="N34" s="9"/>
      <c r="O34" s="9"/>
      <c r="P34" s="9"/>
      <c r="Q34" s="9"/>
      <c r="R34">
        <f>R32</f>
        <v>400.35</v>
      </c>
      <c r="S34">
        <v>6.1</v>
      </c>
    </row>
    <row r="35" spans="1:19">
      <c r="A35" s="1">
        <v>41882</v>
      </c>
      <c r="B35" s="8">
        <v>2171.2600000000002</v>
      </c>
      <c r="C35" s="18">
        <v>30.19</v>
      </c>
      <c r="D35" s="21">
        <f>IF(B40&gt;0,SUM(B35:B40)-C35,0)</f>
        <v>13016.160000000002</v>
      </c>
      <c r="E35" s="18">
        <v>6.1369999999999996</v>
      </c>
      <c r="F35" s="18">
        <v>25.93</v>
      </c>
      <c r="G35" s="20">
        <v>96</v>
      </c>
      <c r="H35" s="9">
        <f t="shared" si="1"/>
        <v>95.492500000000007</v>
      </c>
      <c r="I35" s="9">
        <f t="shared" ref="I29:I47" si="3">IF($K$49&gt;F35,G35*($K$49-F35)*0.2,0)</f>
        <v>35.904000000000018</v>
      </c>
      <c r="J35" s="9"/>
      <c r="K35" s="9"/>
      <c r="L35" s="9"/>
      <c r="M35" s="9"/>
      <c r="N35" s="9"/>
      <c r="O35" s="9"/>
      <c r="P35" s="9"/>
      <c r="Q35" s="9"/>
      <c r="R35">
        <v>358.55</v>
      </c>
    </row>
    <row r="36" spans="1:19">
      <c r="A36" s="1">
        <v>41912</v>
      </c>
      <c r="B36" s="8">
        <v>2081.27</v>
      </c>
      <c r="C36" s="18"/>
      <c r="D36" s="21"/>
      <c r="E36" s="18"/>
      <c r="F36" s="18"/>
      <c r="G36" s="20"/>
      <c r="H36" s="9">
        <f t="shared" si="1"/>
        <v>95.492500000000007</v>
      </c>
      <c r="I36" s="9"/>
      <c r="J36" s="9"/>
      <c r="K36" s="9"/>
      <c r="L36" s="9"/>
      <c r="M36" s="9"/>
      <c r="N36" s="9"/>
      <c r="O36" s="9"/>
      <c r="P36" s="9"/>
      <c r="Q36" s="9"/>
      <c r="R36">
        <v>358.55</v>
      </c>
    </row>
    <row r="37" spans="1:19">
      <c r="A37" s="1">
        <v>41943</v>
      </c>
      <c r="B37" s="8">
        <v>2081.2600000000002</v>
      </c>
      <c r="C37" s="18"/>
      <c r="D37" s="21"/>
      <c r="E37" s="18"/>
      <c r="F37" s="18"/>
      <c r="G37" s="20"/>
      <c r="H37" s="9">
        <f t="shared" si="1"/>
        <v>95.492500000000007</v>
      </c>
      <c r="I37" s="9"/>
      <c r="J37" s="9"/>
      <c r="K37" s="9"/>
      <c r="L37" s="9"/>
      <c r="M37" s="9"/>
      <c r="N37" s="9"/>
      <c r="O37" s="9"/>
      <c r="P37" s="9"/>
      <c r="Q37" s="9"/>
      <c r="R37">
        <v>358.55</v>
      </c>
    </row>
    <row r="38" spans="1:19">
      <c r="A38" s="1">
        <v>41973</v>
      </c>
      <c r="B38" s="8">
        <v>2537.5100000000002</v>
      </c>
      <c r="C38" s="18"/>
      <c r="D38" s="21"/>
      <c r="E38" s="18"/>
      <c r="F38" s="18"/>
      <c r="G38" s="20"/>
      <c r="H38" s="9">
        <f t="shared" si="1"/>
        <v>95.492500000000007</v>
      </c>
      <c r="I38" s="9"/>
      <c r="J38" s="9"/>
      <c r="K38" s="9"/>
      <c r="L38" s="9"/>
      <c r="M38" s="9"/>
      <c r="N38" s="9"/>
      <c r="O38" s="9"/>
      <c r="P38" s="9"/>
      <c r="Q38" s="9"/>
      <c r="R38">
        <v>358.55</v>
      </c>
    </row>
    <row r="39" spans="1:19">
      <c r="A39" s="1">
        <v>42004</v>
      </c>
      <c r="B39" s="8">
        <v>2087.52</v>
      </c>
      <c r="C39" s="18"/>
      <c r="D39" s="21"/>
      <c r="E39" s="18"/>
      <c r="F39" s="18"/>
      <c r="G39" s="20"/>
      <c r="H39" s="9">
        <f t="shared" si="1"/>
        <v>95.492500000000007</v>
      </c>
      <c r="I39" s="9"/>
      <c r="J39" s="9"/>
      <c r="K39" s="9"/>
      <c r="L39" s="9"/>
      <c r="M39" s="9"/>
      <c r="N39" s="9"/>
      <c r="O39" s="9"/>
      <c r="P39" s="9"/>
      <c r="Q39" s="9"/>
      <c r="R39">
        <v>358.55</v>
      </c>
    </row>
    <row r="40" spans="1:19">
      <c r="A40" s="1">
        <v>42034</v>
      </c>
      <c r="B40" s="8">
        <v>2087.5300000000002</v>
      </c>
      <c r="C40" s="18"/>
      <c r="D40" s="21"/>
      <c r="E40" s="18"/>
      <c r="F40" s="18"/>
      <c r="G40" s="20"/>
      <c r="H40" s="9">
        <f t="shared" si="1"/>
        <v>95.487499999999997</v>
      </c>
      <c r="I40" s="9"/>
      <c r="J40" s="9"/>
      <c r="K40" s="9"/>
      <c r="L40" s="9"/>
      <c r="M40" s="9"/>
      <c r="N40" s="9"/>
      <c r="O40" s="9"/>
      <c r="P40" s="9"/>
      <c r="Q40" s="9"/>
      <c r="R40">
        <v>358.55</v>
      </c>
    </row>
    <row r="41" spans="1:19">
      <c r="A41" s="1">
        <v>42063</v>
      </c>
      <c r="B41" s="8">
        <v>2362.48</v>
      </c>
      <c r="C41" s="18">
        <v>52.72</v>
      </c>
      <c r="D41" s="21">
        <f>IF(B46&gt;0,SUM(B41:B46)-C41,0)</f>
        <v>13224.72</v>
      </c>
      <c r="E41" s="18">
        <v>6.1997</v>
      </c>
      <c r="F41" s="18">
        <v>26.89</v>
      </c>
      <c r="G41" s="20">
        <v>93</v>
      </c>
      <c r="H41" s="9">
        <f t="shared" si="1"/>
        <v>95.527500000000003</v>
      </c>
      <c r="I41" s="9">
        <f t="shared" si="3"/>
        <v>16.926000000000002</v>
      </c>
      <c r="J41" s="9"/>
      <c r="K41" s="9"/>
      <c r="L41" s="9"/>
      <c r="M41" s="9"/>
      <c r="N41" s="9"/>
      <c r="O41" s="9"/>
      <c r="P41" s="9"/>
      <c r="Q41" s="9"/>
      <c r="R41">
        <v>381.97</v>
      </c>
    </row>
    <row r="42" spans="1:19">
      <c r="A42" s="1">
        <v>42094</v>
      </c>
      <c r="B42" s="8">
        <v>2174.98</v>
      </c>
      <c r="C42" s="18"/>
      <c r="D42" s="21"/>
      <c r="E42" s="18"/>
      <c r="F42" s="18"/>
      <c r="G42" s="20"/>
      <c r="H42" s="9">
        <f t="shared" si="1"/>
        <v>95.527500000000003</v>
      </c>
      <c r="I42" s="9"/>
      <c r="J42" s="9"/>
      <c r="K42" s="9"/>
      <c r="L42" s="9"/>
      <c r="M42" s="9"/>
      <c r="N42" s="9"/>
      <c r="O42" s="9"/>
      <c r="P42" s="9"/>
      <c r="Q42" s="9"/>
      <c r="R42">
        <v>381.97</v>
      </c>
    </row>
    <row r="43" spans="1:19">
      <c r="A43" s="1">
        <v>42124</v>
      </c>
      <c r="B43" s="8">
        <v>2265</v>
      </c>
      <c r="C43" s="18"/>
      <c r="D43" s="21"/>
      <c r="E43" s="18"/>
      <c r="F43" s="18"/>
      <c r="G43" s="20"/>
      <c r="H43" s="9">
        <f t="shared" si="1"/>
        <v>95.527500000000003</v>
      </c>
      <c r="I43" s="9"/>
      <c r="J43" s="9"/>
      <c r="K43" s="9"/>
      <c r="L43" s="9"/>
      <c r="M43" s="9"/>
      <c r="N43" s="9"/>
      <c r="O43" s="9"/>
      <c r="P43" s="9"/>
      <c r="Q43" s="9"/>
      <c r="R43">
        <v>381.97</v>
      </c>
    </row>
    <row r="44" spans="1:19">
      <c r="A44" s="1">
        <v>42155</v>
      </c>
      <c r="B44" s="8">
        <v>2087.5</v>
      </c>
      <c r="C44" s="18"/>
      <c r="D44" s="21"/>
      <c r="E44" s="18"/>
      <c r="F44" s="18"/>
      <c r="G44" s="20"/>
      <c r="H44" s="9">
        <f t="shared" si="1"/>
        <v>95.527500000000003</v>
      </c>
      <c r="I44" s="9"/>
      <c r="J44" s="9"/>
      <c r="K44" s="9"/>
      <c r="L44" s="9"/>
      <c r="M44" s="9"/>
      <c r="N44" s="9"/>
      <c r="O44" s="9"/>
      <c r="P44" s="9"/>
      <c r="Q44" s="9"/>
      <c r="R44">
        <v>381.97</v>
      </c>
    </row>
    <row r="45" spans="1:19">
      <c r="A45" s="1">
        <v>42185</v>
      </c>
      <c r="B45" s="8">
        <v>2087.48</v>
      </c>
      <c r="C45" s="18"/>
      <c r="D45" s="21"/>
      <c r="E45" s="18"/>
      <c r="F45" s="18"/>
      <c r="G45" s="20"/>
      <c r="H45" s="9">
        <f t="shared" si="1"/>
        <v>95.527500000000003</v>
      </c>
      <c r="I45" s="9"/>
      <c r="J45" s="9"/>
      <c r="K45" s="9"/>
      <c r="L45" s="9"/>
      <c r="M45" s="9"/>
      <c r="N45" s="9"/>
      <c r="O45" s="9"/>
      <c r="P45" s="9"/>
      <c r="Q45" s="9"/>
      <c r="R45">
        <v>381.97</v>
      </c>
    </row>
    <row r="46" spans="1:19">
      <c r="A46" s="1">
        <v>42216</v>
      </c>
      <c r="B46" s="8">
        <v>2300</v>
      </c>
      <c r="C46" s="18"/>
      <c r="D46" s="21"/>
      <c r="E46" s="18"/>
      <c r="F46" s="18"/>
      <c r="G46" s="20"/>
      <c r="H46" s="9">
        <f t="shared" si="1"/>
        <v>95.527500000000003</v>
      </c>
      <c r="I46" s="9"/>
      <c r="J46" s="9"/>
      <c r="K46" s="9"/>
      <c r="L46" s="9"/>
      <c r="M46" s="9"/>
      <c r="N46" s="9"/>
      <c r="O46" s="9"/>
      <c r="P46" s="9"/>
      <c r="Q46" s="9"/>
      <c r="R46">
        <v>381.95</v>
      </c>
    </row>
    <row r="47" spans="1:19">
      <c r="A47" s="1">
        <v>42247</v>
      </c>
      <c r="B47" s="8">
        <v>3787.17</v>
      </c>
      <c r="C47" s="18">
        <v>0</v>
      </c>
      <c r="D47" s="21">
        <f>IF(B52&gt;0,SUM(B47:B52)-C47,0)</f>
        <v>0</v>
      </c>
      <c r="E47" s="18">
        <v>6.2</v>
      </c>
      <c r="F47" s="18">
        <v>25.3</v>
      </c>
      <c r="G47" s="20">
        <v>0</v>
      </c>
      <c r="H47" s="9">
        <f t="shared" si="1"/>
        <v>0</v>
      </c>
      <c r="I47" s="9">
        <f t="shared" si="3"/>
        <v>0</v>
      </c>
      <c r="J47" s="9"/>
      <c r="K47" s="9"/>
      <c r="L47" s="9"/>
      <c r="M47" s="9"/>
      <c r="N47" s="9"/>
      <c r="O47" s="9"/>
      <c r="P47" s="9"/>
      <c r="Q47" s="9"/>
      <c r="R47">
        <v>382.11</v>
      </c>
      <c r="S47">
        <v>6.2</v>
      </c>
    </row>
    <row r="48" spans="1:19">
      <c r="A48" s="1">
        <v>42277</v>
      </c>
      <c r="B48" s="8">
        <v>3154.99</v>
      </c>
      <c r="C48" s="18"/>
      <c r="D48" s="21"/>
      <c r="E48" s="18"/>
      <c r="F48" s="18"/>
      <c r="G48" s="20"/>
      <c r="H48" s="9">
        <f t="shared" si="1"/>
        <v>0</v>
      </c>
      <c r="I48" s="9"/>
      <c r="J48" s="9"/>
      <c r="K48" s="9"/>
      <c r="L48" s="9"/>
      <c r="M48" s="9"/>
      <c r="N48" s="9"/>
      <c r="O48" s="9"/>
      <c r="P48" s="9"/>
      <c r="Q48" s="9"/>
      <c r="R48">
        <v>382.11</v>
      </c>
    </row>
    <row r="49" spans="1:19">
      <c r="A49" s="1">
        <v>42308</v>
      </c>
      <c r="B49" s="8">
        <v>0</v>
      </c>
      <c r="C49" s="18"/>
      <c r="D49" s="21"/>
      <c r="E49" s="18"/>
      <c r="F49" s="18"/>
      <c r="G49" s="20"/>
      <c r="H49" s="9">
        <f t="shared" si="1"/>
        <v>0</v>
      </c>
      <c r="I49" s="9"/>
      <c r="J49" s="9">
        <f t="shared" ref="J46:J49" si="4">SUM(I31:I48)</f>
        <v>52.83000000000002</v>
      </c>
      <c r="K49" s="9">
        <v>27.8</v>
      </c>
      <c r="L49" s="9">
        <v>268</v>
      </c>
      <c r="M49" s="9">
        <f t="shared" ref="M49" si="5">IF(IF(L49*K49&lt;5000,L49*K49*0.006,L49*K49*0.005)&gt;25,IF(L49*K49&lt;5000,L49*K49*0.006,L49*K49*0.005),25)</f>
        <v>37.252000000000002</v>
      </c>
      <c r="N49" s="9">
        <v>5.25</v>
      </c>
      <c r="O49" s="9">
        <v>0</v>
      </c>
      <c r="P49" s="9">
        <v>25</v>
      </c>
      <c r="Q49" s="9">
        <f>(K49*L49-J49-M49-N49-O49-P49)*S52</f>
        <v>45446.421600000001</v>
      </c>
      <c r="R49">
        <v>382.11</v>
      </c>
    </row>
    <row r="50" spans="1:19">
      <c r="A50" s="1">
        <v>42338</v>
      </c>
      <c r="B50" s="8">
        <v>0</v>
      </c>
      <c r="C50" s="18"/>
      <c r="D50" s="21"/>
      <c r="E50" s="18"/>
      <c r="F50" s="18"/>
      <c r="G50" s="20"/>
      <c r="H50" s="9">
        <f t="shared" si="1"/>
        <v>0</v>
      </c>
      <c r="I50" s="9"/>
      <c r="J50" s="9"/>
      <c r="K50" s="9"/>
      <c r="L50" s="9"/>
      <c r="M50" s="9"/>
      <c r="N50" s="9"/>
      <c r="O50" s="9"/>
      <c r="P50" s="9"/>
      <c r="Q50" s="9"/>
      <c r="R50">
        <v>382.11</v>
      </c>
    </row>
    <row r="51" spans="1:19">
      <c r="A51" s="1">
        <v>42369</v>
      </c>
      <c r="B51" s="8">
        <v>0</v>
      </c>
      <c r="C51" s="18"/>
      <c r="D51" s="21"/>
      <c r="E51" s="18"/>
      <c r="F51" s="18"/>
      <c r="G51" s="20"/>
      <c r="H51" s="9">
        <f t="shared" si="1"/>
        <v>0</v>
      </c>
      <c r="I51" s="9"/>
      <c r="J51" s="9"/>
      <c r="K51" s="9"/>
      <c r="L51" s="9"/>
      <c r="M51" s="9"/>
      <c r="N51" s="9"/>
      <c r="O51" s="9"/>
      <c r="P51" s="9"/>
      <c r="Q51" s="9"/>
      <c r="R51">
        <v>382.11</v>
      </c>
    </row>
    <row r="52" spans="1:19">
      <c r="A52" s="1">
        <v>42400</v>
      </c>
      <c r="B52" s="8">
        <v>0</v>
      </c>
      <c r="C52" s="18"/>
      <c r="D52" s="21"/>
      <c r="E52" s="18"/>
      <c r="F52" s="18"/>
      <c r="G52" s="20"/>
      <c r="H52" s="9">
        <f t="shared" si="1"/>
        <v>0</v>
      </c>
      <c r="I52" s="9"/>
      <c r="J52" s="9"/>
      <c r="K52" s="9"/>
      <c r="L52" s="9"/>
      <c r="M52" s="9"/>
      <c r="N52" s="9"/>
      <c r="O52" s="9"/>
      <c r="P52" s="9"/>
      <c r="Q52" s="9"/>
      <c r="R52">
        <v>382.11</v>
      </c>
      <c r="S52">
        <v>6.2</v>
      </c>
    </row>
    <row r="53" spans="1:19">
      <c r="A53" s="1">
        <v>42429</v>
      </c>
      <c r="B53" s="8">
        <v>0</v>
      </c>
      <c r="C53" s="18">
        <v>0</v>
      </c>
      <c r="D53" s="21">
        <f>IF(B58&gt;0,SUM(B53:B58)-C53,0)</f>
        <v>0</v>
      </c>
      <c r="E53" s="18">
        <v>6.2</v>
      </c>
      <c r="F53" s="18">
        <v>25.3</v>
      </c>
      <c r="G53" s="20">
        <v>0</v>
      </c>
      <c r="H53" s="9">
        <f t="shared" si="1"/>
        <v>0</v>
      </c>
      <c r="I53" s="17">
        <f>IF($D$2&gt;F53,G53*($D$2-F53)*0.2,0)</f>
        <v>0</v>
      </c>
      <c r="J53" s="17"/>
      <c r="K53" s="17"/>
      <c r="L53" s="17"/>
      <c r="M53" s="17"/>
      <c r="N53" s="17"/>
      <c r="O53" s="17"/>
      <c r="P53" s="17"/>
      <c r="Q53" s="17"/>
    </row>
    <row r="54" spans="1:19">
      <c r="A54" s="1">
        <v>42460</v>
      </c>
      <c r="B54" s="8">
        <v>0</v>
      </c>
      <c r="C54" s="18"/>
      <c r="D54" s="21"/>
      <c r="E54" s="18"/>
      <c r="F54" s="18"/>
      <c r="G54" s="20"/>
      <c r="H54" s="9">
        <f t="shared" si="1"/>
        <v>0</v>
      </c>
      <c r="I54" s="17"/>
      <c r="J54" s="17"/>
      <c r="K54" s="17"/>
      <c r="L54" s="17"/>
      <c r="M54" s="17"/>
      <c r="N54" s="17"/>
      <c r="O54" s="17"/>
      <c r="P54" s="17"/>
      <c r="Q54" s="17"/>
    </row>
    <row r="55" spans="1:19">
      <c r="A55" s="1">
        <v>42490</v>
      </c>
      <c r="B55" s="8">
        <v>0</v>
      </c>
      <c r="C55" s="18"/>
      <c r="D55" s="21"/>
      <c r="E55" s="18"/>
      <c r="F55" s="18"/>
      <c r="G55" s="20"/>
      <c r="H55" s="9">
        <f t="shared" si="1"/>
        <v>0</v>
      </c>
      <c r="I55" s="17"/>
      <c r="J55" s="17"/>
      <c r="K55" s="17"/>
      <c r="L55" s="17"/>
      <c r="M55" s="17"/>
      <c r="N55" s="17"/>
      <c r="O55" s="17"/>
      <c r="P55" s="17"/>
      <c r="Q55" s="17"/>
    </row>
    <row r="56" spans="1:19">
      <c r="A56" s="1">
        <v>42521</v>
      </c>
      <c r="B56" s="8">
        <v>0</v>
      </c>
      <c r="C56" s="18"/>
      <c r="D56" s="21"/>
      <c r="E56" s="18"/>
      <c r="F56" s="18"/>
      <c r="G56" s="20"/>
      <c r="H56" s="9">
        <f t="shared" si="1"/>
        <v>0</v>
      </c>
      <c r="I56" s="17"/>
      <c r="J56" s="17"/>
      <c r="K56" s="17"/>
      <c r="L56" s="17"/>
      <c r="M56" s="17"/>
      <c r="N56" s="17"/>
      <c r="O56" s="17"/>
      <c r="P56" s="17"/>
      <c r="Q56" s="17"/>
    </row>
    <row r="57" spans="1:19">
      <c r="A57" s="1">
        <v>42551</v>
      </c>
      <c r="B57" s="8">
        <v>0</v>
      </c>
      <c r="C57" s="18"/>
      <c r="D57" s="21"/>
      <c r="E57" s="18"/>
      <c r="F57" s="18"/>
      <c r="G57" s="20"/>
      <c r="H57" s="9">
        <f t="shared" si="1"/>
        <v>0</v>
      </c>
      <c r="I57" s="17"/>
      <c r="J57" s="17"/>
      <c r="K57" s="17"/>
      <c r="L57" s="17"/>
      <c r="M57" s="17"/>
      <c r="N57" s="17"/>
      <c r="O57" s="17"/>
      <c r="P57" s="17"/>
      <c r="Q57" s="17"/>
    </row>
    <row r="58" spans="1:19">
      <c r="A58" s="1">
        <v>42582</v>
      </c>
      <c r="B58" s="8">
        <v>0</v>
      </c>
      <c r="C58" s="18"/>
      <c r="D58" s="21"/>
      <c r="E58" s="18"/>
      <c r="F58" s="18"/>
      <c r="G58" s="20"/>
      <c r="H58" s="9">
        <f t="shared" si="1"/>
        <v>0</v>
      </c>
      <c r="I58" s="17"/>
      <c r="J58" s="17"/>
      <c r="K58" s="17"/>
      <c r="L58" s="17"/>
      <c r="M58" s="17"/>
      <c r="N58" s="17"/>
      <c r="O58" s="17"/>
      <c r="P58" s="17"/>
      <c r="Q58" s="17"/>
    </row>
    <row r="59" spans="1:19">
      <c r="A59" s="1">
        <v>42613</v>
      </c>
      <c r="B59" s="8">
        <v>0</v>
      </c>
      <c r="C59" s="18">
        <v>0</v>
      </c>
      <c r="D59" s="21">
        <f>IF(B64&gt;0,SUM(B59:B64)-C59,0)</f>
        <v>0</v>
      </c>
      <c r="E59" s="18">
        <v>6.2</v>
      </c>
      <c r="F59" s="18">
        <v>25.3</v>
      </c>
      <c r="G59" s="20">
        <v>0</v>
      </c>
      <c r="H59" s="9">
        <f t="shared" si="1"/>
        <v>0</v>
      </c>
      <c r="I59" s="17">
        <f>IF($D$2&gt;F59,G59*($D$2-F59)*0.2,0)</f>
        <v>0</v>
      </c>
      <c r="J59" s="17"/>
      <c r="K59" s="17"/>
      <c r="L59" s="17"/>
      <c r="M59" s="17"/>
      <c r="N59" s="17"/>
      <c r="O59" s="17"/>
      <c r="P59" s="17"/>
      <c r="Q59" s="17"/>
    </row>
    <row r="60" spans="1:19">
      <c r="A60" s="1">
        <v>42643</v>
      </c>
      <c r="B60" s="8">
        <v>0</v>
      </c>
      <c r="C60" s="18"/>
      <c r="D60" s="21"/>
      <c r="E60" s="18"/>
      <c r="F60" s="18"/>
      <c r="G60" s="20"/>
      <c r="H60" s="9">
        <f t="shared" si="1"/>
        <v>0</v>
      </c>
      <c r="I60" s="17"/>
      <c r="J60" s="17"/>
      <c r="K60" s="17"/>
      <c r="L60" s="17"/>
      <c r="M60" s="17"/>
      <c r="N60" s="17"/>
      <c r="O60" s="17"/>
      <c r="P60" s="17"/>
      <c r="Q60" s="17"/>
    </row>
    <row r="61" spans="1:19">
      <c r="A61" s="1">
        <v>42674</v>
      </c>
      <c r="B61" s="8">
        <v>0</v>
      </c>
      <c r="C61" s="18"/>
      <c r="D61" s="21"/>
      <c r="E61" s="18"/>
      <c r="F61" s="18"/>
      <c r="G61" s="20"/>
      <c r="H61" s="9">
        <f t="shared" si="1"/>
        <v>0</v>
      </c>
      <c r="I61" s="17"/>
      <c r="J61" s="17"/>
      <c r="K61" s="17"/>
      <c r="L61" s="17"/>
      <c r="M61" s="17"/>
      <c r="N61" s="17"/>
      <c r="O61" s="17"/>
      <c r="P61" s="17"/>
      <c r="Q61" s="17"/>
    </row>
    <row r="62" spans="1:19">
      <c r="A62" s="1">
        <v>42704</v>
      </c>
      <c r="B62" s="8">
        <v>0</v>
      </c>
      <c r="C62" s="18"/>
      <c r="D62" s="21"/>
      <c r="E62" s="18"/>
      <c r="F62" s="18"/>
      <c r="G62" s="20"/>
      <c r="H62" s="9">
        <f t="shared" si="1"/>
        <v>0</v>
      </c>
      <c r="I62" s="17"/>
      <c r="J62" s="17"/>
      <c r="K62" s="17"/>
      <c r="L62" s="17"/>
      <c r="M62" s="17"/>
      <c r="N62" s="17"/>
      <c r="O62" s="17"/>
      <c r="P62" s="17"/>
      <c r="Q62" s="17"/>
    </row>
    <row r="63" spans="1:19">
      <c r="A63" s="1">
        <v>42735</v>
      </c>
      <c r="B63" s="8">
        <v>0</v>
      </c>
      <c r="C63" s="18"/>
      <c r="D63" s="21"/>
      <c r="E63" s="18"/>
      <c r="F63" s="18"/>
      <c r="G63" s="20"/>
      <c r="H63" s="9">
        <f t="shared" si="1"/>
        <v>0</v>
      </c>
      <c r="I63" s="17"/>
      <c r="J63" s="17"/>
      <c r="K63" s="17"/>
      <c r="L63" s="17"/>
      <c r="M63" s="17"/>
      <c r="N63" s="17"/>
      <c r="O63" s="17"/>
      <c r="P63" s="17"/>
      <c r="Q63" s="17"/>
    </row>
    <row r="64" spans="1:19">
      <c r="A64" s="1">
        <v>42766</v>
      </c>
      <c r="B64" s="8">
        <v>0</v>
      </c>
      <c r="C64" s="18"/>
      <c r="D64" s="21"/>
      <c r="E64" s="18"/>
      <c r="F64" s="18"/>
      <c r="G64" s="20"/>
      <c r="H64" s="9">
        <f t="shared" si="1"/>
        <v>0</v>
      </c>
      <c r="I64" s="17"/>
      <c r="J64" s="17"/>
      <c r="K64" s="17"/>
      <c r="L64" s="17"/>
      <c r="M64" s="17"/>
      <c r="N64" s="17"/>
      <c r="O64" s="17"/>
      <c r="P64" s="17"/>
      <c r="Q64" s="17"/>
    </row>
    <row r="65" spans="1:17">
      <c r="A65" s="1">
        <v>42794</v>
      </c>
      <c r="B65" s="8">
        <v>0</v>
      </c>
      <c r="C65" s="18">
        <v>0</v>
      </c>
      <c r="D65" s="21">
        <f>IF(B70&gt;0,SUM(B65:B70)-C65,0)</f>
        <v>0</v>
      </c>
      <c r="E65" s="18">
        <v>6.2</v>
      </c>
      <c r="F65" s="18">
        <v>25.3</v>
      </c>
      <c r="G65" s="20">
        <v>0</v>
      </c>
      <c r="H65" s="9">
        <f t="shared" si="1"/>
        <v>0</v>
      </c>
      <c r="I65" s="17">
        <f>IF($D$2&gt;F65,G65*($D$2-F65)*0.2,0)</f>
        <v>0</v>
      </c>
      <c r="J65" s="17"/>
      <c r="K65" s="17"/>
      <c r="L65" s="17"/>
      <c r="M65" s="17"/>
      <c r="N65" s="17"/>
      <c r="O65" s="17"/>
      <c r="P65" s="17"/>
      <c r="Q65" s="17"/>
    </row>
    <row r="66" spans="1:17">
      <c r="A66" s="1">
        <v>42825</v>
      </c>
      <c r="B66" s="8">
        <v>0</v>
      </c>
      <c r="C66" s="18"/>
      <c r="D66" s="21"/>
      <c r="E66" s="18"/>
      <c r="F66" s="18"/>
      <c r="G66" s="20"/>
      <c r="H66" s="9">
        <f t="shared" si="1"/>
        <v>0</v>
      </c>
      <c r="I66" s="17"/>
      <c r="J66" s="17"/>
      <c r="K66" s="17"/>
      <c r="L66" s="17"/>
      <c r="M66" s="17"/>
      <c r="N66" s="17"/>
      <c r="O66" s="17"/>
      <c r="P66" s="17"/>
      <c r="Q66" s="17"/>
    </row>
    <row r="67" spans="1:17">
      <c r="A67" s="1">
        <v>42855</v>
      </c>
      <c r="B67" s="8">
        <v>0</v>
      </c>
      <c r="C67" s="18"/>
      <c r="D67" s="21"/>
      <c r="E67" s="18"/>
      <c r="F67" s="18"/>
      <c r="G67" s="20"/>
      <c r="H67" s="9">
        <f t="shared" si="1"/>
        <v>0</v>
      </c>
      <c r="I67" s="17"/>
      <c r="J67" s="17"/>
      <c r="K67" s="17"/>
      <c r="L67" s="17"/>
      <c r="M67" s="17"/>
      <c r="N67" s="17"/>
      <c r="O67" s="17"/>
      <c r="P67" s="17"/>
      <c r="Q67" s="17"/>
    </row>
    <row r="68" spans="1:17">
      <c r="A68" s="1">
        <v>42886</v>
      </c>
      <c r="B68" s="8">
        <v>0</v>
      </c>
      <c r="C68" s="18"/>
      <c r="D68" s="21"/>
      <c r="E68" s="18"/>
      <c r="F68" s="18"/>
      <c r="G68" s="20"/>
      <c r="H68" s="9">
        <f t="shared" si="1"/>
        <v>0</v>
      </c>
      <c r="I68" s="17"/>
      <c r="J68" s="17"/>
      <c r="K68" s="17"/>
      <c r="L68" s="17"/>
      <c r="M68" s="17"/>
      <c r="N68" s="17"/>
      <c r="O68" s="17"/>
      <c r="P68" s="17"/>
      <c r="Q68" s="17"/>
    </row>
    <row r="69" spans="1:17">
      <c r="A69" s="1">
        <v>42916</v>
      </c>
      <c r="B69" s="8">
        <v>0</v>
      </c>
      <c r="C69" s="18"/>
      <c r="D69" s="21"/>
      <c r="E69" s="18"/>
      <c r="F69" s="18"/>
      <c r="G69" s="20"/>
      <c r="H69" s="9">
        <f t="shared" si="1"/>
        <v>0</v>
      </c>
      <c r="I69" s="17"/>
      <c r="J69" s="17"/>
      <c r="K69" s="17"/>
      <c r="L69" s="17"/>
      <c r="M69" s="17"/>
      <c r="N69" s="17"/>
      <c r="O69" s="17"/>
      <c r="P69" s="17"/>
      <c r="Q69" s="17"/>
    </row>
    <row r="70" spans="1:17">
      <c r="A70" s="1">
        <v>42947</v>
      </c>
      <c r="B70" s="8">
        <v>0</v>
      </c>
      <c r="C70" s="18"/>
      <c r="D70" s="21"/>
      <c r="E70" s="18"/>
      <c r="F70" s="18"/>
      <c r="G70" s="20"/>
      <c r="H70" s="9">
        <f t="shared" si="1"/>
        <v>0</v>
      </c>
      <c r="I70" s="17"/>
      <c r="J70" s="17"/>
      <c r="K70" s="17"/>
      <c r="L70" s="17"/>
      <c r="M70" s="17"/>
      <c r="N70" s="17"/>
      <c r="O70" s="17"/>
      <c r="P70" s="17"/>
      <c r="Q70" s="17"/>
    </row>
    <row r="71" spans="1:17">
      <c r="A71" s="1">
        <v>42978</v>
      </c>
      <c r="B71" s="8">
        <v>0</v>
      </c>
      <c r="C71" s="18">
        <v>0</v>
      </c>
      <c r="D71" s="21">
        <f>IF(B76&gt;0,SUM(B71:B76)-C71,0)</f>
        <v>0</v>
      </c>
      <c r="E71" s="18">
        <v>6.2</v>
      </c>
      <c r="F71" s="18">
        <v>25.3</v>
      </c>
      <c r="G71" s="20">
        <v>0</v>
      </c>
      <c r="H71" s="9">
        <f t="shared" si="1"/>
        <v>0</v>
      </c>
      <c r="I71" s="17">
        <f>IF($D$2&gt;F71,G71*($D$2-F71)*0.2,0)</f>
        <v>0</v>
      </c>
      <c r="J71" s="17"/>
      <c r="K71" s="17"/>
      <c r="L71" s="17"/>
      <c r="M71" s="17"/>
      <c r="N71" s="17"/>
      <c r="O71" s="17"/>
      <c r="P71" s="17"/>
      <c r="Q71" s="17"/>
    </row>
    <row r="72" spans="1:17">
      <c r="A72" s="1">
        <v>43008</v>
      </c>
      <c r="B72" s="8">
        <v>0</v>
      </c>
      <c r="C72" s="18"/>
      <c r="D72" s="21"/>
      <c r="E72" s="18"/>
      <c r="F72" s="18"/>
      <c r="G72" s="20"/>
      <c r="H72" s="9">
        <f t="shared" si="1"/>
        <v>0</v>
      </c>
      <c r="I72" s="17"/>
      <c r="J72" s="17"/>
      <c r="K72" s="17"/>
      <c r="L72" s="17"/>
      <c r="M72" s="17"/>
      <c r="N72" s="17"/>
      <c r="O72" s="17"/>
      <c r="P72" s="17"/>
      <c r="Q72" s="17"/>
    </row>
    <row r="73" spans="1:17">
      <c r="A73" s="1">
        <v>43039</v>
      </c>
      <c r="B73" s="8">
        <v>0</v>
      </c>
      <c r="C73" s="18"/>
      <c r="D73" s="21"/>
      <c r="E73" s="18"/>
      <c r="F73" s="18"/>
      <c r="G73" s="20"/>
      <c r="H73" s="9">
        <f t="shared" si="1"/>
        <v>0</v>
      </c>
      <c r="I73" s="17"/>
      <c r="J73" s="17"/>
      <c r="K73" s="17"/>
      <c r="L73" s="17"/>
      <c r="M73" s="17"/>
      <c r="N73" s="17"/>
      <c r="O73" s="17"/>
      <c r="P73" s="17"/>
      <c r="Q73" s="17"/>
    </row>
    <row r="74" spans="1:17">
      <c r="A74" s="1">
        <v>43069</v>
      </c>
      <c r="B74" s="8">
        <v>0</v>
      </c>
      <c r="C74" s="18"/>
      <c r="D74" s="21"/>
      <c r="E74" s="18"/>
      <c r="F74" s="18"/>
      <c r="G74" s="20"/>
      <c r="H74" s="9">
        <f t="shared" si="1"/>
        <v>0</v>
      </c>
      <c r="I74" s="17"/>
      <c r="J74" s="17"/>
      <c r="K74" s="17"/>
      <c r="L74" s="17"/>
      <c r="M74" s="17"/>
      <c r="N74" s="17"/>
      <c r="O74" s="17"/>
      <c r="P74" s="17"/>
      <c r="Q74" s="17"/>
    </row>
    <row r="75" spans="1:17">
      <c r="A75" s="1">
        <v>43100</v>
      </c>
      <c r="B75" s="8">
        <v>0</v>
      </c>
      <c r="C75" s="18"/>
      <c r="D75" s="21"/>
      <c r="E75" s="18"/>
      <c r="F75" s="18"/>
      <c r="G75" s="20"/>
      <c r="H75" s="9">
        <f t="shared" si="1"/>
        <v>0</v>
      </c>
      <c r="I75" s="17"/>
      <c r="J75" s="17"/>
      <c r="K75" s="17"/>
      <c r="L75" s="17"/>
      <c r="M75" s="17"/>
      <c r="N75" s="17"/>
      <c r="O75" s="17"/>
      <c r="P75" s="17"/>
      <c r="Q75" s="17"/>
    </row>
    <row r="76" spans="1:17">
      <c r="A76" s="1">
        <v>43131</v>
      </c>
      <c r="B76" s="8">
        <v>0</v>
      </c>
      <c r="C76" s="18"/>
      <c r="D76" s="21"/>
      <c r="E76" s="18"/>
      <c r="F76" s="18"/>
      <c r="G76" s="20"/>
      <c r="H76" s="9">
        <f t="shared" si="1"/>
        <v>0</v>
      </c>
      <c r="I76" s="17"/>
      <c r="J76" s="17"/>
      <c r="K76" s="17"/>
      <c r="L76" s="17"/>
      <c r="M76" s="17"/>
      <c r="N76" s="17"/>
      <c r="O76" s="17"/>
      <c r="P76" s="17"/>
      <c r="Q76" s="17"/>
    </row>
    <row r="77" spans="1:17">
      <c r="A77" s="1">
        <v>43159</v>
      </c>
      <c r="B77" s="8">
        <v>0</v>
      </c>
      <c r="C77" s="18">
        <v>0</v>
      </c>
      <c r="D77" s="21">
        <f>IF(B82&gt;0,SUM(B77:B82)-C77,0)</f>
        <v>0</v>
      </c>
      <c r="E77" s="18">
        <v>6.2</v>
      </c>
      <c r="F77" s="18">
        <v>25.3</v>
      </c>
      <c r="G77" s="20">
        <v>0</v>
      </c>
      <c r="H77" s="9">
        <f t="shared" si="1"/>
        <v>0</v>
      </c>
      <c r="I77" s="17">
        <f>IF($D$2&gt;F77,G77*($D$2-F77)*0.2,0)</f>
        <v>0</v>
      </c>
      <c r="J77" s="17"/>
      <c r="K77" s="17"/>
      <c r="L77" s="17"/>
      <c r="M77" s="17"/>
      <c r="N77" s="17"/>
      <c r="O77" s="17"/>
      <c r="P77" s="17"/>
      <c r="Q77" s="17"/>
    </row>
    <row r="78" spans="1:17">
      <c r="A78" s="1">
        <v>43190</v>
      </c>
      <c r="B78" s="8">
        <v>0</v>
      </c>
      <c r="C78" s="18"/>
      <c r="D78" s="21"/>
      <c r="E78" s="18"/>
      <c r="F78" s="18"/>
      <c r="G78" s="20"/>
      <c r="H78" s="9">
        <f t="shared" si="1"/>
        <v>0</v>
      </c>
      <c r="I78" s="17"/>
      <c r="J78" s="17"/>
      <c r="K78" s="17"/>
      <c r="L78" s="17"/>
      <c r="M78" s="17"/>
      <c r="N78" s="17"/>
      <c r="O78" s="17"/>
      <c r="P78" s="17"/>
      <c r="Q78" s="17"/>
    </row>
    <row r="79" spans="1:17">
      <c r="A79" s="1">
        <v>43220</v>
      </c>
      <c r="B79" s="8">
        <v>0</v>
      </c>
      <c r="C79" s="18"/>
      <c r="D79" s="21"/>
      <c r="E79" s="18"/>
      <c r="F79" s="18"/>
      <c r="G79" s="20"/>
      <c r="H79" s="9">
        <f t="shared" si="1"/>
        <v>0</v>
      </c>
      <c r="I79" s="17"/>
      <c r="J79" s="17"/>
      <c r="K79" s="17"/>
      <c r="L79" s="17"/>
      <c r="M79" s="17"/>
      <c r="N79" s="17"/>
      <c r="O79" s="17"/>
      <c r="P79" s="17"/>
      <c r="Q79" s="17"/>
    </row>
    <row r="80" spans="1:17">
      <c r="A80" s="1">
        <v>43251</v>
      </c>
      <c r="B80" s="8">
        <v>0</v>
      </c>
      <c r="C80" s="18"/>
      <c r="D80" s="21"/>
      <c r="E80" s="18"/>
      <c r="F80" s="18"/>
      <c r="G80" s="20"/>
      <c r="H80" s="9">
        <f t="shared" si="1"/>
        <v>0</v>
      </c>
      <c r="I80" s="17"/>
      <c r="J80" s="17"/>
      <c r="K80" s="17"/>
      <c r="L80" s="17"/>
      <c r="M80" s="17"/>
      <c r="N80" s="17"/>
      <c r="O80" s="17"/>
      <c r="P80" s="17"/>
      <c r="Q80" s="17"/>
    </row>
    <row r="81" spans="1:17">
      <c r="A81" s="1">
        <v>41928</v>
      </c>
      <c r="B81" s="8">
        <v>0</v>
      </c>
      <c r="C81" s="18"/>
      <c r="D81" s="21"/>
      <c r="E81" s="18"/>
      <c r="F81" s="18"/>
      <c r="G81" s="20"/>
      <c r="H81" s="9">
        <f t="shared" ref="H81:H88" si="6">R87*0.25</f>
        <v>0</v>
      </c>
      <c r="I81" s="17"/>
      <c r="J81" s="17"/>
      <c r="K81" s="17"/>
      <c r="L81" s="17"/>
      <c r="M81" s="17"/>
      <c r="N81" s="17"/>
      <c r="O81" s="17"/>
      <c r="P81" s="17"/>
      <c r="Q81" s="17"/>
    </row>
    <row r="82" spans="1:17">
      <c r="A82" s="1">
        <v>41929</v>
      </c>
      <c r="B82" s="8">
        <v>0</v>
      </c>
      <c r="C82" s="18"/>
      <c r="D82" s="21"/>
      <c r="E82" s="18"/>
      <c r="F82" s="18"/>
      <c r="G82" s="20"/>
      <c r="H82" s="9">
        <f t="shared" si="6"/>
        <v>0</v>
      </c>
      <c r="I82" s="17"/>
      <c r="J82" s="17"/>
      <c r="K82" s="17"/>
      <c r="L82" s="17"/>
      <c r="M82" s="17"/>
      <c r="N82" s="17"/>
      <c r="O82" s="17"/>
      <c r="P82" s="17"/>
      <c r="Q82" s="17"/>
    </row>
    <row r="83" spans="1:17">
      <c r="A83" s="1">
        <v>41930</v>
      </c>
      <c r="B83" s="8">
        <v>0</v>
      </c>
      <c r="C83" s="18">
        <v>0</v>
      </c>
      <c r="D83" s="21">
        <f>IF(B88&gt;0,SUM(B83:B88)-C83,0)</f>
        <v>0</v>
      </c>
      <c r="E83" s="18">
        <v>6.2</v>
      </c>
      <c r="F83" s="18">
        <v>25.3</v>
      </c>
      <c r="G83" s="20">
        <v>0</v>
      </c>
      <c r="H83" s="9">
        <f t="shared" si="6"/>
        <v>0</v>
      </c>
      <c r="I83" s="17">
        <f>IF($D$2&gt;F83,G83*($D$2-F83)*0.2,0)</f>
        <v>0</v>
      </c>
      <c r="J83" s="17"/>
      <c r="K83" s="17"/>
      <c r="L83" s="17"/>
      <c r="M83" s="17"/>
      <c r="N83" s="17"/>
      <c r="O83" s="17"/>
      <c r="P83" s="17"/>
      <c r="Q83" s="17"/>
    </row>
    <row r="84" spans="1:17">
      <c r="A84" s="1">
        <v>41931</v>
      </c>
      <c r="B84" s="8">
        <v>0</v>
      </c>
      <c r="C84" s="18"/>
      <c r="D84" s="21"/>
      <c r="E84" s="18"/>
      <c r="F84" s="18"/>
      <c r="G84" s="20"/>
      <c r="H84" s="9">
        <f t="shared" si="6"/>
        <v>0</v>
      </c>
      <c r="I84" s="17"/>
      <c r="J84" s="17"/>
      <c r="K84" s="17"/>
      <c r="L84" s="17"/>
      <c r="M84" s="17"/>
      <c r="N84" s="17"/>
      <c r="O84" s="17"/>
      <c r="P84" s="17"/>
      <c r="Q84" s="17"/>
    </row>
    <row r="85" spans="1:17">
      <c r="A85" s="1">
        <v>41932</v>
      </c>
      <c r="B85" s="8">
        <v>0</v>
      </c>
      <c r="C85" s="18"/>
      <c r="D85" s="21"/>
      <c r="E85" s="18"/>
      <c r="F85" s="18"/>
      <c r="G85" s="20"/>
      <c r="H85" s="9">
        <f t="shared" si="6"/>
        <v>0</v>
      </c>
      <c r="I85" s="17"/>
      <c r="J85" s="17"/>
      <c r="K85" s="17"/>
      <c r="L85" s="17"/>
      <c r="M85" s="17"/>
      <c r="N85" s="17"/>
      <c r="O85" s="17"/>
      <c r="P85" s="17"/>
      <c r="Q85" s="17"/>
    </row>
    <row r="86" spans="1:17">
      <c r="A86" s="1">
        <v>41933</v>
      </c>
      <c r="B86" s="8">
        <v>0</v>
      </c>
      <c r="C86" s="18"/>
      <c r="D86" s="21"/>
      <c r="E86" s="18"/>
      <c r="F86" s="18"/>
      <c r="G86" s="20"/>
      <c r="H86" s="9">
        <f t="shared" si="6"/>
        <v>0</v>
      </c>
      <c r="I86" s="17"/>
      <c r="J86" s="17"/>
      <c r="K86" s="17"/>
      <c r="L86" s="17"/>
      <c r="M86" s="17"/>
      <c r="N86" s="17"/>
      <c r="O86" s="17"/>
      <c r="P86" s="17"/>
      <c r="Q86" s="17"/>
    </row>
    <row r="87" spans="1:17">
      <c r="A87" s="1">
        <v>41934</v>
      </c>
      <c r="B87" s="8">
        <v>0</v>
      </c>
      <c r="C87" s="18"/>
      <c r="D87" s="21"/>
      <c r="E87" s="18"/>
      <c r="F87" s="18"/>
      <c r="G87" s="20"/>
      <c r="H87" s="9">
        <f t="shared" si="6"/>
        <v>0</v>
      </c>
      <c r="I87" s="17"/>
      <c r="J87" s="17"/>
      <c r="K87" s="17"/>
      <c r="L87" s="17"/>
      <c r="M87" s="17"/>
      <c r="N87" s="17"/>
      <c r="O87" s="17"/>
      <c r="P87" s="17"/>
      <c r="Q87" s="17"/>
    </row>
    <row r="88" spans="1:17">
      <c r="A88" s="1">
        <v>41935</v>
      </c>
      <c r="B88" s="8">
        <v>0</v>
      </c>
      <c r="C88" s="18"/>
      <c r="D88" s="21"/>
      <c r="E88" s="18"/>
      <c r="F88" s="18"/>
      <c r="G88" s="20"/>
      <c r="H88" s="9">
        <f t="shared" si="6"/>
        <v>0</v>
      </c>
      <c r="I88" s="17"/>
      <c r="J88" s="17"/>
      <c r="K88" s="17"/>
      <c r="L88" s="17"/>
      <c r="M88" s="17"/>
      <c r="N88" s="17"/>
      <c r="O88" s="17"/>
      <c r="P88" s="17"/>
      <c r="Q88" s="17"/>
    </row>
  </sheetData>
  <mergeCells count="147">
    <mergeCell ref="I83:I88"/>
    <mergeCell ref="D83:D88"/>
    <mergeCell ref="E83:E88"/>
    <mergeCell ref="F83:F88"/>
    <mergeCell ref="K83:K88"/>
    <mergeCell ref="G83:G88"/>
    <mergeCell ref="F77:F82"/>
    <mergeCell ref="K77:K82"/>
    <mergeCell ref="G77:G82"/>
    <mergeCell ref="J83:J88"/>
    <mergeCell ref="A1:C1"/>
    <mergeCell ref="A2:C2"/>
    <mergeCell ref="A3:C3"/>
    <mergeCell ref="A4:C4"/>
    <mergeCell ref="A7:C7"/>
    <mergeCell ref="A5:C5"/>
    <mergeCell ref="D77:D82"/>
    <mergeCell ref="E77:E82"/>
    <mergeCell ref="E59:E64"/>
    <mergeCell ref="F59:F64"/>
    <mergeCell ref="K59:K64"/>
    <mergeCell ref="G59:G64"/>
    <mergeCell ref="F65:F70"/>
    <mergeCell ref="K65:K70"/>
    <mergeCell ref="G65:G70"/>
    <mergeCell ref="C71:C76"/>
    <mergeCell ref="C77:C82"/>
    <mergeCell ref="I71:I76"/>
    <mergeCell ref="E71:E76"/>
    <mergeCell ref="F71:F76"/>
    <mergeCell ref="K71:K76"/>
    <mergeCell ref="G71:G76"/>
    <mergeCell ref="D71:D76"/>
    <mergeCell ref="I59:I64"/>
    <mergeCell ref="D65:D70"/>
    <mergeCell ref="E65:E70"/>
    <mergeCell ref="I65:I70"/>
    <mergeCell ref="D59:D64"/>
    <mergeCell ref="I77:I82"/>
    <mergeCell ref="J59:J64"/>
    <mergeCell ref="D53:D58"/>
    <mergeCell ref="E53:E58"/>
    <mergeCell ref="F53:F58"/>
    <mergeCell ref="K53:K58"/>
    <mergeCell ref="G53:G58"/>
    <mergeCell ref="I53:I58"/>
    <mergeCell ref="D47:D52"/>
    <mergeCell ref="E47:E52"/>
    <mergeCell ref="F47:F52"/>
    <mergeCell ref="G47:G52"/>
    <mergeCell ref="D41:D46"/>
    <mergeCell ref="E41:E46"/>
    <mergeCell ref="F41:F46"/>
    <mergeCell ref="G41:G46"/>
    <mergeCell ref="D35:D40"/>
    <mergeCell ref="E35:E40"/>
    <mergeCell ref="F35:F40"/>
    <mergeCell ref="G35:G40"/>
    <mergeCell ref="D28:D34"/>
    <mergeCell ref="E28:E34"/>
    <mergeCell ref="F28:F34"/>
    <mergeCell ref="G28:G34"/>
    <mergeCell ref="D22:D27"/>
    <mergeCell ref="E22:E27"/>
    <mergeCell ref="F22:F27"/>
    <mergeCell ref="G22:G27"/>
    <mergeCell ref="J22:J27"/>
    <mergeCell ref="G10:G15"/>
    <mergeCell ref="D16:D21"/>
    <mergeCell ref="E16:E21"/>
    <mergeCell ref="F16:F21"/>
    <mergeCell ref="G16:G21"/>
    <mergeCell ref="D10:D15"/>
    <mergeCell ref="E10:E15"/>
    <mergeCell ref="F10:F15"/>
    <mergeCell ref="J10:J15"/>
    <mergeCell ref="C83:C88"/>
    <mergeCell ref="A6:C6"/>
    <mergeCell ref="C41:C46"/>
    <mergeCell ref="C47:C52"/>
    <mergeCell ref="C53:C58"/>
    <mergeCell ref="C59:C64"/>
    <mergeCell ref="C65:C70"/>
    <mergeCell ref="C10:C15"/>
    <mergeCell ref="C16:C21"/>
    <mergeCell ref="C22:C27"/>
    <mergeCell ref="C28:C34"/>
    <mergeCell ref="C35:C40"/>
    <mergeCell ref="L10:L15"/>
    <mergeCell ref="M10:M15"/>
    <mergeCell ref="N10:N15"/>
    <mergeCell ref="O10:O15"/>
    <mergeCell ref="P10:P15"/>
    <mergeCell ref="Q10:Q15"/>
    <mergeCell ref="J16:J21"/>
    <mergeCell ref="L16:L21"/>
    <mergeCell ref="M16:M21"/>
    <mergeCell ref="N16:N21"/>
    <mergeCell ref="O16:O21"/>
    <mergeCell ref="P16:P21"/>
    <mergeCell ref="Q16:Q21"/>
    <mergeCell ref="L22:L27"/>
    <mergeCell ref="M22:M27"/>
    <mergeCell ref="N22:N27"/>
    <mergeCell ref="O22:O27"/>
    <mergeCell ref="P22:P27"/>
    <mergeCell ref="Q22:Q27"/>
    <mergeCell ref="J53:J58"/>
    <mergeCell ref="L53:L58"/>
    <mergeCell ref="M53:M58"/>
    <mergeCell ref="N53:N58"/>
    <mergeCell ref="O53:O58"/>
    <mergeCell ref="P53:P58"/>
    <mergeCell ref="Q53:Q58"/>
    <mergeCell ref="L59:L64"/>
    <mergeCell ref="M59:M64"/>
    <mergeCell ref="N59:N64"/>
    <mergeCell ref="O59:O64"/>
    <mergeCell ref="P59:P64"/>
    <mergeCell ref="Q59:Q64"/>
    <mergeCell ref="J65:J70"/>
    <mergeCell ref="L65:L70"/>
    <mergeCell ref="M65:M70"/>
    <mergeCell ref="N65:N70"/>
    <mergeCell ref="O65:O70"/>
    <mergeCell ref="P65:P70"/>
    <mergeCell ref="Q65:Q70"/>
    <mergeCell ref="L83:L88"/>
    <mergeCell ref="M83:M88"/>
    <mergeCell ref="N83:N88"/>
    <mergeCell ref="O83:O88"/>
    <mergeCell ref="P83:P88"/>
    <mergeCell ref="Q83:Q88"/>
    <mergeCell ref="J71:J76"/>
    <mergeCell ref="L71:L76"/>
    <mergeCell ref="M71:M76"/>
    <mergeCell ref="N71:N76"/>
    <mergeCell ref="O71:O76"/>
    <mergeCell ref="P71:P76"/>
    <mergeCell ref="Q71:Q76"/>
    <mergeCell ref="J77:J82"/>
    <mergeCell ref="L77:L82"/>
    <mergeCell ref="M77:M82"/>
    <mergeCell ref="N77:N82"/>
    <mergeCell ref="O77:O82"/>
    <mergeCell ref="P77:P82"/>
    <mergeCell ref="Q77:Q82"/>
  </mergeCells>
  <phoneticPr fontId="9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62"/>
  <sheetViews>
    <sheetView topLeftCell="A49" workbookViewId="0">
      <selection activeCell="C67" sqref="C67"/>
    </sheetView>
  </sheetViews>
  <sheetFormatPr defaultRowHeight="15"/>
  <cols>
    <col min="1" max="1" width="9.7109375" customWidth="1"/>
    <col min="2" max="4" width="7.42578125" customWidth="1"/>
    <col min="5" max="5" width="10.42578125" bestFit="1" customWidth="1"/>
    <col min="6" max="7" width="7.42578125" customWidth="1"/>
  </cols>
  <sheetData>
    <row r="2" spans="1:1">
      <c r="A2" t="s">
        <v>26</v>
      </c>
    </row>
    <row r="3" spans="1:1">
      <c r="A3" t="s">
        <v>27</v>
      </c>
    </row>
    <row r="4" spans="1:1">
      <c r="A4" t="s">
        <v>28</v>
      </c>
    </row>
    <row r="5" spans="1:1">
      <c r="A5" t="s">
        <v>29</v>
      </c>
    </row>
    <row r="6" spans="1:1">
      <c r="A6" t="s">
        <v>29</v>
      </c>
    </row>
    <row r="7" spans="1:1">
      <c r="A7" t="s">
        <v>30</v>
      </c>
    </row>
    <row r="8" spans="1:1">
      <c r="A8" t="s">
        <v>31</v>
      </c>
    </row>
    <row r="9" spans="1:1">
      <c r="A9" t="s">
        <v>32</v>
      </c>
    </row>
    <row r="10" spans="1:1">
      <c r="A10" t="s">
        <v>33</v>
      </c>
    </row>
    <row r="11" spans="1:1">
      <c r="A11" t="s">
        <v>34</v>
      </c>
    </row>
    <row r="12" spans="1:1">
      <c r="A12" t="s">
        <v>35</v>
      </c>
    </row>
    <row r="13" spans="1:1">
      <c r="A13" t="s">
        <v>36</v>
      </c>
    </row>
    <row r="14" spans="1:1">
      <c r="A14" t="s">
        <v>37</v>
      </c>
    </row>
    <row r="15" spans="1:1">
      <c r="A15" t="s">
        <v>38</v>
      </c>
    </row>
    <row r="16" spans="1:1">
      <c r="A16" t="s">
        <v>32</v>
      </c>
    </row>
    <row r="17" spans="1:1">
      <c r="A17" t="s">
        <v>39</v>
      </c>
    </row>
    <row r="18" spans="1:1">
      <c r="A18" t="s">
        <v>40</v>
      </c>
    </row>
    <row r="19" spans="1:1">
      <c r="A19" t="s">
        <v>41</v>
      </c>
    </row>
    <row r="20" spans="1:1">
      <c r="A20" t="s">
        <v>42</v>
      </c>
    </row>
    <row r="21" spans="1:1">
      <c r="A21" t="s">
        <v>43</v>
      </c>
    </row>
    <row r="22" spans="1:1">
      <c r="A22" t="s">
        <v>44</v>
      </c>
    </row>
    <row r="23" spans="1:1">
      <c r="A23" t="s">
        <v>45</v>
      </c>
    </row>
    <row r="24" spans="1:1">
      <c r="A24" t="s">
        <v>46</v>
      </c>
    </row>
    <row r="25" spans="1:1">
      <c r="A25" t="s">
        <v>47</v>
      </c>
    </row>
    <row r="26" spans="1:1">
      <c r="A26" t="s">
        <v>48</v>
      </c>
    </row>
    <row r="27" spans="1:1">
      <c r="A27" t="s">
        <v>49</v>
      </c>
    </row>
    <row r="28" spans="1:1">
      <c r="A28" t="s">
        <v>50</v>
      </c>
    </row>
    <row r="29" spans="1:1">
      <c r="A29" t="s">
        <v>51</v>
      </c>
    </row>
    <row r="30" spans="1:1">
      <c r="A30" t="s">
        <v>52</v>
      </c>
    </row>
    <row r="31" spans="1:1">
      <c r="A31" t="s">
        <v>53</v>
      </c>
    </row>
    <row r="32" spans="1:1">
      <c r="A32" t="s">
        <v>54</v>
      </c>
    </row>
    <row r="33" spans="1:1">
      <c r="A33" t="s">
        <v>55</v>
      </c>
    </row>
    <row r="34" spans="1:1">
      <c r="A34" t="s">
        <v>56</v>
      </c>
    </row>
    <row r="35" spans="1:1">
      <c r="A35" t="s">
        <v>57</v>
      </c>
    </row>
    <row r="36" spans="1:1">
      <c r="A36" t="s">
        <v>58</v>
      </c>
    </row>
    <row r="37" spans="1:1">
      <c r="A37" t="s">
        <v>59</v>
      </c>
    </row>
    <row r="38" spans="1:1">
      <c r="A38" t="s">
        <v>60</v>
      </c>
    </row>
    <row r="39" spans="1:1">
      <c r="A39" t="s">
        <v>61</v>
      </c>
    </row>
    <row r="40" spans="1:1">
      <c r="A40" t="s">
        <v>62</v>
      </c>
    </row>
    <row r="41" spans="1:1">
      <c r="A41" t="s">
        <v>63</v>
      </c>
    </row>
    <row r="42" spans="1:1">
      <c r="A42" t="s">
        <v>64</v>
      </c>
    </row>
    <row r="43" spans="1:1">
      <c r="A43" t="s">
        <v>65</v>
      </c>
    </row>
    <row r="44" spans="1:1">
      <c r="A44" t="s">
        <v>66</v>
      </c>
    </row>
    <row r="45" spans="1:1">
      <c r="A45" t="s">
        <v>67</v>
      </c>
    </row>
    <row r="46" spans="1:1">
      <c r="A46" t="s">
        <v>68</v>
      </c>
    </row>
    <row r="47" spans="1:1">
      <c r="A47" t="s">
        <v>69</v>
      </c>
    </row>
    <row r="48" spans="1:1">
      <c r="A48" t="s">
        <v>70</v>
      </c>
    </row>
    <row r="49" spans="1:7">
      <c r="A49" t="s">
        <v>71</v>
      </c>
    </row>
    <row r="50" spans="1:7">
      <c r="A50" t="s">
        <v>72</v>
      </c>
    </row>
    <row r="51" spans="1:7">
      <c r="A51" t="s">
        <v>73</v>
      </c>
    </row>
    <row r="52" spans="1:7">
      <c r="A52" t="s">
        <v>74</v>
      </c>
    </row>
    <row r="53" spans="1:7">
      <c r="A53" t="s">
        <v>75</v>
      </c>
    </row>
    <row r="54" spans="1:7">
      <c r="A54" t="s">
        <v>76</v>
      </c>
    </row>
    <row r="55" spans="1:7">
      <c r="A55" t="s">
        <v>77</v>
      </c>
    </row>
    <row r="56" spans="1:7">
      <c r="A56" t="s">
        <v>78</v>
      </c>
    </row>
    <row r="57" spans="1:7">
      <c r="A57" t="s">
        <v>79</v>
      </c>
    </row>
    <row r="58" spans="1:7">
      <c r="A58" t="s">
        <v>80</v>
      </c>
    </row>
    <row r="59" spans="1:7">
      <c r="A59" t="s">
        <v>81</v>
      </c>
    </row>
    <row r="61" spans="1:7">
      <c r="A61" t="s">
        <v>82</v>
      </c>
    </row>
    <row r="62" spans="1:7">
      <c r="A62" t="s">
        <v>83</v>
      </c>
    </row>
    <row r="63" spans="1:7">
      <c r="A63" t="s">
        <v>84</v>
      </c>
      <c r="B63" t="s">
        <v>85</v>
      </c>
      <c r="C63" t="s">
        <v>86</v>
      </c>
      <c r="D63" t="s">
        <v>87</v>
      </c>
      <c r="E63" t="s">
        <v>88</v>
      </c>
      <c r="F63" t="s">
        <v>89</v>
      </c>
      <c r="G63" t="s">
        <v>90</v>
      </c>
    </row>
    <row r="64" spans="1:7">
      <c r="A64" s="1">
        <v>41457</v>
      </c>
      <c r="B64">
        <v>610.73</v>
      </c>
      <c r="C64">
        <v>607.12</v>
      </c>
      <c r="D64">
        <v>612.02</v>
      </c>
      <c r="E64">
        <v>614.48</v>
      </c>
      <c r="F64">
        <v>-0.32</v>
      </c>
      <c r="G64" s="11">
        <v>-5.1800000000000001E-4</v>
      </c>
    </row>
    <row r="65" spans="1:7">
      <c r="A65" s="1">
        <v>41456</v>
      </c>
      <c r="B65">
        <v>618.04999999999995</v>
      </c>
      <c r="C65">
        <v>607.27</v>
      </c>
      <c r="D65">
        <v>612.16999999999996</v>
      </c>
      <c r="E65">
        <v>614.63</v>
      </c>
      <c r="F65">
        <v>0.18</v>
      </c>
      <c r="G65" s="11">
        <v>2.9100000000000003E-4</v>
      </c>
    </row>
    <row r="66" spans="1:7">
      <c r="A66" s="1">
        <v>41455</v>
      </c>
      <c r="B66">
        <v>617.87</v>
      </c>
      <c r="C66">
        <v>607.46</v>
      </c>
      <c r="D66">
        <v>612.37</v>
      </c>
      <c r="E66">
        <v>614.83000000000004</v>
      </c>
      <c r="F66">
        <v>0</v>
      </c>
      <c r="G66" s="11">
        <v>0</v>
      </c>
    </row>
    <row r="67" spans="1:7">
      <c r="A67" s="1">
        <v>41454</v>
      </c>
      <c r="B67">
        <v>617.87</v>
      </c>
      <c r="C67">
        <v>607.46</v>
      </c>
      <c r="D67">
        <v>612.37</v>
      </c>
      <c r="E67">
        <v>614.83000000000004</v>
      </c>
      <c r="F67">
        <v>0</v>
      </c>
      <c r="G67" s="11">
        <v>0</v>
      </c>
    </row>
    <row r="68" spans="1:7">
      <c r="A68" s="1">
        <v>41453</v>
      </c>
      <c r="B68">
        <v>617.87</v>
      </c>
      <c r="C68">
        <v>607.46</v>
      </c>
      <c r="D68">
        <v>612.37</v>
      </c>
      <c r="E68">
        <v>614.83000000000004</v>
      </c>
      <c r="F68">
        <v>-0.1</v>
      </c>
      <c r="G68" s="11">
        <v>-1.6200000000000001E-4</v>
      </c>
    </row>
    <row r="69" spans="1:7">
      <c r="A69" s="1">
        <v>41452</v>
      </c>
      <c r="B69">
        <v>617.97</v>
      </c>
      <c r="C69">
        <v>608.54999999999995</v>
      </c>
      <c r="D69">
        <v>613.47</v>
      </c>
      <c r="E69">
        <v>615.92999999999995</v>
      </c>
      <c r="F69">
        <v>0.18</v>
      </c>
      <c r="G69" s="11">
        <v>2.9100000000000003E-4</v>
      </c>
    </row>
    <row r="70" spans="1:7">
      <c r="A70" s="1">
        <v>41451</v>
      </c>
      <c r="B70">
        <v>617.79</v>
      </c>
      <c r="C70">
        <v>608.45000000000005</v>
      </c>
      <c r="D70">
        <v>613.37</v>
      </c>
      <c r="E70">
        <v>615.83000000000004</v>
      </c>
      <c r="F70">
        <v>0.12</v>
      </c>
      <c r="G70" s="11">
        <v>1.94E-4</v>
      </c>
    </row>
    <row r="71" spans="1:7">
      <c r="A71" s="1">
        <v>41450</v>
      </c>
      <c r="B71">
        <v>617.66999999999996</v>
      </c>
      <c r="C71">
        <v>608.36</v>
      </c>
      <c r="D71">
        <v>613.27</v>
      </c>
      <c r="E71">
        <v>615.73</v>
      </c>
      <c r="F71">
        <v>-0.4</v>
      </c>
      <c r="G71" s="11">
        <v>-6.4700000000000001E-4</v>
      </c>
    </row>
    <row r="72" spans="1:7">
      <c r="A72" s="1">
        <v>41449</v>
      </c>
      <c r="B72">
        <v>618.07000000000005</v>
      </c>
      <c r="C72">
        <v>608.16</v>
      </c>
      <c r="D72">
        <v>613.07000000000005</v>
      </c>
      <c r="E72">
        <v>615.53</v>
      </c>
      <c r="F72">
        <v>0.41</v>
      </c>
      <c r="G72" s="11">
        <v>6.6399999999999999E-4</v>
      </c>
    </row>
    <row r="73" spans="1:7">
      <c r="A73" s="1">
        <v>41448</v>
      </c>
      <c r="B73">
        <v>617.66</v>
      </c>
      <c r="C73">
        <v>607.03</v>
      </c>
      <c r="D73">
        <v>611.92999999999995</v>
      </c>
      <c r="E73">
        <v>614.39</v>
      </c>
      <c r="F73">
        <v>0</v>
      </c>
      <c r="G73" s="11">
        <v>0</v>
      </c>
    </row>
    <row r="74" spans="1:7">
      <c r="A74" s="1">
        <v>41447</v>
      </c>
      <c r="B74">
        <v>617.66</v>
      </c>
      <c r="C74">
        <v>607.03</v>
      </c>
      <c r="D74">
        <v>611.92999999999995</v>
      </c>
      <c r="E74">
        <v>614.39</v>
      </c>
      <c r="F74">
        <v>0</v>
      </c>
      <c r="G74" s="11">
        <v>0</v>
      </c>
    </row>
    <row r="75" spans="1:7">
      <c r="A75" s="1">
        <v>41446</v>
      </c>
      <c r="B75">
        <v>617.66</v>
      </c>
      <c r="C75">
        <v>607.03</v>
      </c>
      <c r="D75">
        <v>611.92999999999995</v>
      </c>
      <c r="E75">
        <v>614.39</v>
      </c>
      <c r="F75">
        <v>0.68</v>
      </c>
      <c r="G75" s="11">
        <v>1.1019999999999999E-3</v>
      </c>
    </row>
    <row r="76" spans="1:7">
      <c r="A76" s="1">
        <v>41445</v>
      </c>
      <c r="B76">
        <v>616.98</v>
      </c>
      <c r="C76">
        <v>606.33000000000004</v>
      </c>
      <c r="D76">
        <v>611.23</v>
      </c>
      <c r="E76">
        <v>613.66999999999996</v>
      </c>
      <c r="F76">
        <v>0.21</v>
      </c>
      <c r="G76" s="11">
        <v>3.4000000000000002E-4</v>
      </c>
    </row>
    <row r="77" spans="1:7">
      <c r="A77" s="1">
        <v>41444</v>
      </c>
      <c r="B77">
        <v>616.77</v>
      </c>
      <c r="C77">
        <v>606.47</v>
      </c>
      <c r="D77">
        <v>611.37</v>
      </c>
      <c r="E77">
        <v>613.83000000000004</v>
      </c>
      <c r="F77">
        <v>0.26</v>
      </c>
      <c r="G77" s="11">
        <v>4.2200000000000001E-4</v>
      </c>
    </row>
    <row r="78" spans="1:7">
      <c r="A78" s="1">
        <v>41443</v>
      </c>
      <c r="B78">
        <v>616.51</v>
      </c>
      <c r="C78">
        <v>606.57000000000005</v>
      </c>
      <c r="D78">
        <v>611.47</v>
      </c>
      <c r="E78">
        <v>613.92999999999995</v>
      </c>
      <c r="F78">
        <v>0.53</v>
      </c>
      <c r="G78" s="11">
        <v>8.5999999999999998E-4</v>
      </c>
    </row>
    <row r="79" spans="1:7">
      <c r="A79" s="1">
        <v>41442</v>
      </c>
      <c r="B79">
        <v>615.98</v>
      </c>
      <c r="C79">
        <v>606.33000000000004</v>
      </c>
      <c r="D79">
        <v>611.23</v>
      </c>
      <c r="E79">
        <v>613.66999999999996</v>
      </c>
      <c r="F79">
        <v>-0.09</v>
      </c>
      <c r="G79" s="11">
        <v>-1.46E-4</v>
      </c>
    </row>
    <row r="80" spans="1:7">
      <c r="A80" s="1">
        <v>41441</v>
      </c>
      <c r="B80">
        <v>616.07000000000005</v>
      </c>
      <c r="C80">
        <v>606.73</v>
      </c>
      <c r="D80">
        <v>611.63</v>
      </c>
      <c r="E80">
        <v>614.09</v>
      </c>
      <c r="F80">
        <v>0</v>
      </c>
      <c r="G80" s="11">
        <v>0</v>
      </c>
    </row>
    <row r="81" spans="1:7">
      <c r="A81" s="1">
        <v>41440</v>
      </c>
      <c r="B81">
        <v>616.07000000000005</v>
      </c>
      <c r="C81">
        <v>606.73</v>
      </c>
      <c r="D81">
        <v>611.63</v>
      </c>
      <c r="E81">
        <v>614.09</v>
      </c>
      <c r="F81">
        <v>0</v>
      </c>
      <c r="G81" s="11">
        <v>0</v>
      </c>
    </row>
    <row r="82" spans="1:7">
      <c r="A82" s="1">
        <v>41439</v>
      </c>
      <c r="B82">
        <v>616.07000000000005</v>
      </c>
      <c r="C82">
        <v>606.73</v>
      </c>
      <c r="D82">
        <v>611.63</v>
      </c>
      <c r="E82">
        <v>614.09</v>
      </c>
      <c r="F82">
        <v>-0.05</v>
      </c>
      <c r="G82" s="11">
        <v>-8.1000000000000004E-5</v>
      </c>
    </row>
    <row r="83" spans="1:7">
      <c r="A83" s="1">
        <v>41438</v>
      </c>
      <c r="B83">
        <v>616.12</v>
      </c>
      <c r="C83">
        <v>607.16999999999996</v>
      </c>
      <c r="D83">
        <v>612.07000000000005</v>
      </c>
      <c r="E83">
        <v>614.53</v>
      </c>
      <c r="F83">
        <v>-0.08</v>
      </c>
      <c r="G83" s="11">
        <v>-1.2999999999999999E-4</v>
      </c>
    </row>
    <row r="84" spans="1:7">
      <c r="A84" s="1">
        <v>41437</v>
      </c>
      <c r="B84">
        <v>616.20000000000005</v>
      </c>
      <c r="C84">
        <v>606.66999999999996</v>
      </c>
      <c r="D84">
        <v>611.57000000000005</v>
      </c>
      <c r="E84">
        <v>614.03</v>
      </c>
      <c r="F84">
        <v>0</v>
      </c>
      <c r="G84" s="11">
        <v>0</v>
      </c>
    </row>
    <row r="85" spans="1:7">
      <c r="A85" s="1">
        <v>41436</v>
      </c>
      <c r="B85">
        <v>616.20000000000005</v>
      </c>
      <c r="C85">
        <v>607.07000000000005</v>
      </c>
      <c r="D85">
        <v>611.97</v>
      </c>
      <c r="E85">
        <v>614.42999999999995</v>
      </c>
      <c r="F85">
        <v>0</v>
      </c>
      <c r="G85" s="11">
        <v>0</v>
      </c>
    </row>
    <row r="86" spans="1:7">
      <c r="A86" s="1">
        <v>41435</v>
      </c>
      <c r="B86">
        <v>616.20000000000005</v>
      </c>
      <c r="C86">
        <v>607.07000000000005</v>
      </c>
      <c r="D86">
        <v>611.97</v>
      </c>
      <c r="E86">
        <v>614.42999999999995</v>
      </c>
      <c r="F86">
        <v>0</v>
      </c>
      <c r="G86" s="11">
        <v>0</v>
      </c>
    </row>
    <row r="87" spans="1:7">
      <c r="A87" s="1">
        <v>41434</v>
      </c>
      <c r="B87">
        <v>616.20000000000005</v>
      </c>
      <c r="C87">
        <v>606.13</v>
      </c>
      <c r="D87">
        <v>610.41</v>
      </c>
      <c r="E87">
        <v>613.47</v>
      </c>
      <c r="F87">
        <v>0</v>
      </c>
      <c r="G87" s="11">
        <v>0</v>
      </c>
    </row>
    <row r="88" spans="1:7">
      <c r="A88" s="1">
        <v>41433</v>
      </c>
      <c r="B88">
        <v>616.20000000000005</v>
      </c>
      <c r="C88">
        <v>606.77</v>
      </c>
      <c r="D88">
        <v>611.66999999999996</v>
      </c>
      <c r="E88">
        <v>614.13</v>
      </c>
      <c r="F88">
        <v>0</v>
      </c>
      <c r="G88" s="11">
        <v>0</v>
      </c>
    </row>
    <row r="89" spans="1:7">
      <c r="A89" s="1">
        <v>41432</v>
      </c>
      <c r="B89">
        <v>616.20000000000005</v>
      </c>
      <c r="C89">
        <v>606.87</v>
      </c>
      <c r="D89">
        <v>611.77</v>
      </c>
      <c r="E89">
        <v>614.23</v>
      </c>
      <c r="F89">
        <v>-1.17</v>
      </c>
      <c r="G89" s="11">
        <v>-1.895E-3</v>
      </c>
    </row>
    <row r="90" spans="1:7">
      <c r="A90" s="1">
        <v>41431</v>
      </c>
      <c r="B90">
        <v>617.37</v>
      </c>
      <c r="C90">
        <v>606.97</v>
      </c>
      <c r="D90">
        <v>611.87</v>
      </c>
      <c r="E90">
        <v>614.33000000000004</v>
      </c>
      <c r="F90">
        <v>-0.2</v>
      </c>
      <c r="G90" s="11">
        <v>-3.2400000000000001E-4</v>
      </c>
    </row>
    <row r="91" spans="1:7">
      <c r="A91" s="1">
        <v>41430</v>
      </c>
      <c r="B91">
        <v>617.57000000000005</v>
      </c>
      <c r="C91">
        <v>606.6</v>
      </c>
      <c r="D91">
        <v>611.5</v>
      </c>
      <c r="E91">
        <v>613.96</v>
      </c>
      <c r="F91">
        <v>0.22</v>
      </c>
      <c r="G91" s="11">
        <v>3.5599999999999998E-4</v>
      </c>
    </row>
    <row r="92" spans="1:7">
      <c r="A92" s="1">
        <v>41429</v>
      </c>
      <c r="B92">
        <v>617.35</v>
      </c>
      <c r="C92">
        <v>606.66999999999996</v>
      </c>
      <c r="D92">
        <v>611.57000000000005</v>
      </c>
      <c r="E92">
        <v>614.03</v>
      </c>
      <c r="F92">
        <v>-0.71</v>
      </c>
      <c r="G92" s="11">
        <v>-1.1490000000000001E-3</v>
      </c>
    </row>
    <row r="93" spans="1:7">
      <c r="A93" s="1">
        <v>41428</v>
      </c>
      <c r="B93">
        <v>618.05999999999995</v>
      </c>
      <c r="C93">
        <v>606.97</v>
      </c>
      <c r="D93">
        <v>611.87</v>
      </c>
      <c r="E93">
        <v>614.33000000000004</v>
      </c>
      <c r="F93">
        <v>0.1</v>
      </c>
      <c r="G93" s="11">
        <v>1.6200000000000001E-4</v>
      </c>
    </row>
    <row r="94" spans="1:7">
      <c r="A94" s="1">
        <v>41427</v>
      </c>
      <c r="B94">
        <v>617.96</v>
      </c>
      <c r="C94">
        <v>607.22</v>
      </c>
      <c r="D94">
        <v>612.12</v>
      </c>
      <c r="E94">
        <v>614.58000000000004</v>
      </c>
      <c r="F94">
        <v>0</v>
      </c>
      <c r="G94" s="11">
        <v>0</v>
      </c>
    </row>
    <row r="95" spans="1:7">
      <c r="A95" s="1">
        <v>41426</v>
      </c>
      <c r="B95">
        <v>617.96</v>
      </c>
      <c r="C95">
        <v>607.22</v>
      </c>
      <c r="D95">
        <v>612.12</v>
      </c>
      <c r="E95">
        <v>614.58000000000004</v>
      </c>
      <c r="F95">
        <v>0</v>
      </c>
      <c r="G95" s="11">
        <v>0</v>
      </c>
    </row>
    <row r="96" spans="1:7">
      <c r="A96" s="1">
        <v>41425</v>
      </c>
      <c r="B96">
        <v>617.96</v>
      </c>
      <c r="C96">
        <v>607.22</v>
      </c>
      <c r="D96">
        <v>612.12</v>
      </c>
      <c r="E96">
        <v>614.58000000000004</v>
      </c>
      <c r="F96">
        <v>-0.24</v>
      </c>
      <c r="G96" s="11">
        <v>-3.88E-4</v>
      </c>
    </row>
    <row r="97" spans="1:7">
      <c r="A97" s="1">
        <v>41424</v>
      </c>
      <c r="B97">
        <v>618.20000000000005</v>
      </c>
      <c r="C97">
        <v>606.87</v>
      </c>
      <c r="D97">
        <v>611.77</v>
      </c>
      <c r="E97">
        <v>614.23</v>
      </c>
      <c r="F97">
        <v>-0.36</v>
      </c>
      <c r="G97" s="11">
        <v>-5.8200000000000005E-4</v>
      </c>
    </row>
    <row r="98" spans="1:7">
      <c r="A98" s="1">
        <v>41423</v>
      </c>
      <c r="B98">
        <v>618.55999999999995</v>
      </c>
      <c r="C98">
        <v>606.47</v>
      </c>
      <c r="D98">
        <v>611.37</v>
      </c>
      <c r="E98">
        <v>613.83000000000004</v>
      </c>
      <c r="F98">
        <v>0.38</v>
      </c>
      <c r="G98" s="11">
        <v>6.1499999999999999E-4</v>
      </c>
    </row>
    <row r="99" spans="1:7">
      <c r="A99" s="1">
        <v>41422</v>
      </c>
      <c r="B99">
        <v>618.17999999999995</v>
      </c>
      <c r="C99">
        <v>605.98</v>
      </c>
      <c r="D99">
        <v>610.88</v>
      </c>
      <c r="E99">
        <v>613.32000000000005</v>
      </c>
      <c r="F99">
        <v>7.0000000000000007E-2</v>
      </c>
      <c r="G99" s="11">
        <v>1.13E-4</v>
      </c>
    </row>
    <row r="100" spans="1:7">
      <c r="A100" s="1">
        <v>41421</v>
      </c>
      <c r="B100">
        <v>618.11</v>
      </c>
      <c r="C100">
        <v>605.92999999999995</v>
      </c>
      <c r="D100">
        <v>610.83000000000004</v>
      </c>
      <c r="E100">
        <v>613.27</v>
      </c>
      <c r="F100">
        <v>-0.56000000000000005</v>
      </c>
      <c r="G100" s="11">
        <v>-9.0499999999999999E-4</v>
      </c>
    </row>
    <row r="101" spans="1:7">
      <c r="A101" s="1">
        <v>41420</v>
      </c>
      <c r="B101">
        <v>618.66999999999996</v>
      </c>
      <c r="C101">
        <v>606.97</v>
      </c>
      <c r="D101">
        <v>611.87</v>
      </c>
      <c r="E101">
        <v>614.33000000000004</v>
      </c>
      <c r="F101">
        <v>0</v>
      </c>
      <c r="G101" s="11">
        <v>0</v>
      </c>
    </row>
    <row r="102" spans="1:7">
      <c r="A102" s="1">
        <v>41419</v>
      </c>
      <c r="B102">
        <v>618.66999999999996</v>
      </c>
      <c r="C102">
        <v>606.97</v>
      </c>
      <c r="D102">
        <v>611.87</v>
      </c>
      <c r="E102">
        <v>614.33000000000004</v>
      </c>
      <c r="F102">
        <v>0</v>
      </c>
      <c r="G102" s="11">
        <v>0</v>
      </c>
    </row>
    <row r="103" spans="1:7">
      <c r="A103" s="1">
        <v>41418</v>
      </c>
      <c r="B103">
        <v>618.66999999999996</v>
      </c>
      <c r="C103">
        <v>606.97</v>
      </c>
      <c r="D103">
        <v>611.87</v>
      </c>
      <c r="E103">
        <v>614.33000000000004</v>
      </c>
      <c r="F103">
        <v>-0.8</v>
      </c>
      <c r="G103" s="11">
        <v>-1.291E-3</v>
      </c>
    </row>
    <row r="104" spans="1:7">
      <c r="A104" s="1">
        <v>41417</v>
      </c>
      <c r="B104">
        <v>619.47</v>
      </c>
      <c r="C104">
        <v>606.97</v>
      </c>
      <c r="D104">
        <v>611.87</v>
      </c>
      <c r="E104">
        <v>614.33000000000004</v>
      </c>
      <c r="F104">
        <v>0.43</v>
      </c>
      <c r="G104" s="11">
        <v>6.9499999999999998E-4</v>
      </c>
    </row>
    <row r="105" spans="1:7">
      <c r="A105" s="1">
        <v>41416</v>
      </c>
      <c r="B105">
        <v>619.04</v>
      </c>
      <c r="C105">
        <v>606.95000000000005</v>
      </c>
      <c r="D105">
        <v>611.85</v>
      </c>
      <c r="E105">
        <v>614.30999999999995</v>
      </c>
      <c r="F105">
        <v>-7.0000000000000007E-2</v>
      </c>
      <c r="G105" s="11">
        <v>-1.13E-4</v>
      </c>
    </row>
    <row r="106" spans="1:7">
      <c r="A106" s="1">
        <v>41415</v>
      </c>
      <c r="B106">
        <v>619.11</v>
      </c>
      <c r="C106">
        <v>607.33000000000004</v>
      </c>
      <c r="D106">
        <v>612.23</v>
      </c>
      <c r="E106">
        <v>614.69000000000005</v>
      </c>
      <c r="F106">
        <v>-0.87</v>
      </c>
      <c r="G106" s="11">
        <v>-1.403E-3</v>
      </c>
    </row>
    <row r="107" spans="1:7">
      <c r="A107" s="1">
        <v>41414</v>
      </c>
      <c r="B107">
        <v>619.98</v>
      </c>
      <c r="C107">
        <v>607.76</v>
      </c>
      <c r="D107">
        <v>612.66999999999996</v>
      </c>
      <c r="E107">
        <v>615.13</v>
      </c>
      <c r="F107">
        <v>0.01</v>
      </c>
      <c r="G107" s="11">
        <v>1.5999999999999999E-5</v>
      </c>
    </row>
    <row r="108" spans="1:7">
      <c r="A108" s="1">
        <v>41412</v>
      </c>
      <c r="B108">
        <v>619.97</v>
      </c>
      <c r="C108">
        <v>607.96</v>
      </c>
      <c r="D108">
        <v>612.87</v>
      </c>
      <c r="E108">
        <v>615.33000000000004</v>
      </c>
      <c r="F108">
        <v>0</v>
      </c>
      <c r="G108" s="11">
        <v>0</v>
      </c>
    </row>
    <row r="109" spans="1:7">
      <c r="A109" s="1">
        <v>41411</v>
      </c>
      <c r="B109">
        <v>619.97</v>
      </c>
      <c r="C109">
        <v>607.96</v>
      </c>
      <c r="D109">
        <v>612.87</v>
      </c>
      <c r="E109">
        <v>615.33000000000004</v>
      </c>
      <c r="F109">
        <v>-0.99</v>
      </c>
      <c r="G109" s="11">
        <v>-1.5939999999999999E-3</v>
      </c>
    </row>
    <row r="110" spans="1:7">
      <c r="A110" s="1">
        <v>41410</v>
      </c>
      <c r="B110">
        <v>620.96</v>
      </c>
      <c r="C110">
        <v>608.79999999999995</v>
      </c>
      <c r="D110">
        <v>613.72</v>
      </c>
      <c r="E110">
        <v>616.17999999999995</v>
      </c>
      <c r="F110">
        <v>0.26</v>
      </c>
      <c r="G110" s="11">
        <v>4.1899999999999999E-4</v>
      </c>
    </row>
    <row r="111" spans="1:7">
      <c r="A111" s="1">
        <v>41409</v>
      </c>
      <c r="B111">
        <v>620.70000000000005</v>
      </c>
      <c r="C111">
        <v>608.36</v>
      </c>
      <c r="D111">
        <v>613.27</v>
      </c>
      <c r="E111">
        <v>615.73</v>
      </c>
      <c r="F111">
        <v>0.35</v>
      </c>
      <c r="G111" s="11">
        <v>5.6400000000000005E-4</v>
      </c>
    </row>
    <row r="112" spans="1:7">
      <c r="A112" s="1">
        <v>41408</v>
      </c>
      <c r="B112">
        <v>620.35</v>
      </c>
      <c r="C112">
        <v>608.11</v>
      </c>
      <c r="D112">
        <v>613.02</v>
      </c>
      <c r="E112">
        <v>615.48</v>
      </c>
      <c r="F112">
        <v>-0.37</v>
      </c>
      <c r="G112" s="11">
        <v>-5.9599999999999996E-4</v>
      </c>
    </row>
    <row r="113" spans="1:7">
      <c r="A113" s="1">
        <v>41407</v>
      </c>
      <c r="B113">
        <v>620.72</v>
      </c>
      <c r="C113">
        <v>608.45000000000005</v>
      </c>
      <c r="D113">
        <v>613.37</v>
      </c>
      <c r="E113">
        <v>615.83000000000004</v>
      </c>
      <c r="F113">
        <v>0.56000000000000005</v>
      </c>
      <c r="G113" s="11">
        <v>9.0300000000000005E-4</v>
      </c>
    </row>
    <row r="114" spans="1:7">
      <c r="A114" s="1">
        <v>41406</v>
      </c>
      <c r="B114">
        <v>620.16</v>
      </c>
      <c r="C114">
        <v>607.86</v>
      </c>
      <c r="D114">
        <v>612.77</v>
      </c>
      <c r="E114">
        <v>615.23</v>
      </c>
      <c r="F114">
        <v>0</v>
      </c>
      <c r="G114" s="11">
        <v>0</v>
      </c>
    </row>
    <row r="115" spans="1:7">
      <c r="A115" s="1">
        <v>41405</v>
      </c>
      <c r="B115">
        <v>620.16</v>
      </c>
      <c r="C115">
        <v>607.86</v>
      </c>
      <c r="D115">
        <v>612.77</v>
      </c>
      <c r="E115">
        <v>615.23</v>
      </c>
      <c r="F115">
        <v>0</v>
      </c>
      <c r="G115" s="11">
        <v>0</v>
      </c>
    </row>
    <row r="116" spans="1:7">
      <c r="A116" s="1">
        <v>41404</v>
      </c>
      <c r="B116">
        <v>620.16</v>
      </c>
      <c r="C116">
        <v>607.86</v>
      </c>
      <c r="D116">
        <v>612.77</v>
      </c>
      <c r="E116">
        <v>615.23</v>
      </c>
      <c r="F116">
        <v>0.91</v>
      </c>
      <c r="G116" s="11">
        <v>1.47E-3</v>
      </c>
    </row>
    <row r="117" spans="1:7">
      <c r="A117" s="1">
        <v>41403</v>
      </c>
      <c r="B117">
        <v>619.25</v>
      </c>
      <c r="C117">
        <v>606.66999999999996</v>
      </c>
      <c r="D117">
        <v>611.57000000000005</v>
      </c>
      <c r="E117">
        <v>614.03</v>
      </c>
      <c r="F117">
        <v>-0.55000000000000004</v>
      </c>
      <c r="G117" s="11">
        <v>-8.8699999999999998E-4</v>
      </c>
    </row>
    <row r="118" spans="1:7">
      <c r="A118" s="1">
        <v>41402</v>
      </c>
      <c r="B118">
        <v>619.79999999999995</v>
      </c>
      <c r="C118">
        <v>607.96</v>
      </c>
      <c r="D118">
        <v>612.87</v>
      </c>
      <c r="E118">
        <v>615.33000000000004</v>
      </c>
      <c r="F118">
        <v>-1.03</v>
      </c>
      <c r="G118" s="11">
        <v>-1.6590000000000001E-3</v>
      </c>
    </row>
    <row r="119" spans="1:7">
      <c r="A119" s="1">
        <v>41401</v>
      </c>
      <c r="B119">
        <v>620.83000000000004</v>
      </c>
      <c r="C119">
        <v>609</v>
      </c>
      <c r="D119">
        <v>613.91999999999996</v>
      </c>
      <c r="E119">
        <v>616.38</v>
      </c>
      <c r="F119">
        <v>-0.31</v>
      </c>
      <c r="G119" s="11">
        <v>-4.9899999999999999E-4</v>
      </c>
    </row>
    <row r="120" spans="1:7">
      <c r="A120" s="1">
        <v>41400</v>
      </c>
      <c r="B120">
        <v>621.14</v>
      </c>
      <c r="C120">
        <v>610.04</v>
      </c>
      <c r="D120">
        <v>614.97</v>
      </c>
      <c r="E120">
        <v>617.42999999999995</v>
      </c>
      <c r="F120">
        <v>-0.38</v>
      </c>
      <c r="G120" s="11">
        <v>-6.11E-4</v>
      </c>
    </row>
    <row r="121" spans="1:7">
      <c r="A121" s="1">
        <v>41399</v>
      </c>
      <c r="B121">
        <v>621.52</v>
      </c>
      <c r="C121">
        <v>609.25</v>
      </c>
      <c r="D121">
        <v>614.16999999999996</v>
      </c>
      <c r="E121">
        <v>616.63</v>
      </c>
      <c r="F121">
        <v>0</v>
      </c>
      <c r="G121" s="11">
        <v>0</v>
      </c>
    </row>
    <row r="122" spans="1:7">
      <c r="A122" s="1">
        <v>41398</v>
      </c>
      <c r="B122">
        <v>621.52</v>
      </c>
      <c r="C122">
        <v>609.25</v>
      </c>
      <c r="D122">
        <v>614.16999999999996</v>
      </c>
      <c r="E122">
        <v>616.63</v>
      </c>
      <c r="F122">
        <v>0</v>
      </c>
      <c r="G122" s="11">
        <v>0</v>
      </c>
    </row>
    <row r="123" spans="1:7">
      <c r="A123" s="1">
        <v>41397</v>
      </c>
      <c r="B123">
        <v>621.52</v>
      </c>
      <c r="C123">
        <v>609.25</v>
      </c>
      <c r="D123">
        <v>614.16999999999996</v>
      </c>
      <c r="E123">
        <v>616.63</v>
      </c>
      <c r="F123">
        <v>0.7</v>
      </c>
      <c r="G123" s="11">
        <v>1.1280000000000001E-3</v>
      </c>
    </row>
    <row r="124" spans="1:7">
      <c r="A124" s="1">
        <v>41396</v>
      </c>
      <c r="B124">
        <v>620.82000000000005</v>
      </c>
      <c r="C124">
        <v>609.35</v>
      </c>
      <c r="D124">
        <v>614.27</v>
      </c>
      <c r="E124">
        <v>616.73</v>
      </c>
      <c r="F124">
        <v>-1.26</v>
      </c>
      <c r="G124" s="11">
        <v>-2.0249999999999999E-3</v>
      </c>
    </row>
    <row r="125" spans="1:7">
      <c r="A125" s="1">
        <v>41395</v>
      </c>
      <c r="B125">
        <v>622.08000000000004</v>
      </c>
      <c r="C125">
        <v>609.74</v>
      </c>
      <c r="D125">
        <v>614.04999999999995</v>
      </c>
      <c r="E125">
        <v>617.75</v>
      </c>
      <c r="F125">
        <v>0</v>
      </c>
      <c r="G125" s="11">
        <v>0</v>
      </c>
    </row>
    <row r="126" spans="1:7">
      <c r="A126" s="1">
        <v>41394</v>
      </c>
      <c r="B126">
        <v>622.08000000000004</v>
      </c>
      <c r="C126">
        <v>609.84</v>
      </c>
      <c r="D126">
        <v>614.15</v>
      </c>
      <c r="E126">
        <v>617.85</v>
      </c>
      <c r="F126">
        <v>0</v>
      </c>
      <c r="G126" s="11">
        <v>0</v>
      </c>
    </row>
    <row r="127" spans="1:7">
      <c r="A127" s="1">
        <v>41393</v>
      </c>
      <c r="B127">
        <v>622.08000000000004</v>
      </c>
      <c r="C127">
        <v>609.74</v>
      </c>
      <c r="D127">
        <v>614.04999999999995</v>
      </c>
      <c r="E127">
        <v>617.75</v>
      </c>
      <c r="F127">
        <v>0</v>
      </c>
      <c r="G127" s="11">
        <v>0</v>
      </c>
    </row>
    <row r="128" spans="1:7">
      <c r="A128" s="1">
        <v>41392</v>
      </c>
      <c r="B128">
        <v>622.08000000000004</v>
      </c>
      <c r="C128">
        <v>609.15</v>
      </c>
      <c r="D128">
        <v>614.07000000000005</v>
      </c>
      <c r="E128">
        <v>616.53</v>
      </c>
      <c r="F128">
        <v>0</v>
      </c>
      <c r="G128" s="11">
        <v>0</v>
      </c>
    </row>
    <row r="129" spans="1:7">
      <c r="A129" s="1">
        <v>41391</v>
      </c>
      <c r="B129">
        <v>622.08000000000004</v>
      </c>
      <c r="C129">
        <v>610.20000000000005</v>
      </c>
      <c r="D129">
        <v>615.13</v>
      </c>
      <c r="E129">
        <v>617.59</v>
      </c>
      <c r="F129">
        <v>0</v>
      </c>
      <c r="G129" s="11">
        <v>0</v>
      </c>
    </row>
    <row r="130" spans="1:7">
      <c r="A130" s="1">
        <v>41390</v>
      </c>
      <c r="B130">
        <v>622.08000000000004</v>
      </c>
      <c r="C130">
        <v>610.29999999999995</v>
      </c>
      <c r="D130">
        <v>615.23</v>
      </c>
      <c r="E130">
        <v>617.69000000000005</v>
      </c>
      <c r="F130">
        <v>-0.92</v>
      </c>
      <c r="G130" s="11">
        <v>-1.477E-3</v>
      </c>
    </row>
    <row r="131" spans="1:7">
      <c r="A131" s="1">
        <v>41389</v>
      </c>
      <c r="B131">
        <v>623</v>
      </c>
      <c r="C131">
        <v>610.57000000000005</v>
      </c>
      <c r="D131">
        <v>615.51</v>
      </c>
      <c r="E131">
        <v>617.97</v>
      </c>
      <c r="F131">
        <v>-0.84</v>
      </c>
      <c r="G131" s="11">
        <v>-1.346E-3</v>
      </c>
    </row>
    <row r="132" spans="1:7">
      <c r="A132" s="1">
        <v>41388</v>
      </c>
      <c r="B132">
        <v>623.84</v>
      </c>
      <c r="C132">
        <v>611.52</v>
      </c>
      <c r="D132">
        <v>616.46</v>
      </c>
      <c r="E132">
        <v>618.94000000000005</v>
      </c>
      <c r="F132">
        <v>0.24</v>
      </c>
      <c r="G132" s="11">
        <v>3.8499999999999998E-4</v>
      </c>
    </row>
    <row r="133" spans="1:7">
      <c r="A133" s="1">
        <v>41387</v>
      </c>
      <c r="B133">
        <v>623.6</v>
      </c>
      <c r="C133">
        <v>611.63</v>
      </c>
      <c r="D133">
        <v>616.57000000000005</v>
      </c>
      <c r="E133">
        <v>619.04999999999995</v>
      </c>
      <c r="F133">
        <v>-0.55000000000000004</v>
      </c>
      <c r="G133" s="11">
        <v>-8.8099999999999995E-4</v>
      </c>
    </row>
    <row r="134" spans="1:7">
      <c r="A134" s="1">
        <v>41386</v>
      </c>
      <c r="B134">
        <v>624.15</v>
      </c>
      <c r="C134">
        <v>611.97</v>
      </c>
      <c r="D134">
        <v>616.91</v>
      </c>
      <c r="E134">
        <v>619.39</v>
      </c>
      <c r="F134">
        <v>0.2</v>
      </c>
      <c r="G134" s="11">
        <v>3.21E-4</v>
      </c>
    </row>
    <row r="135" spans="1:7">
      <c r="A135" s="1">
        <v>41385</v>
      </c>
      <c r="B135">
        <v>623.95000000000005</v>
      </c>
      <c r="C135">
        <v>611.52</v>
      </c>
      <c r="D135">
        <v>616.46</v>
      </c>
      <c r="E135">
        <v>618.94000000000005</v>
      </c>
      <c r="F135">
        <v>0</v>
      </c>
      <c r="G135" s="11">
        <v>0</v>
      </c>
    </row>
    <row r="136" spans="1:7">
      <c r="A136" s="1">
        <v>41384</v>
      </c>
      <c r="B136">
        <v>623.95000000000005</v>
      </c>
      <c r="C136">
        <v>611.52</v>
      </c>
      <c r="D136">
        <v>616.46</v>
      </c>
      <c r="E136">
        <v>618.94000000000005</v>
      </c>
      <c r="F136">
        <v>0</v>
      </c>
      <c r="G136" s="11">
        <v>0</v>
      </c>
    </row>
    <row r="137" spans="1:7">
      <c r="A137" s="1">
        <v>41383</v>
      </c>
      <c r="B137">
        <v>623.95000000000005</v>
      </c>
      <c r="C137">
        <v>611.52</v>
      </c>
      <c r="D137">
        <v>616.46</v>
      </c>
      <c r="E137">
        <v>618.94000000000005</v>
      </c>
      <c r="F137">
        <v>-0.21</v>
      </c>
      <c r="G137" s="11">
        <v>-3.3599999999999998E-4</v>
      </c>
    </row>
    <row r="138" spans="1:7">
      <c r="A138" s="1">
        <v>41382</v>
      </c>
      <c r="B138">
        <v>624.16</v>
      </c>
      <c r="C138">
        <v>611.91999999999996</v>
      </c>
      <c r="D138">
        <v>616.86</v>
      </c>
      <c r="E138">
        <v>619.34</v>
      </c>
      <c r="F138">
        <v>0.74</v>
      </c>
      <c r="G138" s="11">
        <v>1.1869999999999999E-3</v>
      </c>
    </row>
    <row r="139" spans="1:7">
      <c r="A139" s="1">
        <v>41381</v>
      </c>
      <c r="B139">
        <v>623.41999999999996</v>
      </c>
      <c r="C139">
        <v>610.83000000000004</v>
      </c>
      <c r="D139">
        <v>615.77</v>
      </c>
      <c r="E139">
        <v>618.23</v>
      </c>
      <c r="F139">
        <v>-0.66</v>
      </c>
      <c r="G139" s="11">
        <v>-1.0579999999999999E-3</v>
      </c>
    </row>
    <row r="140" spans="1:7">
      <c r="A140" s="1">
        <v>41380</v>
      </c>
      <c r="B140">
        <v>624.08000000000004</v>
      </c>
      <c r="C140">
        <v>611.91999999999996</v>
      </c>
      <c r="D140">
        <v>616.86</v>
      </c>
      <c r="E140">
        <v>619.34</v>
      </c>
      <c r="F140">
        <v>-0.46</v>
      </c>
      <c r="G140" s="11">
        <v>-7.3700000000000002E-4</v>
      </c>
    </row>
    <row r="141" spans="1:7">
      <c r="A141" s="1">
        <v>41379</v>
      </c>
      <c r="B141">
        <v>624.54</v>
      </c>
      <c r="C141">
        <v>612.41</v>
      </c>
      <c r="D141">
        <v>617.36</v>
      </c>
      <c r="E141">
        <v>619.84</v>
      </c>
      <c r="F141">
        <v>-0.52</v>
      </c>
      <c r="G141" s="11">
        <v>-8.3199999999999995E-4</v>
      </c>
    </row>
    <row r="142" spans="1:7">
      <c r="A142" s="1">
        <v>41378</v>
      </c>
      <c r="B142">
        <v>625.05999999999995</v>
      </c>
      <c r="C142">
        <v>612.91</v>
      </c>
      <c r="D142">
        <v>617.86</v>
      </c>
      <c r="E142">
        <v>620.34</v>
      </c>
      <c r="F142">
        <v>0</v>
      </c>
      <c r="G142" s="11">
        <v>0</v>
      </c>
    </row>
    <row r="143" spans="1:7">
      <c r="A143" s="1">
        <v>41377</v>
      </c>
      <c r="B143">
        <v>625.05999999999995</v>
      </c>
      <c r="C143">
        <v>612.91</v>
      </c>
      <c r="D143">
        <v>617.86</v>
      </c>
      <c r="E143">
        <v>620.34</v>
      </c>
      <c r="F143">
        <v>0</v>
      </c>
      <c r="G143" s="11">
        <v>0</v>
      </c>
    </row>
    <row r="144" spans="1:7">
      <c r="A144" s="1">
        <v>41376</v>
      </c>
      <c r="B144">
        <v>625.05999999999995</v>
      </c>
      <c r="C144">
        <v>612.91</v>
      </c>
      <c r="D144">
        <v>617.86</v>
      </c>
      <c r="E144">
        <v>620.34</v>
      </c>
      <c r="F144">
        <v>-0.72</v>
      </c>
      <c r="G144" s="11">
        <v>-1.1509999999999999E-3</v>
      </c>
    </row>
    <row r="145" spans="1:7">
      <c r="A145" s="1">
        <v>41375</v>
      </c>
      <c r="B145">
        <v>625.78</v>
      </c>
      <c r="C145">
        <v>613.21</v>
      </c>
      <c r="D145">
        <v>618.16</v>
      </c>
      <c r="E145">
        <v>620.64</v>
      </c>
      <c r="F145">
        <v>0.3</v>
      </c>
      <c r="G145" s="11">
        <v>4.8000000000000001E-4</v>
      </c>
    </row>
    <row r="146" spans="1:7">
      <c r="A146" s="1">
        <v>41374</v>
      </c>
      <c r="B146">
        <v>625.48</v>
      </c>
      <c r="C146">
        <v>613.11</v>
      </c>
      <c r="D146">
        <v>618.05999999999995</v>
      </c>
      <c r="E146">
        <v>620.54</v>
      </c>
      <c r="F146">
        <v>-0.91</v>
      </c>
      <c r="G146" s="11">
        <v>-1.4530000000000001E-3</v>
      </c>
    </row>
    <row r="147" spans="1:7">
      <c r="A147" s="1">
        <v>41373</v>
      </c>
      <c r="B147">
        <v>626.39</v>
      </c>
      <c r="C147">
        <v>613.85</v>
      </c>
      <c r="D147">
        <v>618.80999999999995</v>
      </c>
      <c r="E147">
        <v>621.29</v>
      </c>
      <c r="F147">
        <v>-0.11</v>
      </c>
      <c r="G147" s="11">
        <v>-1.76E-4</v>
      </c>
    </row>
    <row r="148" spans="1:7">
      <c r="A148" s="1">
        <v>41372</v>
      </c>
      <c r="B148">
        <v>626.5</v>
      </c>
      <c r="C148">
        <v>613.9</v>
      </c>
      <c r="D148">
        <v>618.86</v>
      </c>
      <c r="E148">
        <v>621.34</v>
      </c>
      <c r="F148">
        <v>0.41</v>
      </c>
      <c r="G148" s="11">
        <v>6.5499999999999998E-4</v>
      </c>
    </row>
    <row r="149" spans="1:7">
      <c r="A149" s="1">
        <v>41371</v>
      </c>
      <c r="B149">
        <v>626.09</v>
      </c>
      <c r="C149">
        <v>613.6</v>
      </c>
      <c r="D149">
        <v>618.55999999999995</v>
      </c>
      <c r="E149">
        <v>621.04</v>
      </c>
      <c r="F149">
        <v>0</v>
      </c>
      <c r="G149" s="11">
        <v>0</v>
      </c>
    </row>
    <row r="150" spans="1:7">
      <c r="A150" s="1">
        <v>41370</v>
      </c>
      <c r="B150">
        <v>626.09</v>
      </c>
      <c r="C150">
        <v>613.79999999999995</v>
      </c>
      <c r="D150">
        <v>618.76</v>
      </c>
      <c r="E150">
        <v>621.24</v>
      </c>
      <c r="F150">
        <v>0</v>
      </c>
      <c r="G150" s="11">
        <v>0</v>
      </c>
    </row>
    <row r="151" spans="1:7">
      <c r="A151" s="1">
        <v>41369</v>
      </c>
      <c r="B151">
        <v>626.09</v>
      </c>
      <c r="C151">
        <v>613.9</v>
      </c>
      <c r="D151">
        <v>618.86</v>
      </c>
      <c r="E151">
        <v>621.34</v>
      </c>
      <c r="F151">
        <v>0</v>
      </c>
      <c r="G151" s="11">
        <v>0</v>
      </c>
    </row>
    <row r="152" spans="1:7">
      <c r="A152" s="1">
        <v>41368</v>
      </c>
      <c r="B152">
        <v>626.09</v>
      </c>
      <c r="C152">
        <v>613.9</v>
      </c>
      <c r="D152">
        <v>618.86</v>
      </c>
      <c r="E152">
        <v>621.34</v>
      </c>
      <c r="F152">
        <v>0</v>
      </c>
      <c r="G152" s="11">
        <v>0</v>
      </c>
    </row>
    <row r="153" spans="1:7">
      <c r="A153" s="1">
        <v>41367</v>
      </c>
      <c r="B153">
        <v>626.09</v>
      </c>
      <c r="C153">
        <v>613.79999999999995</v>
      </c>
      <c r="D153">
        <v>618.76</v>
      </c>
      <c r="E153">
        <v>621.24</v>
      </c>
      <c r="F153">
        <v>0.23</v>
      </c>
      <c r="G153" s="11">
        <v>3.6699999999999998E-4</v>
      </c>
    </row>
    <row r="154" spans="1:7">
      <c r="A154" s="1">
        <v>41366</v>
      </c>
      <c r="B154">
        <v>625.86</v>
      </c>
      <c r="C154">
        <v>613.5</v>
      </c>
      <c r="D154">
        <v>618.46</v>
      </c>
      <c r="E154">
        <v>620.94000000000005</v>
      </c>
      <c r="F154">
        <v>-0.88</v>
      </c>
      <c r="G154" s="11">
        <v>-1.4040000000000001E-3</v>
      </c>
    </row>
    <row r="155" spans="1:7">
      <c r="A155" s="1">
        <v>41365</v>
      </c>
      <c r="B155">
        <v>626.74</v>
      </c>
      <c r="C155">
        <v>614.54</v>
      </c>
      <c r="D155">
        <v>619.51</v>
      </c>
      <c r="E155">
        <v>621.99</v>
      </c>
      <c r="F155">
        <v>-0.15</v>
      </c>
      <c r="G155" s="11">
        <v>-2.3900000000000001E-4</v>
      </c>
    </row>
    <row r="156" spans="1:7">
      <c r="A156" s="1">
        <v>41364</v>
      </c>
      <c r="B156">
        <v>626.89</v>
      </c>
      <c r="C156">
        <v>614.79</v>
      </c>
      <c r="D156">
        <v>619.76</v>
      </c>
      <c r="E156">
        <v>622.24</v>
      </c>
      <c r="F156">
        <v>0</v>
      </c>
      <c r="G156" s="11">
        <v>0</v>
      </c>
    </row>
    <row r="157" spans="1:7">
      <c r="A157" s="1">
        <v>41363</v>
      </c>
      <c r="B157">
        <v>626.89</v>
      </c>
      <c r="C157">
        <v>614.79</v>
      </c>
      <c r="D157">
        <v>619.76</v>
      </c>
      <c r="E157">
        <v>622.24</v>
      </c>
      <c r="F157">
        <v>0</v>
      </c>
      <c r="G157" s="11">
        <v>0</v>
      </c>
    </row>
    <row r="158" spans="1:7">
      <c r="A158" s="1">
        <v>41362</v>
      </c>
      <c r="B158">
        <v>626.89</v>
      </c>
      <c r="C158">
        <v>614.79</v>
      </c>
      <c r="D158">
        <v>619.76</v>
      </c>
      <c r="E158">
        <v>622.24</v>
      </c>
      <c r="F158">
        <v>-0.53</v>
      </c>
      <c r="G158" s="11">
        <v>-8.4500000000000005E-4</v>
      </c>
    </row>
    <row r="159" spans="1:7">
      <c r="A159" s="1">
        <v>41361</v>
      </c>
      <c r="B159">
        <v>627.41999999999996</v>
      </c>
      <c r="C159">
        <v>614.89</v>
      </c>
      <c r="D159">
        <v>619.86</v>
      </c>
      <c r="E159">
        <v>622.34</v>
      </c>
      <c r="F159">
        <v>0.15</v>
      </c>
      <c r="G159" s="11">
        <v>2.3900000000000001E-4</v>
      </c>
    </row>
    <row r="160" spans="1:7">
      <c r="A160" s="1">
        <v>41360</v>
      </c>
      <c r="B160">
        <v>627.27</v>
      </c>
      <c r="C160">
        <v>615.07000000000005</v>
      </c>
      <c r="D160">
        <v>620.04</v>
      </c>
      <c r="E160">
        <v>622.52</v>
      </c>
      <c r="F160">
        <v>0.12</v>
      </c>
      <c r="G160" s="11">
        <v>1.9100000000000001E-4</v>
      </c>
    </row>
    <row r="161" spans="1:7">
      <c r="A161" s="1">
        <v>41359</v>
      </c>
      <c r="B161">
        <v>627.15</v>
      </c>
      <c r="C161">
        <v>614.79</v>
      </c>
      <c r="D161">
        <v>619.76</v>
      </c>
      <c r="E161">
        <v>622.24</v>
      </c>
      <c r="F161">
        <v>0.23</v>
      </c>
      <c r="G161" s="11">
        <v>3.6699999999999998E-4</v>
      </c>
    </row>
    <row r="162" spans="1:7">
      <c r="A162" s="1">
        <v>41358</v>
      </c>
      <c r="B162">
        <v>626.91999999999996</v>
      </c>
      <c r="C162">
        <v>614.84</v>
      </c>
      <c r="D162">
        <v>619.80999999999995</v>
      </c>
      <c r="E162">
        <v>622.29</v>
      </c>
      <c r="F162">
        <v>-0.19</v>
      </c>
      <c r="G162" s="11">
        <v>-3.0299999999999999E-4</v>
      </c>
    </row>
    <row r="163" spans="1:7">
      <c r="A163" s="1">
        <v>41357</v>
      </c>
      <c r="B163">
        <v>627.11</v>
      </c>
      <c r="C163">
        <v>614.89</v>
      </c>
      <c r="D163">
        <v>619.86</v>
      </c>
      <c r="E163">
        <v>622.34</v>
      </c>
      <c r="F163">
        <v>0</v>
      </c>
      <c r="G163" s="11">
        <v>0</v>
      </c>
    </row>
    <row r="164" spans="1:7">
      <c r="A164" s="1">
        <v>41356</v>
      </c>
      <c r="B164">
        <v>627.11</v>
      </c>
      <c r="C164">
        <v>614.89</v>
      </c>
      <c r="D164">
        <v>619.86</v>
      </c>
      <c r="E164">
        <v>622.34</v>
      </c>
      <c r="F164">
        <v>0</v>
      </c>
      <c r="G164" s="11">
        <v>0</v>
      </c>
    </row>
    <row r="165" spans="1:7">
      <c r="A165" s="1">
        <v>41355</v>
      </c>
      <c r="B165">
        <v>627.11</v>
      </c>
      <c r="C165">
        <v>614.89</v>
      </c>
      <c r="D165">
        <v>619.86</v>
      </c>
      <c r="E165">
        <v>622.34</v>
      </c>
      <c r="F165">
        <v>-0.2</v>
      </c>
      <c r="G165" s="11">
        <v>-3.19E-4</v>
      </c>
    </row>
    <row r="166" spans="1:7">
      <c r="A166" s="1">
        <v>41354</v>
      </c>
      <c r="B166">
        <v>627.30999999999995</v>
      </c>
      <c r="C166">
        <v>615.09</v>
      </c>
      <c r="D166">
        <v>620.05999999999995</v>
      </c>
      <c r="E166">
        <v>622.54</v>
      </c>
      <c r="F166">
        <v>0.15</v>
      </c>
      <c r="G166" s="11">
        <v>2.3900000000000001E-4</v>
      </c>
    </row>
    <row r="167" spans="1:7">
      <c r="A167" s="1">
        <v>41353</v>
      </c>
      <c r="B167">
        <v>627.16</v>
      </c>
      <c r="C167">
        <v>614.89</v>
      </c>
      <c r="D167">
        <v>619.86</v>
      </c>
      <c r="E167">
        <v>622.34</v>
      </c>
      <c r="F167">
        <v>-0.42</v>
      </c>
      <c r="G167" s="11">
        <v>-6.69E-4</v>
      </c>
    </row>
    <row r="168" spans="1:7">
      <c r="A168" s="1">
        <v>41352</v>
      </c>
      <c r="B168">
        <v>627.58000000000004</v>
      </c>
      <c r="C168">
        <v>615.33000000000004</v>
      </c>
      <c r="D168">
        <v>620.30999999999995</v>
      </c>
      <c r="E168">
        <v>622.79</v>
      </c>
      <c r="F168">
        <v>0.17</v>
      </c>
      <c r="G168" s="11">
        <v>2.7099999999999997E-4</v>
      </c>
    </row>
    <row r="169" spans="1:7">
      <c r="A169" s="1">
        <v>41351</v>
      </c>
      <c r="B169">
        <v>627.41</v>
      </c>
      <c r="C169">
        <v>615.29</v>
      </c>
      <c r="D169">
        <v>620.26</v>
      </c>
      <c r="E169">
        <v>622.74</v>
      </c>
      <c r="F169">
        <v>0.18</v>
      </c>
      <c r="G169" s="11">
        <v>2.8699999999999998E-4</v>
      </c>
    </row>
    <row r="170" spans="1:7">
      <c r="A170" s="1">
        <v>41350</v>
      </c>
      <c r="B170">
        <v>627.23</v>
      </c>
      <c r="C170">
        <v>615.19000000000005</v>
      </c>
      <c r="D170">
        <v>620.16</v>
      </c>
      <c r="E170">
        <v>622.64</v>
      </c>
      <c r="F170">
        <v>0</v>
      </c>
      <c r="G170" s="11">
        <v>0</v>
      </c>
    </row>
    <row r="171" spans="1:7">
      <c r="A171" s="1">
        <v>41349</v>
      </c>
      <c r="B171">
        <v>627.23</v>
      </c>
      <c r="C171">
        <v>615.19000000000005</v>
      </c>
      <c r="D171">
        <v>620.16</v>
      </c>
      <c r="E171">
        <v>622.64</v>
      </c>
      <c r="F171">
        <v>0</v>
      </c>
      <c r="G171" s="11">
        <v>0</v>
      </c>
    </row>
    <row r="172" spans="1:7">
      <c r="A172" s="1">
        <v>41348</v>
      </c>
      <c r="B172">
        <v>627.23</v>
      </c>
      <c r="C172">
        <v>615.19000000000005</v>
      </c>
      <c r="D172">
        <v>620.16</v>
      </c>
      <c r="E172">
        <v>622.64</v>
      </c>
      <c r="F172">
        <v>-0.28999999999999998</v>
      </c>
      <c r="G172" s="11">
        <v>-4.6200000000000001E-4</v>
      </c>
    </row>
    <row r="173" spans="1:7">
      <c r="A173" s="1">
        <v>41347</v>
      </c>
      <c r="B173">
        <v>627.52</v>
      </c>
      <c r="C173">
        <v>615.19000000000005</v>
      </c>
      <c r="D173">
        <v>620.16</v>
      </c>
      <c r="E173">
        <v>622.64</v>
      </c>
      <c r="F173">
        <v>0.26</v>
      </c>
      <c r="G173" s="11">
        <v>4.15E-4</v>
      </c>
    </row>
    <row r="174" spans="1:7">
      <c r="A174" s="1">
        <v>41346</v>
      </c>
      <c r="B174">
        <v>627.26</v>
      </c>
      <c r="C174">
        <v>615.07000000000005</v>
      </c>
      <c r="D174">
        <v>620.04</v>
      </c>
      <c r="E174">
        <v>622.52</v>
      </c>
      <c r="F174">
        <v>-0.2</v>
      </c>
      <c r="G174" s="11">
        <v>-3.19E-4</v>
      </c>
    </row>
    <row r="175" spans="1:7">
      <c r="A175" s="1">
        <v>41345</v>
      </c>
      <c r="B175">
        <v>627.46</v>
      </c>
      <c r="C175">
        <v>615.38</v>
      </c>
      <c r="D175">
        <v>620.36</v>
      </c>
      <c r="E175">
        <v>622.84</v>
      </c>
      <c r="F175">
        <v>-0.23</v>
      </c>
      <c r="G175" s="11">
        <v>-3.6600000000000001E-4</v>
      </c>
    </row>
    <row r="176" spans="1:7">
      <c r="A176" s="1">
        <v>41344</v>
      </c>
      <c r="B176">
        <v>627.69000000000005</v>
      </c>
      <c r="C176">
        <v>615.59</v>
      </c>
      <c r="D176">
        <v>620.57000000000005</v>
      </c>
      <c r="E176">
        <v>623.04999999999995</v>
      </c>
      <c r="F176">
        <v>0.5</v>
      </c>
      <c r="G176" s="11">
        <v>7.9699999999999997E-4</v>
      </c>
    </row>
    <row r="177" spans="1:7">
      <c r="A177" s="1">
        <v>41343</v>
      </c>
      <c r="B177">
        <v>627.19000000000005</v>
      </c>
      <c r="C177">
        <v>615.29</v>
      </c>
      <c r="D177">
        <v>620.26</v>
      </c>
      <c r="E177">
        <v>622.74</v>
      </c>
      <c r="F177">
        <v>0</v>
      </c>
      <c r="G177" s="11">
        <v>0</v>
      </c>
    </row>
    <row r="178" spans="1:7">
      <c r="A178" s="1">
        <v>41342</v>
      </c>
      <c r="B178">
        <v>627.19000000000005</v>
      </c>
      <c r="C178">
        <v>615.29</v>
      </c>
      <c r="D178">
        <v>620.26</v>
      </c>
      <c r="E178">
        <v>622.74</v>
      </c>
      <c r="F178">
        <v>0</v>
      </c>
      <c r="G178" s="11">
        <v>0</v>
      </c>
    </row>
    <row r="179" spans="1:7">
      <c r="A179" s="1">
        <v>41341</v>
      </c>
      <c r="B179">
        <v>627.19000000000005</v>
      </c>
      <c r="C179">
        <v>615.29</v>
      </c>
      <c r="D179">
        <v>620.26</v>
      </c>
      <c r="E179">
        <v>622.74</v>
      </c>
      <c r="F179">
        <v>-0.66</v>
      </c>
      <c r="G179" s="11">
        <v>-1.0510000000000001E-3</v>
      </c>
    </row>
    <row r="180" spans="1:7">
      <c r="A180" s="1">
        <v>41340</v>
      </c>
      <c r="B180">
        <v>627.85</v>
      </c>
      <c r="C180">
        <v>615.63</v>
      </c>
      <c r="D180">
        <v>620.61</v>
      </c>
      <c r="E180">
        <v>623.09</v>
      </c>
      <c r="F180">
        <v>0.4</v>
      </c>
      <c r="G180" s="11">
        <v>6.38E-4</v>
      </c>
    </row>
    <row r="181" spans="1:7">
      <c r="A181" s="1">
        <v>41339</v>
      </c>
      <c r="B181">
        <v>627.45000000000005</v>
      </c>
      <c r="C181">
        <v>615.53</v>
      </c>
      <c r="D181">
        <v>620.51</v>
      </c>
      <c r="E181">
        <v>622.99</v>
      </c>
      <c r="F181">
        <v>-0.52</v>
      </c>
      <c r="G181" s="11">
        <v>-8.2799999999999996E-4</v>
      </c>
    </row>
    <row r="182" spans="1:7">
      <c r="A182" s="1">
        <v>41338</v>
      </c>
      <c r="B182">
        <v>627.97</v>
      </c>
      <c r="C182">
        <v>615.83000000000004</v>
      </c>
      <c r="D182">
        <v>620.80999999999995</v>
      </c>
      <c r="E182">
        <v>623.29</v>
      </c>
      <c r="F182">
        <v>-0.25</v>
      </c>
      <c r="G182" s="11">
        <v>-3.9800000000000002E-4</v>
      </c>
    </row>
    <row r="183" spans="1:7">
      <c r="A183" s="1">
        <v>41337</v>
      </c>
      <c r="B183">
        <v>628.22</v>
      </c>
      <c r="C183">
        <v>616.17999999999995</v>
      </c>
      <c r="D183">
        <v>621.16</v>
      </c>
      <c r="E183">
        <v>623.64</v>
      </c>
      <c r="F183">
        <v>0.24</v>
      </c>
      <c r="G183" s="11">
        <v>3.8200000000000002E-4</v>
      </c>
    </row>
    <row r="184" spans="1:7">
      <c r="A184" s="1">
        <v>41336</v>
      </c>
      <c r="B184">
        <v>627.98</v>
      </c>
      <c r="C184">
        <v>615.98</v>
      </c>
      <c r="D184">
        <v>620.96</v>
      </c>
      <c r="E184">
        <v>623.44000000000005</v>
      </c>
      <c r="F184">
        <v>0</v>
      </c>
      <c r="G184" s="11">
        <v>0</v>
      </c>
    </row>
    <row r="185" spans="1:7">
      <c r="A185" s="1">
        <v>41335</v>
      </c>
      <c r="B185">
        <v>627.98</v>
      </c>
      <c r="C185">
        <v>615.98</v>
      </c>
      <c r="D185">
        <v>620.96</v>
      </c>
      <c r="E185">
        <v>623.44000000000005</v>
      </c>
      <c r="F185">
        <v>0</v>
      </c>
      <c r="G185" s="11">
        <v>0</v>
      </c>
    </row>
    <row r="186" spans="1:7">
      <c r="A186" s="1">
        <v>41334</v>
      </c>
      <c r="B186">
        <v>627.98</v>
      </c>
      <c r="C186">
        <v>615.98</v>
      </c>
      <c r="D186">
        <v>620.96</v>
      </c>
      <c r="E186">
        <v>623.44000000000005</v>
      </c>
      <c r="F186">
        <v>0.19</v>
      </c>
      <c r="G186" s="11">
        <v>3.0299999999999999E-4</v>
      </c>
    </row>
    <row r="187" spans="1:7">
      <c r="A187" s="1">
        <v>41333</v>
      </c>
      <c r="B187">
        <v>627.79</v>
      </c>
      <c r="C187">
        <v>615.67999999999995</v>
      </c>
      <c r="D187">
        <v>620.66</v>
      </c>
      <c r="E187">
        <v>623.14</v>
      </c>
      <c r="F187">
        <v>-0.63</v>
      </c>
      <c r="G187" s="11">
        <v>-1.003E-3</v>
      </c>
    </row>
    <row r="188" spans="1:7">
      <c r="A188" s="1">
        <v>41332</v>
      </c>
      <c r="B188">
        <v>628.41999999999996</v>
      </c>
      <c r="C188">
        <v>616.28</v>
      </c>
      <c r="D188">
        <v>621.26</v>
      </c>
      <c r="E188">
        <v>623.75</v>
      </c>
      <c r="F188">
        <v>-0.14000000000000001</v>
      </c>
      <c r="G188" s="11">
        <v>-2.23E-4</v>
      </c>
    </row>
    <row r="189" spans="1:7">
      <c r="A189" s="1">
        <v>41331</v>
      </c>
      <c r="B189">
        <v>628.55999999999995</v>
      </c>
      <c r="C189">
        <v>616.48</v>
      </c>
      <c r="D189">
        <v>621.46</v>
      </c>
      <c r="E189">
        <v>623.96</v>
      </c>
      <c r="F189">
        <v>-0.36</v>
      </c>
      <c r="G189" s="11">
        <v>-5.7200000000000003E-4</v>
      </c>
    </row>
    <row r="190" spans="1:7">
      <c r="A190" s="1">
        <v>41330</v>
      </c>
      <c r="B190">
        <v>628.91999999999996</v>
      </c>
      <c r="C190">
        <v>617.07000000000005</v>
      </c>
      <c r="D190">
        <v>622.04999999999995</v>
      </c>
      <c r="E190">
        <v>624.54999999999995</v>
      </c>
      <c r="F190">
        <v>0.21</v>
      </c>
      <c r="G190" s="11">
        <v>3.3399999999999999E-4</v>
      </c>
    </row>
    <row r="191" spans="1:7">
      <c r="A191" s="1">
        <v>41329</v>
      </c>
      <c r="B191">
        <v>628.71</v>
      </c>
      <c r="C191">
        <v>617.16999999999996</v>
      </c>
      <c r="D191">
        <v>622.15</v>
      </c>
      <c r="E191">
        <v>624.65</v>
      </c>
      <c r="F191">
        <v>0</v>
      </c>
      <c r="G191" s="11">
        <v>0</v>
      </c>
    </row>
    <row r="192" spans="1:7">
      <c r="A192" s="1">
        <v>41328</v>
      </c>
      <c r="B192">
        <v>628.71</v>
      </c>
      <c r="C192">
        <v>617.16999999999996</v>
      </c>
      <c r="D192">
        <v>622.15</v>
      </c>
      <c r="E192">
        <v>624.65</v>
      </c>
      <c r="F192">
        <v>0</v>
      </c>
      <c r="G192" s="11">
        <v>0</v>
      </c>
    </row>
    <row r="193" spans="1:7">
      <c r="A193" s="1">
        <v>41327</v>
      </c>
      <c r="B193">
        <v>628.71</v>
      </c>
      <c r="C193">
        <v>617.16999999999996</v>
      </c>
      <c r="D193">
        <v>622.15</v>
      </c>
      <c r="E193">
        <v>624.65</v>
      </c>
      <c r="F193">
        <v>0.25</v>
      </c>
      <c r="G193" s="11">
        <v>3.9800000000000002E-4</v>
      </c>
    </row>
    <row r="194" spans="1:7">
      <c r="A194" s="1">
        <v>41326</v>
      </c>
      <c r="B194">
        <v>628.46</v>
      </c>
      <c r="C194">
        <v>617.66</v>
      </c>
      <c r="D194">
        <v>622.65</v>
      </c>
      <c r="E194">
        <v>625.15</v>
      </c>
      <c r="F194">
        <v>0.42</v>
      </c>
      <c r="G194" s="11">
        <v>6.69E-4</v>
      </c>
    </row>
    <row r="195" spans="1:7">
      <c r="A195" s="1">
        <v>41325</v>
      </c>
      <c r="B195">
        <v>628.04</v>
      </c>
      <c r="C195">
        <v>617.51</v>
      </c>
      <c r="D195">
        <v>622.5</v>
      </c>
      <c r="E195">
        <v>625</v>
      </c>
      <c r="F195">
        <v>-0.17</v>
      </c>
      <c r="G195" s="11">
        <v>-2.7099999999999997E-4</v>
      </c>
    </row>
    <row r="196" spans="1:7">
      <c r="A196" s="1">
        <v>41324</v>
      </c>
      <c r="B196">
        <v>628.21</v>
      </c>
      <c r="C196">
        <v>618.05999999999995</v>
      </c>
      <c r="D196">
        <v>623.04999999999995</v>
      </c>
      <c r="E196">
        <v>625.54999999999995</v>
      </c>
      <c r="F196">
        <v>0.05</v>
      </c>
      <c r="G196" s="11">
        <v>8.0000000000000007E-5</v>
      </c>
    </row>
    <row r="197" spans="1:7">
      <c r="A197" s="1">
        <v>41323</v>
      </c>
      <c r="B197">
        <v>628.16</v>
      </c>
      <c r="C197">
        <v>618.05999999999995</v>
      </c>
      <c r="D197">
        <v>623.04999999999995</v>
      </c>
      <c r="E197">
        <v>625.54999999999995</v>
      </c>
      <c r="F197">
        <v>0.23</v>
      </c>
      <c r="G197" s="11">
        <v>3.6600000000000001E-4</v>
      </c>
    </row>
    <row r="198" spans="1:7">
      <c r="A198" s="1">
        <v>41322</v>
      </c>
      <c r="B198">
        <v>627.92999999999995</v>
      </c>
      <c r="C198">
        <v>617.27</v>
      </c>
      <c r="D198">
        <v>622.25</v>
      </c>
      <c r="E198">
        <v>624.75</v>
      </c>
      <c r="F198">
        <v>0</v>
      </c>
      <c r="G198" s="11">
        <v>0</v>
      </c>
    </row>
    <row r="199" spans="1:7">
      <c r="A199" s="1">
        <v>41321</v>
      </c>
      <c r="B199">
        <v>627.92999999999995</v>
      </c>
      <c r="C199">
        <v>617.27</v>
      </c>
      <c r="D199">
        <v>622.25</v>
      </c>
      <c r="E199">
        <v>624.75</v>
      </c>
      <c r="F199">
        <v>0</v>
      </c>
      <c r="G199" s="11">
        <v>0</v>
      </c>
    </row>
    <row r="200" spans="1:7">
      <c r="A200" s="1">
        <v>41320</v>
      </c>
      <c r="B200">
        <v>627.92999999999995</v>
      </c>
      <c r="C200">
        <v>617.27</v>
      </c>
      <c r="D200">
        <v>622.25</v>
      </c>
      <c r="E200">
        <v>624.75</v>
      </c>
      <c r="F200">
        <v>0</v>
      </c>
      <c r="G200" s="11">
        <v>0</v>
      </c>
    </row>
    <row r="201" spans="1:7">
      <c r="A201" s="1">
        <v>41319</v>
      </c>
      <c r="B201">
        <v>627.92999999999995</v>
      </c>
      <c r="C201">
        <v>617.30999999999995</v>
      </c>
      <c r="D201">
        <v>622.29999999999995</v>
      </c>
      <c r="E201">
        <v>624.79999999999995</v>
      </c>
      <c r="F201">
        <v>0</v>
      </c>
      <c r="G201" s="11">
        <v>0</v>
      </c>
    </row>
    <row r="202" spans="1:7">
      <c r="A202" s="1">
        <v>41318</v>
      </c>
      <c r="B202">
        <v>627.92999999999995</v>
      </c>
      <c r="C202">
        <v>617.30999999999995</v>
      </c>
      <c r="D202">
        <v>622.29999999999995</v>
      </c>
      <c r="E202">
        <v>624.79999999999995</v>
      </c>
      <c r="F202">
        <v>0</v>
      </c>
      <c r="G202" s="11">
        <v>0</v>
      </c>
    </row>
    <row r="203" spans="1:7">
      <c r="A203" s="1">
        <v>41317</v>
      </c>
      <c r="B203">
        <v>627.92999999999995</v>
      </c>
      <c r="C203">
        <v>617.22</v>
      </c>
      <c r="D203">
        <v>622.20000000000005</v>
      </c>
      <c r="E203">
        <v>624.70000000000005</v>
      </c>
      <c r="F203">
        <v>0</v>
      </c>
      <c r="G203" s="11">
        <v>0</v>
      </c>
    </row>
    <row r="204" spans="1:7">
      <c r="A204" s="1">
        <v>41316</v>
      </c>
      <c r="B204">
        <v>627.92999999999995</v>
      </c>
      <c r="C204">
        <v>617.12</v>
      </c>
      <c r="D204">
        <v>622.1</v>
      </c>
      <c r="E204">
        <v>624.6</v>
      </c>
      <c r="F204">
        <v>0</v>
      </c>
      <c r="G204" s="11">
        <v>0</v>
      </c>
    </row>
    <row r="205" spans="1:7">
      <c r="A205" s="1">
        <v>41315</v>
      </c>
      <c r="B205">
        <v>627.92999999999995</v>
      </c>
      <c r="C205">
        <v>617.02</v>
      </c>
      <c r="D205">
        <v>622</v>
      </c>
      <c r="E205">
        <v>624.5</v>
      </c>
      <c r="F205">
        <v>0</v>
      </c>
      <c r="G205" s="11">
        <v>0</v>
      </c>
    </row>
    <row r="206" spans="1:7">
      <c r="A206" s="1">
        <v>41314</v>
      </c>
      <c r="B206">
        <v>627.92999999999995</v>
      </c>
      <c r="C206">
        <v>617.02</v>
      </c>
      <c r="D206">
        <v>622</v>
      </c>
      <c r="E206">
        <v>624.5</v>
      </c>
      <c r="F206">
        <v>0</v>
      </c>
      <c r="G206" s="11">
        <v>0</v>
      </c>
    </row>
    <row r="207" spans="1:7">
      <c r="A207" s="1">
        <v>41313</v>
      </c>
      <c r="B207">
        <v>627.92999999999995</v>
      </c>
      <c r="C207">
        <v>617.02</v>
      </c>
      <c r="D207">
        <v>622</v>
      </c>
      <c r="E207">
        <v>624.5</v>
      </c>
      <c r="F207">
        <v>-1.05</v>
      </c>
      <c r="G207" s="11">
        <v>-1.6689999999999999E-3</v>
      </c>
    </row>
    <row r="208" spans="1:7">
      <c r="A208" s="1">
        <v>41312</v>
      </c>
      <c r="B208">
        <v>628.98</v>
      </c>
      <c r="C208">
        <v>616.66999999999996</v>
      </c>
      <c r="D208">
        <v>621.65</v>
      </c>
      <c r="E208">
        <v>624.15</v>
      </c>
      <c r="F208">
        <v>0.17</v>
      </c>
      <c r="G208" s="11">
        <v>2.7E-4</v>
      </c>
    </row>
    <row r="209" spans="1:7">
      <c r="A209" s="1">
        <v>41311</v>
      </c>
      <c r="B209">
        <v>628.80999999999995</v>
      </c>
      <c r="C209">
        <v>616.57000000000005</v>
      </c>
      <c r="D209">
        <v>621.54999999999995</v>
      </c>
      <c r="E209">
        <v>624.04999999999995</v>
      </c>
      <c r="F209">
        <v>0.31</v>
      </c>
      <c r="G209" s="11">
        <v>4.9299999999999995E-4</v>
      </c>
    </row>
    <row r="210" spans="1:7">
      <c r="A210" s="1">
        <v>41310</v>
      </c>
      <c r="B210">
        <v>628.5</v>
      </c>
      <c r="C210">
        <v>616.6</v>
      </c>
      <c r="D210">
        <v>621.58000000000004</v>
      </c>
      <c r="E210">
        <v>624.08000000000004</v>
      </c>
      <c r="F210">
        <v>-0.1</v>
      </c>
      <c r="G210" s="11">
        <v>-1.5899999999999999E-4</v>
      </c>
    </row>
    <row r="211" spans="1:7">
      <c r="A211" s="1">
        <v>41309</v>
      </c>
      <c r="B211">
        <v>628.6</v>
      </c>
      <c r="C211">
        <v>616.77</v>
      </c>
      <c r="D211">
        <v>621.75</v>
      </c>
      <c r="E211">
        <v>624.25</v>
      </c>
      <c r="F211">
        <v>0.41</v>
      </c>
      <c r="G211" s="11">
        <v>6.5300000000000004E-4</v>
      </c>
    </row>
    <row r="212" spans="1:7">
      <c r="A212" s="1">
        <v>41306</v>
      </c>
      <c r="B212">
        <v>628.19000000000005</v>
      </c>
      <c r="C212">
        <v>616.17999999999995</v>
      </c>
      <c r="D212">
        <v>621.16</v>
      </c>
      <c r="E212">
        <v>623.64</v>
      </c>
      <c r="F212">
        <v>0.24</v>
      </c>
      <c r="G212" s="11">
        <v>3.8200000000000002E-4</v>
      </c>
    </row>
    <row r="213" spans="1:7">
      <c r="A213" s="1">
        <v>41305</v>
      </c>
      <c r="B213">
        <v>627.95000000000005</v>
      </c>
      <c r="C213">
        <v>615.38</v>
      </c>
      <c r="D213">
        <v>620.36</v>
      </c>
      <c r="E213">
        <v>622.84</v>
      </c>
      <c r="F213">
        <v>-0.11</v>
      </c>
      <c r="G213" s="11">
        <v>-1.75E-4</v>
      </c>
    </row>
    <row r="214" spans="1:7">
      <c r="A214" s="1">
        <v>41304</v>
      </c>
      <c r="B214">
        <v>628.05999999999995</v>
      </c>
      <c r="C214">
        <v>615.48</v>
      </c>
      <c r="D214">
        <v>620.46</v>
      </c>
      <c r="E214">
        <v>622.94000000000005</v>
      </c>
      <c r="F214">
        <v>-0.45</v>
      </c>
      <c r="G214" s="11">
        <v>-7.1599999999999995E-4</v>
      </c>
    </row>
    <row r="215" spans="1:7">
      <c r="A215" s="1">
        <v>41303</v>
      </c>
      <c r="B215">
        <v>628.51</v>
      </c>
      <c r="C215">
        <v>615.98</v>
      </c>
      <c r="D215">
        <v>620.96</v>
      </c>
      <c r="E215">
        <v>623.44000000000005</v>
      </c>
      <c r="F215">
        <v>0.33</v>
      </c>
      <c r="G215" s="11">
        <v>5.2499999999999997E-4</v>
      </c>
    </row>
    <row r="216" spans="1:7">
      <c r="A216" s="1">
        <v>41302</v>
      </c>
      <c r="B216">
        <v>628.17999999999995</v>
      </c>
      <c r="C216">
        <v>616.04</v>
      </c>
      <c r="D216">
        <v>621.02</v>
      </c>
      <c r="E216">
        <v>623.5</v>
      </c>
      <c r="F216">
        <v>0.13</v>
      </c>
      <c r="G216" s="11">
        <v>2.0699999999999999E-4</v>
      </c>
    </row>
    <row r="217" spans="1:7">
      <c r="A217" s="1">
        <v>41299</v>
      </c>
      <c r="B217">
        <v>628.04999999999995</v>
      </c>
      <c r="C217">
        <v>615.38</v>
      </c>
      <c r="D217">
        <v>620.36</v>
      </c>
      <c r="E217">
        <v>622.84</v>
      </c>
      <c r="F217">
        <v>0.22</v>
      </c>
      <c r="G217" s="11">
        <v>3.5E-4</v>
      </c>
    </row>
    <row r="218" spans="1:7">
      <c r="A218" s="1">
        <v>41298</v>
      </c>
      <c r="B218">
        <v>627.83000000000004</v>
      </c>
      <c r="C218">
        <v>615.33000000000004</v>
      </c>
      <c r="D218">
        <v>620.30999999999995</v>
      </c>
      <c r="E218">
        <v>622.79</v>
      </c>
      <c r="F218">
        <v>0.21</v>
      </c>
      <c r="G218" s="11">
        <v>3.3500000000000001E-4</v>
      </c>
    </row>
    <row r="219" spans="1:7">
      <c r="A219" s="1">
        <v>41297</v>
      </c>
      <c r="B219">
        <v>627.62</v>
      </c>
      <c r="C219">
        <v>615.24</v>
      </c>
      <c r="D219">
        <v>620.21</v>
      </c>
      <c r="E219">
        <v>622.69000000000005</v>
      </c>
      <c r="F219">
        <v>-0.34</v>
      </c>
      <c r="G219" s="11">
        <v>-5.4100000000000003E-4</v>
      </c>
    </row>
    <row r="220" spans="1:7">
      <c r="A220" s="1">
        <v>41296</v>
      </c>
      <c r="B220">
        <v>627.96</v>
      </c>
      <c r="C220">
        <v>615.63</v>
      </c>
      <c r="D220">
        <v>620.61</v>
      </c>
      <c r="E220">
        <v>623.09</v>
      </c>
      <c r="F220">
        <v>0.06</v>
      </c>
      <c r="G220" s="11">
        <v>9.6000000000000002E-5</v>
      </c>
    </row>
    <row r="221" spans="1:7">
      <c r="A221" s="1">
        <v>41295</v>
      </c>
      <c r="B221">
        <v>627.9</v>
      </c>
      <c r="C221">
        <v>615.64</v>
      </c>
      <c r="D221">
        <v>620.62</v>
      </c>
      <c r="E221">
        <v>623.1</v>
      </c>
      <c r="F221">
        <v>0.38</v>
      </c>
      <c r="G221" s="11">
        <v>6.0599999999999998E-4</v>
      </c>
    </row>
    <row r="222" spans="1:7">
      <c r="A222" s="1">
        <v>41292</v>
      </c>
      <c r="B222">
        <v>627.52</v>
      </c>
      <c r="C222">
        <v>615.09</v>
      </c>
      <c r="D222">
        <v>620.05999999999995</v>
      </c>
      <c r="E222">
        <v>622.54</v>
      </c>
      <c r="F222">
        <v>-0.15</v>
      </c>
      <c r="G222" s="11">
        <v>-2.3900000000000001E-4</v>
      </c>
    </row>
    <row r="223" spans="1:7">
      <c r="A223" s="1">
        <v>41291</v>
      </c>
      <c r="B223">
        <v>627.66999999999996</v>
      </c>
      <c r="C223">
        <v>615.09</v>
      </c>
      <c r="D223">
        <v>620.05999999999995</v>
      </c>
      <c r="E223">
        <v>622.54</v>
      </c>
      <c r="F223">
        <v>0.22</v>
      </c>
      <c r="G223" s="11">
        <v>3.5100000000000002E-4</v>
      </c>
    </row>
    <row r="224" spans="1:7">
      <c r="A224" s="1">
        <v>41290</v>
      </c>
      <c r="B224">
        <v>627.45000000000005</v>
      </c>
      <c r="C224">
        <v>615.14</v>
      </c>
      <c r="D224">
        <v>620.11</v>
      </c>
      <c r="E224">
        <v>622.59</v>
      </c>
      <c r="F224">
        <v>0.54</v>
      </c>
      <c r="G224" s="11">
        <v>8.61E-4</v>
      </c>
    </row>
    <row r="225" spans="1:7">
      <c r="A225" s="1">
        <v>41289</v>
      </c>
      <c r="B225">
        <v>626.91</v>
      </c>
      <c r="C225">
        <v>614.89</v>
      </c>
      <c r="D225">
        <v>619.86</v>
      </c>
      <c r="E225">
        <v>622.34</v>
      </c>
      <c r="F225">
        <v>-0.04</v>
      </c>
      <c r="G225" s="11">
        <v>-6.3999999999999997E-5</v>
      </c>
    </row>
    <row r="226" spans="1:7">
      <c r="A226" s="1">
        <v>41288</v>
      </c>
      <c r="B226">
        <v>626.95000000000005</v>
      </c>
      <c r="C226">
        <v>615.53</v>
      </c>
      <c r="D226">
        <v>620.51</v>
      </c>
      <c r="E226">
        <v>622.99</v>
      </c>
      <c r="F226">
        <v>-0.17</v>
      </c>
      <c r="G226" s="11">
        <v>-2.7099999999999997E-4</v>
      </c>
    </row>
    <row r="227" spans="1:7">
      <c r="A227" s="1">
        <v>41285</v>
      </c>
      <c r="B227">
        <v>627.12</v>
      </c>
      <c r="C227">
        <v>614.89</v>
      </c>
      <c r="D227">
        <v>619.86</v>
      </c>
      <c r="E227">
        <v>622.34</v>
      </c>
      <c r="F227">
        <v>-0.81</v>
      </c>
      <c r="G227" s="11">
        <v>-1.2899999999999999E-3</v>
      </c>
    </row>
    <row r="228" spans="1:7">
      <c r="A228" s="1">
        <v>41284</v>
      </c>
      <c r="B228">
        <v>627.92999999999995</v>
      </c>
      <c r="C228">
        <v>615.88</v>
      </c>
      <c r="D228">
        <v>620.86</v>
      </c>
      <c r="E228">
        <v>623.34</v>
      </c>
      <c r="F228">
        <v>-0.21</v>
      </c>
      <c r="G228" s="11">
        <v>-3.3399999999999999E-4</v>
      </c>
    </row>
    <row r="229" spans="1:7">
      <c r="A229" s="1">
        <v>41283</v>
      </c>
      <c r="B229">
        <v>628.14</v>
      </c>
      <c r="C229">
        <v>616.26</v>
      </c>
      <c r="D229">
        <v>621.24</v>
      </c>
      <c r="E229">
        <v>623.72</v>
      </c>
      <c r="F229">
        <v>0.1</v>
      </c>
      <c r="G229" s="11">
        <v>1.5899999999999999E-4</v>
      </c>
    </row>
    <row r="230" spans="1:7">
      <c r="A230" s="1">
        <v>41282</v>
      </c>
      <c r="B230">
        <v>628.04</v>
      </c>
      <c r="C230">
        <v>615.83000000000004</v>
      </c>
      <c r="D230">
        <v>620.80999999999995</v>
      </c>
      <c r="E230">
        <v>623.29</v>
      </c>
      <c r="F230">
        <v>-0.68</v>
      </c>
      <c r="G230" s="11">
        <v>-1.0820000000000001E-3</v>
      </c>
    </row>
    <row r="231" spans="1:7">
      <c r="A231" s="1">
        <v>41281</v>
      </c>
      <c r="B231">
        <v>628.72</v>
      </c>
      <c r="C231">
        <v>616.52</v>
      </c>
      <c r="D231">
        <v>621.5</v>
      </c>
      <c r="E231">
        <v>624</v>
      </c>
      <c r="F231">
        <v>-0.25</v>
      </c>
      <c r="G231" s="11">
        <v>-3.97E-4</v>
      </c>
    </row>
    <row r="232" spans="1:7">
      <c r="A232" t="s">
        <v>34</v>
      </c>
    </row>
    <row r="233" spans="1:7">
      <c r="A233" t="s">
        <v>35</v>
      </c>
    </row>
    <row r="234" spans="1:7">
      <c r="A234" t="s">
        <v>36</v>
      </c>
    </row>
    <row r="235" spans="1:7">
      <c r="A235" t="s">
        <v>37</v>
      </c>
    </row>
    <row r="236" spans="1:7">
      <c r="A236" t="s">
        <v>38</v>
      </c>
    </row>
    <row r="237" spans="1:7">
      <c r="A237" t="s">
        <v>32</v>
      </c>
    </row>
    <row r="238" spans="1:7">
      <c r="A238" t="s">
        <v>39</v>
      </c>
    </row>
    <row r="239" spans="1:7">
      <c r="A239" t="s">
        <v>40</v>
      </c>
    </row>
    <row r="240" spans="1:7">
      <c r="A240" t="s">
        <v>91</v>
      </c>
    </row>
    <row r="241" spans="1:1">
      <c r="A241" t="s">
        <v>92</v>
      </c>
    </row>
    <row r="242" spans="1:1">
      <c r="A242" t="s">
        <v>41</v>
      </c>
    </row>
    <row r="243" spans="1:1">
      <c r="A243" t="s">
        <v>43</v>
      </c>
    </row>
    <row r="244" spans="1:1">
      <c r="A244" t="s">
        <v>44</v>
      </c>
    </row>
    <row r="245" spans="1:1">
      <c r="A245" t="s">
        <v>45</v>
      </c>
    </row>
    <row r="246" spans="1:1">
      <c r="A246" t="s">
        <v>46</v>
      </c>
    </row>
    <row r="247" spans="1:1">
      <c r="A247" t="s">
        <v>47</v>
      </c>
    </row>
    <row r="248" spans="1:1">
      <c r="A248" t="s">
        <v>48</v>
      </c>
    </row>
    <row r="249" spans="1:1">
      <c r="A249" t="s">
        <v>49</v>
      </c>
    </row>
    <row r="250" spans="1:1">
      <c r="A250" t="s">
        <v>50</v>
      </c>
    </row>
    <row r="251" spans="1:1">
      <c r="A251" t="s">
        <v>51</v>
      </c>
    </row>
    <row r="252" spans="1:1">
      <c r="A252" t="s">
        <v>52</v>
      </c>
    </row>
    <row r="253" spans="1:1">
      <c r="A253" t="s">
        <v>53</v>
      </c>
    </row>
    <row r="254" spans="1:1">
      <c r="A254" t="s">
        <v>54</v>
      </c>
    </row>
    <row r="255" spans="1:1">
      <c r="A255" t="s">
        <v>56</v>
      </c>
    </row>
    <row r="256" spans="1:1">
      <c r="A256" t="s">
        <v>57</v>
      </c>
    </row>
    <row r="257" spans="1:1">
      <c r="A257" t="s">
        <v>58</v>
      </c>
    </row>
    <row r="258" spans="1:1">
      <c r="A258" t="s">
        <v>59</v>
      </c>
    </row>
    <row r="259" spans="1:1">
      <c r="A259" t="s">
        <v>93</v>
      </c>
    </row>
    <row r="260" spans="1:1">
      <c r="A260" t="s">
        <v>94</v>
      </c>
    </row>
    <row r="261" spans="1:1">
      <c r="A261" t="s">
        <v>95</v>
      </c>
    </row>
    <row r="262" spans="1:1">
      <c r="A262" t="s">
        <v>96</v>
      </c>
    </row>
  </sheetData>
  <phoneticPr fontId="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0"/>
  <sheetViews>
    <sheetView topLeftCell="A85" workbookViewId="0">
      <selection activeCell="A102" sqref="A102"/>
    </sheetView>
  </sheetViews>
  <sheetFormatPr defaultRowHeight="15"/>
  <cols>
    <col min="1" max="1" width="31" bestFit="1" customWidth="1"/>
    <col min="2" max="2" width="64" bestFit="1" customWidth="1"/>
    <col min="3" max="3" width="17.5703125" bestFit="1" customWidth="1"/>
    <col min="4" max="4" width="52.140625" bestFit="1" customWidth="1"/>
  </cols>
  <sheetData>
    <row r="1" spans="1:1">
      <c r="A1" t="s">
        <v>97</v>
      </c>
    </row>
    <row r="2" spans="1:1">
      <c r="A2" t="s">
        <v>98</v>
      </c>
    </row>
    <row r="3" spans="1:1">
      <c r="A3" t="s">
        <v>34</v>
      </c>
    </row>
    <row r="4" spans="1:1">
      <c r="A4" t="s">
        <v>99</v>
      </c>
    </row>
    <row r="5" spans="1:1">
      <c r="A5" t="s">
        <v>100</v>
      </c>
    </row>
    <row r="6" spans="1:1">
      <c r="A6" t="s">
        <v>101</v>
      </c>
    </row>
    <row r="7" spans="1:1">
      <c r="A7" t="s">
        <v>102</v>
      </c>
    </row>
    <row r="8" spans="1:1">
      <c r="A8" t="s">
        <v>103</v>
      </c>
    </row>
    <row r="9" spans="1:1">
      <c r="A9" t="s">
        <v>48</v>
      </c>
    </row>
    <row r="10" spans="1:1">
      <c r="A10" t="s">
        <v>104</v>
      </c>
    </row>
    <row r="11" spans="1:1">
      <c r="A11" t="s">
        <v>105</v>
      </c>
    </row>
    <row r="12" spans="1:1">
      <c r="A12" t="s">
        <v>106</v>
      </c>
    </row>
    <row r="13" spans="1:1">
      <c r="A13" t="s">
        <v>107</v>
      </c>
    </row>
    <row r="14" spans="1:1">
      <c r="A14" t="s">
        <v>108</v>
      </c>
    </row>
    <row r="15" spans="1:1">
      <c r="A15" t="s">
        <v>109</v>
      </c>
    </row>
    <row r="17" spans="1:4">
      <c r="A17" t="s">
        <v>110</v>
      </c>
    </row>
    <row r="19" spans="1:4">
      <c r="A19" t="s">
        <v>111</v>
      </c>
    </row>
    <row r="20" spans="1:4">
      <c r="A20" t="s">
        <v>112</v>
      </c>
    </row>
    <row r="22" spans="1:4">
      <c r="A22" t="s">
        <v>113</v>
      </c>
    </row>
    <row r="23" spans="1:4">
      <c r="A23" t="s">
        <v>114</v>
      </c>
      <c r="B23" t="s">
        <v>115</v>
      </c>
      <c r="C23" t="s">
        <v>116</v>
      </c>
      <c r="D23" t="s">
        <v>117</v>
      </c>
    </row>
    <row r="24" spans="1:4">
      <c r="A24" s="1">
        <v>41388</v>
      </c>
      <c r="B24" t="s">
        <v>118</v>
      </c>
      <c r="C24" t="s">
        <v>119</v>
      </c>
      <c r="D24" t="s">
        <v>120</v>
      </c>
    </row>
    <row r="25" spans="1:4">
      <c r="A25" s="1">
        <v>41304</v>
      </c>
      <c r="B25" t="s">
        <v>121</v>
      </c>
      <c r="C25" t="s">
        <v>122</v>
      </c>
      <c r="D25">
        <v>30</v>
      </c>
    </row>
    <row r="26" spans="1:4">
      <c r="A26" s="1">
        <v>41304</v>
      </c>
      <c r="B26" t="s">
        <v>123</v>
      </c>
      <c r="C26" t="s">
        <v>119</v>
      </c>
      <c r="D26" t="s">
        <v>120</v>
      </c>
    </row>
    <row r="27" spans="1:4">
      <c r="A27" s="1">
        <v>41303</v>
      </c>
      <c r="B27" t="s">
        <v>124</v>
      </c>
      <c r="C27" t="s">
        <v>125</v>
      </c>
      <c r="D27" t="s">
        <v>126</v>
      </c>
    </row>
    <row r="28" spans="1:4">
      <c r="A28" s="1">
        <v>41283</v>
      </c>
      <c r="B28" t="s">
        <v>127</v>
      </c>
      <c r="C28" t="s">
        <v>119</v>
      </c>
      <c r="D28" t="s">
        <v>128</v>
      </c>
    </row>
    <row r="29" spans="1:4">
      <c r="A29" t="s">
        <v>129</v>
      </c>
    </row>
    <row r="30" spans="1:4">
      <c r="A30" t="s">
        <v>130</v>
      </c>
    </row>
    <row r="31" spans="1:4">
      <c r="A31" t="s">
        <v>131</v>
      </c>
      <c r="B31" t="s">
        <v>132</v>
      </c>
      <c r="C31" t="s">
        <v>133</v>
      </c>
    </row>
    <row r="32" spans="1:4">
      <c r="A32" t="s">
        <v>134</v>
      </c>
      <c r="B32" t="s">
        <v>135</v>
      </c>
      <c r="C32" t="s">
        <v>136</v>
      </c>
      <c r="D32" t="s">
        <v>137</v>
      </c>
    </row>
    <row r="33" spans="1:4">
      <c r="A33" t="s">
        <v>138</v>
      </c>
      <c r="B33">
        <v>5387.4</v>
      </c>
      <c r="C33">
        <v>5.75</v>
      </c>
      <c r="D33">
        <v>-10.66</v>
      </c>
    </row>
    <row r="34" spans="1:4">
      <c r="A34" t="s">
        <v>139</v>
      </c>
      <c r="B34">
        <v>3297.8</v>
      </c>
      <c r="C34">
        <v>5.93</v>
      </c>
      <c r="D34">
        <v>-15.23</v>
      </c>
    </row>
    <row r="35" spans="1:4">
      <c r="A35" t="s">
        <v>140</v>
      </c>
      <c r="B35">
        <v>580.1</v>
      </c>
      <c r="C35">
        <v>-1.1399999999999999</v>
      </c>
      <c r="D35">
        <v>-33.31</v>
      </c>
    </row>
    <row r="36" spans="1:4">
      <c r="A36" t="s">
        <v>141</v>
      </c>
      <c r="B36" t="s">
        <v>135</v>
      </c>
      <c r="C36" t="s">
        <v>136</v>
      </c>
      <c r="D36" t="s">
        <v>137</v>
      </c>
    </row>
    <row r="37" spans="1:4">
      <c r="A37" t="s">
        <v>142</v>
      </c>
      <c r="B37" t="s">
        <v>143</v>
      </c>
      <c r="C37">
        <v>6.63</v>
      </c>
      <c r="D37">
        <v>-1.31</v>
      </c>
    </row>
    <row r="38" spans="1:4">
      <c r="A38" t="s">
        <v>144</v>
      </c>
      <c r="B38" t="s">
        <v>145</v>
      </c>
      <c r="C38">
        <v>12.5</v>
      </c>
      <c r="D38">
        <v>0.43</v>
      </c>
    </row>
    <row r="39" spans="1:4">
      <c r="A39" t="s">
        <v>146</v>
      </c>
      <c r="B39">
        <v>6527.77</v>
      </c>
      <c r="C39">
        <v>2.98</v>
      </c>
      <c r="D39">
        <v>5.85</v>
      </c>
    </row>
    <row r="40" spans="1:4">
      <c r="A40" t="s">
        <v>147</v>
      </c>
      <c r="B40">
        <v>9955.66</v>
      </c>
      <c r="C40">
        <v>12.02</v>
      </c>
      <c r="D40">
        <v>-3.38</v>
      </c>
    </row>
    <row r="41" spans="1:4">
      <c r="A41" t="s">
        <v>148</v>
      </c>
      <c r="B41" t="s">
        <v>149</v>
      </c>
      <c r="C41">
        <v>11.8</v>
      </c>
      <c r="D41">
        <v>-0.88</v>
      </c>
    </row>
    <row r="42" spans="1:4">
      <c r="A42" t="s">
        <v>150</v>
      </c>
      <c r="B42" t="s">
        <v>151</v>
      </c>
      <c r="C42">
        <v>12.99</v>
      </c>
      <c r="D42">
        <v>1.36</v>
      </c>
    </row>
    <row r="43" spans="1:4">
      <c r="A43" t="s">
        <v>152</v>
      </c>
      <c r="B43" t="s">
        <v>135</v>
      </c>
    </row>
    <row r="44" spans="1:4">
      <c r="A44" t="s">
        <v>153</v>
      </c>
      <c r="B44">
        <v>3.11</v>
      </c>
    </row>
    <row r="45" spans="1:4">
      <c r="A45" t="s">
        <v>154</v>
      </c>
      <c r="B45">
        <v>10.79</v>
      </c>
    </row>
    <row r="46" spans="1:4">
      <c r="A46" t="s">
        <v>155</v>
      </c>
    </row>
    <row r="47" spans="1:4">
      <c r="A47" t="s">
        <v>156</v>
      </c>
    </row>
    <row r="48" spans="1:4">
      <c r="A48" t="s">
        <v>157</v>
      </c>
      <c r="B48">
        <v>2013</v>
      </c>
      <c r="C48">
        <v>2012</v>
      </c>
      <c r="D48">
        <v>2011</v>
      </c>
    </row>
    <row r="49" spans="1:4">
      <c r="A49" t="s">
        <v>158</v>
      </c>
      <c r="B49">
        <v>5387</v>
      </c>
      <c r="C49">
        <v>5094</v>
      </c>
      <c r="D49">
        <v>4607</v>
      </c>
    </row>
    <row r="50" spans="1:4">
      <c r="A50" t="s">
        <v>159</v>
      </c>
      <c r="C50">
        <v>5311</v>
      </c>
      <c r="D50">
        <v>4845</v>
      </c>
    </row>
    <row r="51" spans="1:4">
      <c r="A51" t="s">
        <v>160</v>
      </c>
      <c r="C51">
        <v>5278</v>
      </c>
      <c r="D51">
        <v>4980</v>
      </c>
    </row>
    <row r="52" spans="1:4">
      <c r="A52" t="s">
        <v>161</v>
      </c>
      <c r="C52">
        <v>6029</v>
      </c>
      <c r="D52">
        <v>5574</v>
      </c>
    </row>
    <row r="53" spans="1:4">
      <c r="A53" t="s">
        <v>162</v>
      </c>
      <c r="B53">
        <v>5387</v>
      </c>
      <c r="C53" t="s">
        <v>163</v>
      </c>
      <c r="D53" t="s">
        <v>164</v>
      </c>
    </row>
    <row r="54" spans="1:4">
      <c r="A54" t="s">
        <v>165</v>
      </c>
    </row>
    <row r="55" spans="1:4">
      <c r="A55" t="s">
        <v>157</v>
      </c>
      <c r="B55">
        <v>2013</v>
      </c>
      <c r="C55">
        <v>2012</v>
      </c>
      <c r="D55">
        <v>2011</v>
      </c>
    </row>
    <row r="56" spans="1:4">
      <c r="A56" t="s">
        <v>158</v>
      </c>
      <c r="B56">
        <v>0.28000000000000003</v>
      </c>
      <c r="C56">
        <v>0.28000000000000003</v>
      </c>
      <c r="D56">
        <v>0.23</v>
      </c>
    </row>
    <row r="57" spans="1:4">
      <c r="A57" t="s">
        <v>159</v>
      </c>
      <c r="C57">
        <v>0.31</v>
      </c>
      <c r="D57">
        <v>0.27</v>
      </c>
    </row>
    <row r="58" spans="1:4">
      <c r="A58" t="s">
        <v>160</v>
      </c>
      <c r="C58">
        <v>0.3</v>
      </c>
      <c r="D58">
        <v>0.28999999999999998</v>
      </c>
    </row>
    <row r="59" spans="1:4">
      <c r="A59" t="s">
        <v>161</v>
      </c>
      <c r="C59">
        <v>0.41</v>
      </c>
      <c r="D59">
        <v>0.41</v>
      </c>
    </row>
    <row r="60" spans="1:4">
      <c r="A60" t="s">
        <v>162</v>
      </c>
      <c r="B60">
        <v>0.28000000000000003</v>
      </c>
      <c r="C60">
        <v>1.3</v>
      </c>
      <c r="D60">
        <v>1.2</v>
      </c>
    </row>
    <row r="61" spans="1:4">
      <c r="A61" t="s">
        <v>166</v>
      </c>
    </row>
    <row r="62" spans="1:4">
      <c r="A62" t="s">
        <v>114</v>
      </c>
      <c r="B62" t="s">
        <v>167</v>
      </c>
      <c r="C62" t="s">
        <v>168</v>
      </c>
      <c r="D62" t="s">
        <v>169</v>
      </c>
    </row>
    <row r="63" spans="1:4">
      <c r="A63" s="1">
        <v>41432</v>
      </c>
      <c r="B63" t="s">
        <v>170</v>
      </c>
      <c r="C63" t="s">
        <v>171</v>
      </c>
      <c r="D63" t="s">
        <v>172</v>
      </c>
    </row>
    <row r="64" spans="1:4">
      <c r="A64" s="1">
        <v>41432</v>
      </c>
      <c r="B64" t="s">
        <v>170</v>
      </c>
      <c r="C64" t="s">
        <v>173</v>
      </c>
      <c r="D64" t="s">
        <v>174</v>
      </c>
    </row>
    <row r="65" spans="1:4">
      <c r="A65" s="1">
        <v>41400</v>
      </c>
      <c r="B65" t="s">
        <v>175</v>
      </c>
      <c r="C65" t="s">
        <v>171</v>
      </c>
      <c r="D65" t="s">
        <v>176</v>
      </c>
    </row>
    <row r="66" spans="1:4">
      <c r="A66" s="1">
        <v>41397</v>
      </c>
      <c r="B66" t="s">
        <v>177</v>
      </c>
      <c r="C66" t="s">
        <v>171</v>
      </c>
      <c r="D66" t="s">
        <v>178</v>
      </c>
    </row>
    <row r="67" spans="1:4">
      <c r="A67" s="1">
        <v>41397</v>
      </c>
      <c r="B67" t="s">
        <v>177</v>
      </c>
      <c r="C67" t="s">
        <v>173</v>
      </c>
      <c r="D67" t="s">
        <v>179</v>
      </c>
    </row>
    <row r="68" spans="1:4">
      <c r="A68" t="s">
        <v>180</v>
      </c>
    </row>
    <row r="69" spans="1:4">
      <c r="A69" t="s">
        <v>167</v>
      </c>
      <c r="B69" t="s">
        <v>181</v>
      </c>
    </row>
    <row r="70" spans="1:4">
      <c r="A70" t="s">
        <v>182</v>
      </c>
      <c r="B70" t="s">
        <v>183</v>
      </c>
    </row>
    <row r="71" spans="1:4">
      <c r="A71" t="s">
        <v>184</v>
      </c>
      <c r="B71" t="s">
        <v>185</v>
      </c>
    </row>
    <row r="72" spans="1:4">
      <c r="A72" t="s">
        <v>186</v>
      </c>
      <c r="B72" t="s">
        <v>187</v>
      </c>
    </row>
    <row r="73" spans="1:4">
      <c r="A73" t="s">
        <v>188</v>
      </c>
      <c r="B73" t="s">
        <v>189</v>
      </c>
    </row>
    <row r="74" spans="1:4">
      <c r="A74" t="s">
        <v>190</v>
      </c>
      <c r="B74" t="s">
        <v>191</v>
      </c>
    </row>
    <row r="75" spans="1:4">
      <c r="A75" t="s">
        <v>192</v>
      </c>
      <c r="B75" t="s">
        <v>193</v>
      </c>
    </row>
    <row r="76" spans="1:4">
      <c r="A76" t="s">
        <v>194</v>
      </c>
      <c r="B76" t="s">
        <v>195</v>
      </c>
    </row>
    <row r="77" spans="1:4">
      <c r="A77" t="s">
        <v>196</v>
      </c>
      <c r="B77" t="s">
        <v>197</v>
      </c>
    </row>
    <row r="78" spans="1:4">
      <c r="A78" t="s">
        <v>198</v>
      </c>
      <c r="B78" t="s">
        <v>199</v>
      </c>
    </row>
    <row r="79" spans="1:4">
      <c r="A79" t="s">
        <v>200</v>
      </c>
      <c r="B79" t="s">
        <v>201</v>
      </c>
    </row>
    <row r="80" spans="1:4">
      <c r="A80" t="s">
        <v>202</v>
      </c>
    </row>
    <row r="82" spans="1:4">
      <c r="A82" t="s">
        <v>203</v>
      </c>
    </row>
    <row r="83" spans="1:4">
      <c r="A83" t="s">
        <v>204</v>
      </c>
    </row>
    <row r="84" spans="1:4">
      <c r="A84" t="s">
        <v>205</v>
      </c>
    </row>
    <row r="86" spans="1:4">
      <c r="A86" t="s">
        <v>206</v>
      </c>
    </row>
    <row r="87" spans="1:4">
      <c r="A87" t="s">
        <v>207</v>
      </c>
      <c r="B87" t="s">
        <v>208</v>
      </c>
      <c r="C87" t="s">
        <v>89</v>
      </c>
      <c r="D87" t="s">
        <v>90</v>
      </c>
    </row>
    <row r="88" spans="1:4">
      <c r="A88" t="s">
        <v>209</v>
      </c>
      <c r="B88">
        <v>1.23</v>
      </c>
      <c r="C88">
        <v>9.1999999999999998E-2</v>
      </c>
      <c r="D88" s="11">
        <v>8.0699999999999994E-2</v>
      </c>
    </row>
    <row r="89" spans="1:4">
      <c r="A89" t="s">
        <v>210</v>
      </c>
      <c r="B89">
        <v>1.53</v>
      </c>
      <c r="C89">
        <v>0.08</v>
      </c>
      <c r="D89" s="11">
        <v>5.5199999999999999E-2</v>
      </c>
    </row>
    <row r="90" spans="1:4">
      <c r="A90" t="s">
        <v>211</v>
      </c>
      <c r="B90">
        <v>3.89</v>
      </c>
      <c r="C90">
        <v>0.19</v>
      </c>
      <c r="D90" s="11">
        <v>5.1400000000000001E-2</v>
      </c>
    </row>
    <row r="91" spans="1:4">
      <c r="A91" t="s">
        <v>212</v>
      </c>
      <c r="B91">
        <v>10.37</v>
      </c>
      <c r="C91">
        <v>0.31</v>
      </c>
      <c r="D91" s="11">
        <v>3.0800000000000001E-2</v>
      </c>
    </row>
    <row r="92" spans="1:4">
      <c r="A92" t="s">
        <v>213</v>
      </c>
      <c r="B92">
        <v>4.8499999999999996</v>
      </c>
      <c r="C92">
        <v>0.12</v>
      </c>
      <c r="D92" s="11">
        <v>2.5399999999999999E-2</v>
      </c>
    </row>
    <row r="93" spans="1:4">
      <c r="A93" t="s">
        <v>214</v>
      </c>
      <c r="B93">
        <v>4.32</v>
      </c>
      <c r="C93">
        <v>0.09</v>
      </c>
      <c r="D93" s="11">
        <v>2.1299999999999999E-2</v>
      </c>
    </row>
    <row r="94" spans="1:4">
      <c r="A94" t="s">
        <v>215</v>
      </c>
      <c r="B94">
        <v>63.06</v>
      </c>
      <c r="C94">
        <v>0.97</v>
      </c>
      <c r="D94" s="11">
        <v>1.5599999999999999E-2</v>
      </c>
    </row>
    <row r="95" spans="1:4">
      <c r="A95" t="s">
        <v>216</v>
      </c>
      <c r="B95">
        <v>1.39</v>
      </c>
      <c r="C95">
        <v>0.02</v>
      </c>
      <c r="D95" s="11">
        <v>1.46E-2</v>
      </c>
    </row>
    <row r="96" spans="1:4">
      <c r="A96" t="s">
        <v>217</v>
      </c>
      <c r="B96">
        <v>45.47</v>
      </c>
      <c r="C96">
        <v>0.64</v>
      </c>
      <c r="D96" s="11">
        <v>1.43E-2</v>
      </c>
    </row>
    <row r="97" spans="1:4">
      <c r="A97" t="s">
        <v>218</v>
      </c>
      <c r="B97">
        <v>5.79</v>
      </c>
      <c r="C97">
        <v>0.03</v>
      </c>
      <c r="D97" s="11">
        <v>5.1999999999999998E-3</v>
      </c>
    </row>
    <row r="98" spans="1:4">
      <c r="A98" t="s">
        <v>219</v>
      </c>
    </row>
    <row r="99" spans="1:4">
      <c r="A99" t="s">
        <v>220</v>
      </c>
    </row>
    <row r="100" spans="1:4">
      <c r="A100" t="s">
        <v>221</v>
      </c>
    </row>
    <row r="101" spans="1:4">
      <c r="A101" t="s">
        <v>222</v>
      </c>
    </row>
    <row r="102" spans="1:4">
      <c r="A102" t="s">
        <v>223</v>
      </c>
    </row>
    <row r="103" spans="1:4">
      <c r="A103" t="s">
        <v>224</v>
      </c>
    </row>
    <row r="104" spans="1:4">
      <c r="A104" t="s">
        <v>225</v>
      </c>
    </row>
    <row r="105" spans="1:4">
      <c r="A105" t="s">
        <v>226</v>
      </c>
      <c r="B105" t="s">
        <v>227</v>
      </c>
      <c r="C105" t="s">
        <v>228</v>
      </c>
      <c r="D105" t="s">
        <v>229</v>
      </c>
    </row>
    <row r="106" spans="1:4">
      <c r="A106" t="s">
        <v>230</v>
      </c>
      <c r="B106" t="s">
        <v>231</v>
      </c>
      <c r="C106" t="s">
        <v>232</v>
      </c>
      <c r="D106" t="s">
        <v>233</v>
      </c>
    </row>
    <row r="107" spans="1:4">
      <c r="A107" t="s">
        <v>234</v>
      </c>
      <c r="B107" t="s">
        <v>235</v>
      </c>
      <c r="C107" t="s">
        <v>236</v>
      </c>
      <c r="D107" t="s">
        <v>237</v>
      </c>
    </row>
    <row r="108" spans="1:4">
      <c r="A108" t="s">
        <v>238</v>
      </c>
    </row>
    <row r="109" spans="1:4">
      <c r="A109" t="s">
        <v>239</v>
      </c>
    </row>
    <row r="110" spans="1:4">
      <c r="A110" t="s">
        <v>240</v>
      </c>
    </row>
    <row r="111" spans="1:4">
      <c r="A111" t="s">
        <v>241</v>
      </c>
    </row>
    <row r="112" spans="1:4">
      <c r="A112" t="s">
        <v>242</v>
      </c>
    </row>
    <row r="113" spans="1:1">
      <c r="A113" t="s">
        <v>243</v>
      </c>
    </row>
    <row r="114" spans="1:1">
      <c r="A114" t="s">
        <v>244</v>
      </c>
    </row>
    <row r="115" spans="1:1">
      <c r="A115" t="s">
        <v>245</v>
      </c>
    </row>
    <row r="116" spans="1:1">
      <c r="A116" t="s">
        <v>246</v>
      </c>
    </row>
    <row r="117" spans="1:1">
      <c r="A117" t="s">
        <v>247</v>
      </c>
    </row>
    <row r="118" spans="1:1">
      <c r="A118" t="s">
        <v>248</v>
      </c>
    </row>
    <row r="119" spans="1:1">
      <c r="A119" t="s">
        <v>249</v>
      </c>
    </row>
    <row r="120" spans="1:1">
      <c r="A120" t="s">
        <v>250</v>
      </c>
    </row>
    <row r="121" spans="1:1">
      <c r="A121" t="s">
        <v>251</v>
      </c>
    </row>
    <row r="122" spans="1:1">
      <c r="A122" t="s">
        <v>252</v>
      </c>
    </row>
    <row r="123" spans="1:1">
      <c r="A123" t="s">
        <v>253</v>
      </c>
    </row>
    <row r="124" spans="1:1">
      <c r="A124" t="s">
        <v>254</v>
      </c>
    </row>
    <row r="125" spans="1:1">
      <c r="A125" t="s">
        <v>255</v>
      </c>
    </row>
    <row r="126" spans="1:1">
      <c r="A126" t="s">
        <v>256</v>
      </c>
    </row>
    <row r="127" spans="1:1">
      <c r="A127" t="s">
        <v>257</v>
      </c>
    </row>
    <row r="128" spans="1:1">
      <c r="A128" t="s">
        <v>258</v>
      </c>
    </row>
    <row r="129" spans="1:1">
      <c r="A129" t="s">
        <v>249</v>
      </c>
    </row>
    <row r="130" spans="1:1">
      <c r="A130" t="s">
        <v>259</v>
      </c>
    </row>
    <row r="131" spans="1:1">
      <c r="A131" t="s">
        <v>260</v>
      </c>
    </row>
    <row r="132" spans="1:1">
      <c r="A132" t="s">
        <v>261</v>
      </c>
    </row>
    <row r="133" spans="1:1">
      <c r="A133" t="s">
        <v>262</v>
      </c>
    </row>
    <row r="134" spans="1:1">
      <c r="A134" t="s">
        <v>263</v>
      </c>
    </row>
    <row r="135" spans="1:1">
      <c r="A135" t="s">
        <v>264</v>
      </c>
    </row>
    <row r="136" spans="1:1">
      <c r="A136" t="s">
        <v>265</v>
      </c>
    </row>
    <row r="137" spans="1:1">
      <c r="A137" t="s">
        <v>266</v>
      </c>
    </row>
    <row r="138" spans="1:1">
      <c r="A138" t="s">
        <v>267</v>
      </c>
    </row>
    <row r="139" spans="1:1">
      <c r="A139" t="s">
        <v>249</v>
      </c>
    </row>
    <row r="140" spans="1:1">
      <c r="A140" t="s">
        <v>268</v>
      </c>
    </row>
    <row r="141" spans="1:1">
      <c r="A141" t="s">
        <v>269</v>
      </c>
    </row>
    <row r="142" spans="1:1">
      <c r="A142" t="s">
        <v>270</v>
      </c>
    </row>
    <row r="143" spans="1:1">
      <c r="A143" t="s">
        <v>271</v>
      </c>
    </row>
    <row r="144" spans="1:1">
      <c r="A144" t="s">
        <v>272</v>
      </c>
    </row>
    <row r="145" spans="1:1">
      <c r="A145" t="s">
        <v>273</v>
      </c>
    </row>
    <row r="146" spans="1:1">
      <c r="A146" t="s">
        <v>274</v>
      </c>
    </row>
    <row r="147" spans="1:1">
      <c r="A147" t="s">
        <v>275</v>
      </c>
    </row>
    <row r="148" spans="1:1">
      <c r="A148" t="s">
        <v>276</v>
      </c>
    </row>
    <row r="149" spans="1:1">
      <c r="A149" t="s">
        <v>249</v>
      </c>
    </row>
    <row r="150" spans="1:1">
      <c r="A150" t="s">
        <v>277</v>
      </c>
    </row>
    <row r="151" spans="1:1">
      <c r="A151" t="s">
        <v>278</v>
      </c>
    </row>
    <row r="152" spans="1:1">
      <c r="A152" t="s">
        <v>279</v>
      </c>
    </row>
    <row r="153" spans="1:1">
      <c r="A153" t="s">
        <v>280</v>
      </c>
    </row>
    <row r="154" spans="1:1">
      <c r="A154" t="s">
        <v>281</v>
      </c>
    </row>
    <row r="155" spans="1:1">
      <c r="A155" t="s">
        <v>282</v>
      </c>
    </row>
    <row r="156" spans="1:1">
      <c r="A156" t="s">
        <v>283</v>
      </c>
    </row>
    <row r="157" spans="1:1">
      <c r="A157" t="s">
        <v>284</v>
      </c>
    </row>
    <row r="158" spans="1:1">
      <c r="A158" t="s">
        <v>285</v>
      </c>
    </row>
    <row r="159" spans="1:1">
      <c r="A159" t="s">
        <v>249</v>
      </c>
    </row>
    <row r="160" spans="1:1">
      <c r="A160" t="s">
        <v>286</v>
      </c>
    </row>
    <row r="161" spans="1:1">
      <c r="A161" t="s">
        <v>287</v>
      </c>
    </row>
    <row r="162" spans="1:1">
      <c r="A162" t="s">
        <v>288</v>
      </c>
    </row>
    <row r="163" spans="1:1">
      <c r="A163" t="s">
        <v>289</v>
      </c>
    </row>
    <row r="164" spans="1:1">
      <c r="A164" t="s">
        <v>290</v>
      </c>
    </row>
    <row r="165" spans="1:1">
      <c r="A165" t="s">
        <v>291</v>
      </c>
    </row>
    <row r="166" spans="1:1">
      <c r="A166" t="s">
        <v>292</v>
      </c>
    </row>
    <row r="167" spans="1:1">
      <c r="A167" t="s">
        <v>293</v>
      </c>
    </row>
    <row r="168" spans="1:1">
      <c r="A168" t="s">
        <v>294</v>
      </c>
    </row>
    <row r="169" spans="1:1">
      <c r="A169" t="s">
        <v>295</v>
      </c>
    </row>
    <row r="170" spans="1:1">
      <c r="A170" t="s">
        <v>296</v>
      </c>
    </row>
  </sheetData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Sheet3!EMC</vt:lpstr>
      <vt:lpstr>Sheet2!quote.php?symbol_USD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2015-10-10T02:43:34Z</dcterms:modified>
</cp:coreProperties>
</file>