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3705" windowWidth="14805" windowHeight="4410" tabRatio="771" activeTab="3"/>
  </bookViews>
  <sheets>
    <sheet name="ESPP" sheetId="10" r:id="rId1"/>
    <sheet name="Stock" sheetId="8" r:id="rId2"/>
    <sheet name="P2P" sheetId="2" r:id="rId3"/>
    <sheet name="Summary" sheetId="19" r:id="rId4"/>
    <sheet name="whobor-touna" sheetId="4" r:id="rId5"/>
    <sheet name="thmei-touna" sheetId="5" r:id="rId6"/>
    <sheet name="人人贷" sheetId="17" r:id="rId7"/>
    <sheet name="raw_asset" sheetId="16" r:id="rId8"/>
    <sheet name="whobor-wzd" sheetId="6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</externalReferences>
  <calcPr calcId="152511"/>
  <pivotCaches>
    <pivotCache cacheId="3" r:id="rId15"/>
  </pivotCaches>
</workbook>
</file>

<file path=xl/calcChain.xml><?xml version="1.0" encoding="utf-8"?>
<calcChain xmlns="http://schemas.openxmlformats.org/spreadsheetml/2006/main">
  <c r="D12" i="17" l="1"/>
  <c r="G96" i="5" l="1"/>
  <c r="J96" i="5" s="1"/>
  <c r="E96" i="5"/>
  <c r="H96" i="5" s="1"/>
  <c r="M97" i="5"/>
  <c r="L97" i="5"/>
  <c r="G97" i="5"/>
  <c r="E97" i="5"/>
  <c r="H97" i="5" s="1"/>
  <c r="M98" i="5"/>
  <c r="L98" i="5"/>
  <c r="G98" i="5"/>
  <c r="E98" i="5"/>
  <c r="H98" i="5" s="1"/>
  <c r="K97" i="5" l="1"/>
  <c r="K98" i="5"/>
  <c r="J98" i="5"/>
  <c r="J97" i="5"/>
  <c r="K96" i="5"/>
  <c r="I11" i="16"/>
  <c r="I500" i="16" l="1"/>
  <c r="A101" i="16"/>
  <c r="B101" i="16"/>
  <c r="N101" i="16" s="1"/>
  <c r="C101" i="16"/>
  <c r="L101" i="16" s="1"/>
  <c r="E101" i="16"/>
  <c r="F101" i="16"/>
  <c r="H101" i="16"/>
  <c r="I101" i="16"/>
  <c r="A102" i="16"/>
  <c r="B102" i="16"/>
  <c r="N102" i="16" s="1"/>
  <c r="C102" i="16"/>
  <c r="L102" i="16" s="1"/>
  <c r="E102" i="16"/>
  <c r="F102" i="16"/>
  <c r="H102" i="16"/>
  <c r="I102" i="16"/>
  <c r="A103" i="16"/>
  <c r="B103" i="16"/>
  <c r="N103" i="16" s="1"/>
  <c r="C103" i="16"/>
  <c r="L103" i="16" s="1"/>
  <c r="E103" i="16"/>
  <c r="F103" i="16"/>
  <c r="H103" i="16"/>
  <c r="I103" i="16"/>
  <c r="A104" i="16"/>
  <c r="B104" i="16"/>
  <c r="N104" i="16" s="1"/>
  <c r="C104" i="16"/>
  <c r="L104" i="16" s="1"/>
  <c r="E104" i="16"/>
  <c r="F104" i="16"/>
  <c r="H104" i="16"/>
  <c r="I104" i="16"/>
  <c r="A105" i="16"/>
  <c r="B105" i="16"/>
  <c r="N105" i="16" s="1"/>
  <c r="C105" i="16"/>
  <c r="L105" i="16" s="1"/>
  <c r="E105" i="16"/>
  <c r="F105" i="16"/>
  <c r="H105" i="16"/>
  <c r="I105" i="16"/>
  <c r="A106" i="16"/>
  <c r="B106" i="16"/>
  <c r="N106" i="16" s="1"/>
  <c r="C106" i="16"/>
  <c r="L106" i="16" s="1"/>
  <c r="E106" i="16"/>
  <c r="F106" i="16"/>
  <c r="H106" i="16"/>
  <c r="I106" i="16"/>
  <c r="A107" i="16"/>
  <c r="B107" i="16"/>
  <c r="N107" i="16" s="1"/>
  <c r="C107" i="16"/>
  <c r="L107" i="16" s="1"/>
  <c r="E107" i="16"/>
  <c r="F107" i="16"/>
  <c r="H107" i="16"/>
  <c r="I107" i="16"/>
  <c r="A108" i="16"/>
  <c r="B108" i="16"/>
  <c r="N108" i="16" s="1"/>
  <c r="C108" i="16"/>
  <c r="L108" i="16" s="1"/>
  <c r="E108" i="16"/>
  <c r="F108" i="16"/>
  <c r="H108" i="16"/>
  <c r="I108" i="16"/>
  <c r="A109" i="16"/>
  <c r="B109" i="16"/>
  <c r="N109" i="16" s="1"/>
  <c r="C109" i="16"/>
  <c r="L109" i="16" s="1"/>
  <c r="E109" i="16"/>
  <c r="F109" i="16"/>
  <c r="H109" i="16"/>
  <c r="I109" i="16"/>
  <c r="A110" i="16"/>
  <c r="B110" i="16"/>
  <c r="N110" i="16" s="1"/>
  <c r="C110" i="16"/>
  <c r="L110" i="16" s="1"/>
  <c r="E110" i="16"/>
  <c r="F110" i="16"/>
  <c r="H110" i="16"/>
  <c r="I110" i="16"/>
  <c r="A111" i="16"/>
  <c r="B111" i="16"/>
  <c r="N111" i="16" s="1"/>
  <c r="C111" i="16"/>
  <c r="L111" i="16" s="1"/>
  <c r="E111" i="16"/>
  <c r="F111" i="16"/>
  <c r="H111" i="16"/>
  <c r="I111" i="16"/>
  <c r="A112" i="16"/>
  <c r="B112" i="16"/>
  <c r="N112" i="16" s="1"/>
  <c r="C112" i="16"/>
  <c r="L112" i="16" s="1"/>
  <c r="E112" i="16"/>
  <c r="F112" i="16"/>
  <c r="H112" i="16"/>
  <c r="I112" i="16"/>
  <c r="A113" i="16"/>
  <c r="B113" i="16"/>
  <c r="N113" i="16" s="1"/>
  <c r="C113" i="16"/>
  <c r="L113" i="16" s="1"/>
  <c r="E113" i="16"/>
  <c r="F113" i="16"/>
  <c r="H113" i="16"/>
  <c r="I113" i="16"/>
  <c r="A114" i="16"/>
  <c r="B114" i="16"/>
  <c r="N114" i="16" s="1"/>
  <c r="C114" i="16"/>
  <c r="L114" i="16" s="1"/>
  <c r="E114" i="16"/>
  <c r="F114" i="16"/>
  <c r="H114" i="16"/>
  <c r="I114" i="16"/>
  <c r="A115" i="16"/>
  <c r="B115" i="16"/>
  <c r="N115" i="16" s="1"/>
  <c r="C115" i="16"/>
  <c r="L115" i="16" s="1"/>
  <c r="E115" i="16"/>
  <c r="F115" i="16"/>
  <c r="H115" i="16"/>
  <c r="I115" i="16"/>
  <c r="A116" i="16"/>
  <c r="B116" i="16"/>
  <c r="N116" i="16" s="1"/>
  <c r="C116" i="16"/>
  <c r="L116" i="16" s="1"/>
  <c r="E116" i="16"/>
  <c r="F116" i="16"/>
  <c r="H116" i="16"/>
  <c r="I116" i="16"/>
  <c r="A117" i="16"/>
  <c r="B117" i="16"/>
  <c r="N117" i="16" s="1"/>
  <c r="C117" i="16"/>
  <c r="L117" i="16" s="1"/>
  <c r="E117" i="16"/>
  <c r="F117" i="16"/>
  <c r="H117" i="16"/>
  <c r="I117" i="16"/>
  <c r="A118" i="16"/>
  <c r="B118" i="16"/>
  <c r="N118" i="16" s="1"/>
  <c r="C118" i="16"/>
  <c r="L118" i="16" s="1"/>
  <c r="E118" i="16"/>
  <c r="F118" i="16"/>
  <c r="H118" i="16"/>
  <c r="I118" i="16"/>
  <c r="A119" i="16"/>
  <c r="B119" i="16"/>
  <c r="N119" i="16" s="1"/>
  <c r="C119" i="16"/>
  <c r="L119" i="16" s="1"/>
  <c r="E119" i="16"/>
  <c r="F119" i="16"/>
  <c r="H119" i="16"/>
  <c r="I119" i="16"/>
  <c r="A120" i="16"/>
  <c r="B120" i="16"/>
  <c r="N120" i="16" s="1"/>
  <c r="C120" i="16"/>
  <c r="L120" i="16" s="1"/>
  <c r="E120" i="16"/>
  <c r="F120" i="16"/>
  <c r="H120" i="16"/>
  <c r="I120" i="16"/>
  <c r="A121" i="16"/>
  <c r="B121" i="16"/>
  <c r="N121" i="16" s="1"/>
  <c r="C121" i="16"/>
  <c r="L121" i="16" s="1"/>
  <c r="E121" i="16"/>
  <c r="F121" i="16"/>
  <c r="H121" i="16"/>
  <c r="I121" i="16"/>
  <c r="A122" i="16"/>
  <c r="B122" i="16"/>
  <c r="N122" i="16" s="1"/>
  <c r="C122" i="16"/>
  <c r="L122" i="16" s="1"/>
  <c r="E122" i="16"/>
  <c r="F122" i="16"/>
  <c r="H122" i="16"/>
  <c r="I122" i="16"/>
  <c r="A123" i="16"/>
  <c r="B123" i="16"/>
  <c r="N123" i="16" s="1"/>
  <c r="C123" i="16"/>
  <c r="L123" i="16" s="1"/>
  <c r="E123" i="16"/>
  <c r="F123" i="16"/>
  <c r="H123" i="16"/>
  <c r="I123" i="16"/>
  <c r="A124" i="16"/>
  <c r="B124" i="16"/>
  <c r="N124" i="16" s="1"/>
  <c r="C124" i="16"/>
  <c r="L124" i="16" s="1"/>
  <c r="E124" i="16"/>
  <c r="F124" i="16"/>
  <c r="H124" i="16"/>
  <c r="I124" i="16"/>
  <c r="A125" i="16"/>
  <c r="B125" i="16"/>
  <c r="C125" i="16"/>
  <c r="L125" i="16" s="1"/>
  <c r="E125" i="16"/>
  <c r="F125" i="16"/>
  <c r="H125" i="16"/>
  <c r="I125" i="16"/>
  <c r="A126" i="16"/>
  <c r="B126" i="16"/>
  <c r="N126" i="16" s="1"/>
  <c r="C126" i="16"/>
  <c r="L126" i="16" s="1"/>
  <c r="E126" i="16"/>
  <c r="F126" i="16"/>
  <c r="H126" i="16"/>
  <c r="I126" i="16"/>
  <c r="A127" i="16"/>
  <c r="B127" i="16"/>
  <c r="N127" i="16" s="1"/>
  <c r="C127" i="16"/>
  <c r="L127" i="16" s="1"/>
  <c r="E127" i="16"/>
  <c r="F127" i="16"/>
  <c r="H127" i="16"/>
  <c r="I127" i="16"/>
  <c r="A128" i="16"/>
  <c r="B128" i="16"/>
  <c r="N128" i="16" s="1"/>
  <c r="C128" i="16"/>
  <c r="L128" i="16" s="1"/>
  <c r="E128" i="16"/>
  <c r="F128" i="16"/>
  <c r="H128" i="16"/>
  <c r="I128" i="16"/>
  <c r="A129" i="16"/>
  <c r="B129" i="16"/>
  <c r="N129" i="16" s="1"/>
  <c r="C129" i="16"/>
  <c r="L129" i="16" s="1"/>
  <c r="E129" i="16"/>
  <c r="F129" i="16"/>
  <c r="H129" i="16"/>
  <c r="I129" i="16"/>
  <c r="A130" i="16"/>
  <c r="B130" i="16"/>
  <c r="N130" i="16" s="1"/>
  <c r="C130" i="16"/>
  <c r="L130" i="16" s="1"/>
  <c r="E130" i="16"/>
  <c r="F130" i="16"/>
  <c r="H130" i="16"/>
  <c r="I130" i="16"/>
  <c r="A131" i="16"/>
  <c r="B131" i="16"/>
  <c r="N131" i="16" s="1"/>
  <c r="C131" i="16"/>
  <c r="L131" i="16" s="1"/>
  <c r="E131" i="16"/>
  <c r="F131" i="16"/>
  <c r="H131" i="16"/>
  <c r="I131" i="16"/>
  <c r="A132" i="16"/>
  <c r="B132" i="16"/>
  <c r="N132" i="16" s="1"/>
  <c r="C132" i="16"/>
  <c r="L132" i="16" s="1"/>
  <c r="E132" i="16"/>
  <c r="F132" i="16"/>
  <c r="H132" i="16"/>
  <c r="I132" i="16"/>
  <c r="A133" i="16"/>
  <c r="B133" i="16"/>
  <c r="N133" i="16" s="1"/>
  <c r="C133" i="16"/>
  <c r="L133" i="16" s="1"/>
  <c r="E133" i="16"/>
  <c r="F133" i="16"/>
  <c r="H133" i="16"/>
  <c r="I133" i="16"/>
  <c r="A134" i="16"/>
  <c r="B134" i="16"/>
  <c r="N134" i="16" s="1"/>
  <c r="C134" i="16"/>
  <c r="L134" i="16" s="1"/>
  <c r="E134" i="16"/>
  <c r="F134" i="16"/>
  <c r="H134" i="16"/>
  <c r="I134" i="16"/>
  <c r="A135" i="16"/>
  <c r="B135" i="16"/>
  <c r="N135" i="16" s="1"/>
  <c r="C135" i="16"/>
  <c r="L135" i="16" s="1"/>
  <c r="E135" i="16"/>
  <c r="F135" i="16"/>
  <c r="H135" i="16"/>
  <c r="I135" i="16"/>
  <c r="A136" i="16"/>
  <c r="B136" i="16"/>
  <c r="N136" i="16" s="1"/>
  <c r="C136" i="16"/>
  <c r="L136" i="16" s="1"/>
  <c r="E136" i="16"/>
  <c r="F136" i="16"/>
  <c r="H136" i="16"/>
  <c r="I136" i="16"/>
  <c r="A137" i="16"/>
  <c r="B137" i="16"/>
  <c r="N137" i="16" s="1"/>
  <c r="C137" i="16"/>
  <c r="L137" i="16" s="1"/>
  <c r="E137" i="16"/>
  <c r="F137" i="16"/>
  <c r="H137" i="16"/>
  <c r="I137" i="16"/>
  <c r="A138" i="16"/>
  <c r="B138" i="16"/>
  <c r="N138" i="16" s="1"/>
  <c r="C138" i="16"/>
  <c r="L138" i="16" s="1"/>
  <c r="E138" i="16"/>
  <c r="F138" i="16"/>
  <c r="H138" i="16"/>
  <c r="I138" i="16"/>
  <c r="A139" i="16"/>
  <c r="B139" i="16"/>
  <c r="N139" i="16" s="1"/>
  <c r="C139" i="16"/>
  <c r="L139" i="16" s="1"/>
  <c r="E139" i="16"/>
  <c r="F139" i="16"/>
  <c r="H139" i="16"/>
  <c r="I139" i="16"/>
  <c r="A140" i="16"/>
  <c r="B140" i="16"/>
  <c r="N140" i="16" s="1"/>
  <c r="C140" i="16"/>
  <c r="L140" i="16" s="1"/>
  <c r="E140" i="16"/>
  <c r="F140" i="16"/>
  <c r="H140" i="16"/>
  <c r="I140" i="16"/>
  <c r="A141" i="16"/>
  <c r="B141" i="16"/>
  <c r="N141" i="16" s="1"/>
  <c r="C141" i="16"/>
  <c r="L141" i="16" s="1"/>
  <c r="E141" i="16"/>
  <c r="F141" i="16"/>
  <c r="H141" i="16"/>
  <c r="I141" i="16"/>
  <c r="A142" i="16"/>
  <c r="B142" i="16"/>
  <c r="N142" i="16" s="1"/>
  <c r="C142" i="16"/>
  <c r="L142" i="16" s="1"/>
  <c r="E142" i="16"/>
  <c r="F142" i="16"/>
  <c r="H142" i="16"/>
  <c r="I142" i="16"/>
  <c r="A143" i="16"/>
  <c r="B143" i="16"/>
  <c r="N143" i="16" s="1"/>
  <c r="C143" i="16"/>
  <c r="L143" i="16" s="1"/>
  <c r="E143" i="16"/>
  <c r="F143" i="16"/>
  <c r="H143" i="16"/>
  <c r="I143" i="16"/>
  <c r="A144" i="16"/>
  <c r="B144" i="16"/>
  <c r="N144" i="16" s="1"/>
  <c r="C144" i="16"/>
  <c r="L144" i="16" s="1"/>
  <c r="E144" i="16"/>
  <c r="F144" i="16"/>
  <c r="H144" i="16"/>
  <c r="I144" i="16"/>
  <c r="A145" i="16"/>
  <c r="B145" i="16"/>
  <c r="N145" i="16" s="1"/>
  <c r="C145" i="16"/>
  <c r="L145" i="16" s="1"/>
  <c r="E145" i="16"/>
  <c r="F145" i="16"/>
  <c r="H145" i="16"/>
  <c r="I145" i="16"/>
  <c r="A146" i="16"/>
  <c r="B146" i="16"/>
  <c r="C146" i="16"/>
  <c r="L146" i="16" s="1"/>
  <c r="E146" i="16"/>
  <c r="F146" i="16"/>
  <c r="H146" i="16"/>
  <c r="I146" i="16"/>
  <c r="A147" i="16"/>
  <c r="B147" i="16"/>
  <c r="N147" i="16" s="1"/>
  <c r="C147" i="16"/>
  <c r="L147" i="16" s="1"/>
  <c r="E147" i="16"/>
  <c r="F147" i="16"/>
  <c r="H147" i="16"/>
  <c r="I147" i="16"/>
  <c r="A148" i="16"/>
  <c r="B148" i="16"/>
  <c r="N148" i="16" s="1"/>
  <c r="C148" i="16"/>
  <c r="L148" i="16" s="1"/>
  <c r="E148" i="16"/>
  <c r="F148" i="16"/>
  <c r="H148" i="16"/>
  <c r="I148" i="16"/>
  <c r="A149" i="16"/>
  <c r="B149" i="16"/>
  <c r="N149" i="16" s="1"/>
  <c r="C149" i="16"/>
  <c r="L149" i="16" s="1"/>
  <c r="E149" i="16"/>
  <c r="F149" i="16"/>
  <c r="H149" i="16"/>
  <c r="I149" i="16"/>
  <c r="A150" i="16"/>
  <c r="B150" i="16"/>
  <c r="N150" i="16" s="1"/>
  <c r="C150" i="16"/>
  <c r="L150" i="16" s="1"/>
  <c r="E150" i="16"/>
  <c r="F150" i="16"/>
  <c r="H150" i="16"/>
  <c r="I150" i="16"/>
  <c r="A151" i="16"/>
  <c r="B151" i="16"/>
  <c r="N151" i="16" s="1"/>
  <c r="C151" i="16"/>
  <c r="L151" i="16" s="1"/>
  <c r="E151" i="16"/>
  <c r="F151" i="16"/>
  <c r="H151" i="16"/>
  <c r="I151" i="16"/>
  <c r="A152" i="16"/>
  <c r="B152" i="16"/>
  <c r="N152" i="16" s="1"/>
  <c r="C152" i="16"/>
  <c r="L152" i="16" s="1"/>
  <c r="E152" i="16"/>
  <c r="F152" i="16"/>
  <c r="H152" i="16"/>
  <c r="I152" i="16"/>
  <c r="A153" i="16"/>
  <c r="B153" i="16"/>
  <c r="N153" i="16" s="1"/>
  <c r="C153" i="16"/>
  <c r="L153" i="16" s="1"/>
  <c r="E153" i="16"/>
  <c r="F153" i="16"/>
  <c r="H153" i="16"/>
  <c r="I153" i="16"/>
  <c r="A154" i="16"/>
  <c r="B154" i="16"/>
  <c r="N154" i="16" s="1"/>
  <c r="C154" i="16"/>
  <c r="L154" i="16" s="1"/>
  <c r="E154" i="16"/>
  <c r="F154" i="16"/>
  <c r="H154" i="16"/>
  <c r="I154" i="16"/>
  <c r="A155" i="16"/>
  <c r="B155" i="16"/>
  <c r="N155" i="16" s="1"/>
  <c r="C155" i="16"/>
  <c r="L155" i="16" s="1"/>
  <c r="E155" i="16"/>
  <c r="F155" i="16"/>
  <c r="H155" i="16"/>
  <c r="I155" i="16"/>
  <c r="A156" i="16"/>
  <c r="B156" i="16"/>
  <c r="N156" i="16" s="1"/>
  <c r="C156" i="16"/>
  <c r="L156" i="16" s="1"/>
  <c r="E156" i="16"/>
  <c r="F156" i="16"/>
  <c r="H156" i="16"/>
  <c r="I156" i="16"/>
  <c r="A157" i="16"/>
  <c r="B157" i="16"/>
  <c r="N157" i="16" s="1"/>
  <c r="C157" i="16"/>
  <c r="L157" i="16" s="1"/>
  <c r="E157" i="16"/>
  <c r="F157" i="16"/>
  <c r="H157" i="16"/>
  <c r="I157" i="16"/>
  <c r="A158" i="16"/>
  <c r="B158" i="16"/>
  <c r="N158" i="16" s="1"/>
  <c r="C158" i="16"/>
  <c r="L158" i="16" s="1"/>
  <c r="E158" i="16"/>
  <c r="F158" i="16"/>
  <c r="H158" i="16"/>
  <c r="I158" i="16"/>
  <c r="A159" i="16"/>
  <c r="B159" i="16"/>
  <c r="N159" i="16" s="1"/>
  <c r="C159" i="16"/>
  <c r="L159" i="16" s="1"/>
  <c r="E159" i="16"/>
  <c r="F159" i="16"/>
  <c r="H159" i="16"/>
  <c r="I159" i="16"/>
  <c r="A160" i="16"/>
  <c r="B160" i="16"/>
  <c r="N160" i="16" s="1"/>
  <c r="C160" i="16"/>
  <c r="L160" i="16" s="1"/>
  <c r="E160" i="16"/>
  <c r="F160" i="16"/>
  <c r="H160" i="16"/>
  <c r="I160" i="16"/>
  <c r="A161" i="16"/>
  <c r="B161" i="16"/>
  <c r="N161" i="16" s="1"/>
  <c r="C161" i="16"/>
  <c r="L161" i="16" s="1"/>
  <c r="E161" i="16"/>
  <c r="F161" i="16"/>
  <c r="H161" i="16"/>
  <c r="I161" i="16"/>
  <c r="A162" i="16"/>
  <c r="B162" i="16"/>
  <c r="N162" i="16" s="1"/>
  <c r="C162" i="16"/>
  <c r="L162" i="16" s="1"/>
  <c r="E162" i="16"/>
  <c r="F162" i="16"/>
  <c r="H162" i="16"/>
  <c r="I162" i="16"/>
  <c r="A163" i="16"/>
  <c r="B163" i="16"/>
  <c r="N163" i="16" s="1"/>
  <c r="C163" i="16"/>
  <c r="L163" i="16" s="1"/>
  <c r="E163" i="16"/>
  <c r="F163" i="16"/>
  <c r="H163" i="16"/>
  <c r="I163" i="16"/>
  <c r="A164" i="16"/>
  <c r="B164" i="16"/>
  <c r="N164" i="16" s="1"/>
  <c r="C164" i="16"/>
  <c r="L164" i="16" s="1"/>
  <c r="E164" i="16"/>
  <c r="F164" i="16"/>
  <c r="H164" i="16"/>
  <c r="I164" i="16"/>
  <c r="A165" i="16"/>
  <c r="B165" i="16"/>
  <c r="N165" i="16" s="1"/>
  <c r="C165" i="16"/>
  <c r="L165" i="16" s="1"/>
  <c r="E165" i="16"/>
  <c r="F165" i="16"/>
  <c r="H165" i="16"/>
  <c r="I165" i="16"/>
  <c r="A166" i="16"/>
  <c r="B166" i="16"/>
  <c r="N166" i="16" s="1"/>
  <c r="C166" i="16"/>
  <c r="L166" i="16" s="1"/>
  <c r="E166" i="16"/>
  <c r="F166" i="16"/>
  <c r="H166" i="16"/>
  <c r="I166" i="16"/>
  <c r="A167" i="16"/>
  <c r="B167" i="16"/>
  <c r="N167" i="16" s="1"/>
  <c r="C167" i="16"/>
  <c r="L167" i="16" s="1"/>
  <c r="E167" i="16"/>
  <c r="F167" i="16"/>
  <c r="H167" i="16"/>
  <c r="I167" i="16"/>
  <c r="A168" i="16"/>
  <c r="B168" i="16"/>
  <c r="N168" i="16" s="1"/>
  <c r="C168" i="16"/>
  <c r="L168" i="16" s="1"/>
  <c r="E168" i="16"/>
  <c r="F168" i="16"/>
  <c r="H168" i="16"/>
  <c r="I168" i="16"/>
  <c r="A169" i="16"/>
  <c r="B169" i="16"/>
  <c r="N169" i="16" s="1"/>
  <c r="C169" i="16"/>
  <c r="L169" i="16" s="1"/>
  <c r="E169" i="16"/>
  <c r="F169" i="16"/>
  <c r="H169" i="16"/>
  <c r="I169" i="16"/>
  <c r="A170" i="16"/>
  <c r="B170" i="16"/>
  <c r="N170" i="16" s="1"/>
  <c r="C170" i="16"/>
  <c r="L170" i="16" s="1"/>
  <c r="E170" i="16"/>
  <c r="F170" i="16"/>
  <c r="H170" i="16"/>
  <c r="I170" i="16"/>
  <c r="A171" i="16"/>
  <c r="B171" i="16"/>
  <c r="N171" i="16" s="1"/>
  <c r="C171" i="16"/>
  <c r="L171" i="16" s="1"/>
  <c r="E171" i="16"/>
  <c r="F171" i="16"/>
  <c r="H171" i="16"/>
  <c r="I171" i="16"/>
  <c r="A172" i="16"/>
  <c r="B172" i="16"/>
  <c r="N172" i="16" s="1"/>
  <c r="C172" i="16"/>
  <c r="L172" i="16" s="1"/>
  <c r="E172" i="16"/>
  <c r="F172" i="16"/>
  <c r="H172" i="16"/>
  <c r="I172" i="16"/>
  <c r="A173" i="16"/>
  <c r="B173" i="16"/>
  <c r="N173" i="16" s="1"/>
  <c r="C173" i="16"/>
  <c r="L173" i="16" s="1"/>
  <c r="E173" i="16"/>
  <c r="F173" i="16"/>
  <c r="H173" i="16"/>
  <c r="I173" i="16"/>
  <c r="A174" i="16"/>
  <c r="B174" i="16"/>
  <c r="N174" i="16" s="1"/>
  <c r="C174" i="16"/>
  <c r="L174" i="16" s="1"/>
  <c r="E174" i="16"/>
  <c r="F174" i="16"/>
  <c r="H174" i="16"/>
  <c r="I174" i="16"/>
  <c r="A175" i="16"/>
  <c r="B175" i="16"/>
  <c r="N175" i="16" s="1"/>
  <c r="C175" i="16"/>
  <c r="L175" i="16" s="1"/>
  <c r="E175" i="16"/>
  <c r="F175" i="16"/>
  <c r="H175" i="16"/>
  <c r="I175" i="16"/>
  <c r="A176" i="16"/>
  <c r="B176" i="16"/>
  <c r="N176" i="16" s="1"/>
  <c r="C176" i="16"/>
  <c r="L176" i="16" s="1"/>
  <c r="E176" i="16"/>
  <c r="F176" i="16"/>
  <c r="H176" i="16"/>
  <c r="I176" i="16"/>
  <c r="A177" i="16"/>
  <c r="B177" i="16"/>
  <c r="N177" i="16" s="1"/>
  <c r="C177" i="16"/>
  <c r="L177" i="16" s="1"/>
  <c r="E177" i="16"/>
  <c r="F177" i="16"/>
  <c r="H177" i="16"/>
  <c r="I177" i="16"/>
  <c r="A178" i="16"/>
  <c r="B178" i="16"/>
  <c r="N178" i="16" s="1"/>
  <c r="C178" i="16"/>
  <c r="L178" i="16" s="1"/>
  <c r="E178" i="16"/>
  <c r="F178" i="16"/>
  <c r="H178" i="16"/>
  <c r="I178" i="16"/>
  <c r="A179" i="16"/>
  <c r="B179" i="16"/>
  <c r="N179" i="16" s="1"/>
  <c r="C179" i="16"/>
  <c r="L179" i="16" s="1"/>
  <c r="E179" i="16"/>
  <c r="F179" i="16"/>
  <c r="H179" i="16"/>
  <c r="I179" i="16"/>
  <c r="A180" i="16"/>
  <c r="B180" i="16"/>
  <c r="N180" i="16" s="1"/>
  <c r="C180" i="16"/>
  <c r="L180" i="16" s="1"/>
  <c r="E180" i="16"/>
  <c r="F180" i="16"/>
  <c r="H180" i="16"/>
  <c r="I180" i="16"/>
  <c r="A181" i="16"/>
  <c r="B181" i="16"/>
  <c r="N181" i="16" s="1"/>
  <c r="C181" i="16"/>
  <c r="L181" i="16" s="1"/>
  <c r="E181" i="16"/>
  <c r="F181" i="16"/>
  <c r="H181" i="16"/>
  <c r="I181" i="16"/>
  <c r="A182" i="16"/>
  <c r="B182" i="16"/>
  <c r="N182" i="16" s="1"/>
  <c r="C182" i="16"/>
  <c r="L182" i="16" s="1"/>
  <c r="E182" i="16"/>
  <c r="F182" i="16"/>
  <c r="H182" i="16"/>
  <c r="I182" i="16"/>
  <c r="A183" i="16"/>
  <c r="B183" i="16"/>
  <c r="N183" i="16" s="1"/>
  <c r="C183" i="16"/>
  <c r="L183" i="16" s="1"/>
  <c r="E183" i="16"/>
  <c r="F183" i="16"/>
  <c r="H183" i="16"/>
  <c r="I183" i="16"/>
  <c r="A184" i="16"/>
  <c r="B184" i="16"/>
  <c r="N184" i="16" s="1"/>
  <c r="C184" i="16"/>
  <c r="L184" i="16" s="1"/>
  <c r="E184" i="16"/>
  <c r="F184" i="16"/>
  <c r="H184" i="16"/>
  <c r="I184" i="16"/>
  <c r="A185" i="16"/>
  <c r="B185" i="16"/>
  <c r="N185" i="16" s="1"/>
  <c r="C185" i="16"/>
  <c r="L185" i="16" s="1"/>
  <c r="E185" i="16"/>
  <c r="F185" i="16"/>
  <c r="H185" i="16"/>
  <c r="I185" i="16"/>
  <c r="A186" i="16"/>
  <c r="B186" i="16"/>
  <c r="N186" i="16" s="1"/>
  <c r="C186" i="16"/>
  <c r="L186" i="16" s="1"/>
  <c r="E186" i="16"/>
  <c r="F186" i="16"/>
  <c r="H186" i="16"/>
  <c r="I186" i="16"/>
  <c r="A187" i="16"/>
  <c r="B187" i="16"/>
  <c r="N187" i="16" s="1"/>
  <c r="C187" i="16"/>
  <c r="L187" i="16" s="1"/>
  <c r="E187" i="16"/>
  <c r="F187" i="16"/>
  <c r="H187" i="16"/>
  <c r="I187" i="16"/>
  <c r="A188" i="16"/>
  <c r="B188" i="16"/>
  <c r="N188" i="16" s="1"/>
  <c r="C188" i="16"/>
  <c r="L188" i="16" s="1"/>
  <c r="E188" i="16"/>
  <c r="F188" i="16"/>
  <c r="H188" i="16"/>
  <c r="I188" i="16"/>
  <c r="A189" i="16"/>
  <c r="B189" i="16"/>
  <c r="N189" i="16" s="1"/>
  <c r="C189" i="16"/>
  <c r="L189" i="16" s="1"/>
  <c r="E189" i="16"/>
  <c r="F189" i="16"/>
  <c r="H189" i="16"/>
  <c r="I189" i="16"/>
  <c r="A190" i="16"/>
  <c r="B190" i="16"/>
  <c r="N190" i="16" s="1"/>
  <c r="C190" i="16"/>
  <c r="L190" i="16" s="1"/>
  <c r="E190" i="16"/>
  <c r="F190" i="16"/>
  <c r="H190" i="16"/>
  <c r="I190" i="16"/>
  <c r="A191" i="16"/>
  <c r="B191" i="16"/>
  <c r="N191" i="16" s="1"/>
  <c r="C191" i="16"/>
  <c r="L191" i="16" s="1"/>
  <c r="E191" i="16"/>
  <c r="F191" i="16"/>
  <c r="H191" i="16"/>
  <c r="I191" i="16"/>
  <c r="A192" i="16"/>
  <c r="B192" i="16"/>
  <c r="N192" i="16" s="1"/>
  <c r="C192" i="16"/>
  <c r="L192" i="16" s="1"/>
  <c r="E192" i="16"/>
  <c r="F192" i="16"/>
  <c r="H192" i="16"/>
  <c r="I192" i="16"/>
  <c r="A193" i="16"/>
  <c r="B193" i="16"/>
  <c r="N193" i="16" s="1"/>
  <c r="C193" i="16"/>
  <c r="L193" i="16" s="1"/>
  <c r="E193" i="16"/>
  <c r="F193" i="16"/>
  <c r="H193" i="16"/>
  <c r="I193" i="16"/>
  <c r="A194" i="16"/>
  <c r="B194" i="16"/>
  <c r="N194" i="16" s="1"/>
  <c r="C194" i="16"/>
  <c r="L194" i="16" s="1"/>
  <c r="E194" i="16"/>
  <c r="F194" i="16"/>
  <c r="H194" i="16"/>
  <c r="I194" i="16"/>
  <c r="A195" i="16"/>
  <c r="B195" i="16"/>
  <c r="N195" i="16" s="1"/>
  <c r="C195" i="16"/>
  <c r="L195" i="16" s="1"/>
  <c r="E195" i="16"/>
  <c r="F195" i="16"/>
  <c r="H195" i="16"/>
  <c r="I195" i="16"/>
  <c r="A196" i="16"/>
  <c r="B196" i="16"/>
  <c r="N196" i="16" s="1"/>
  <c r="C196" i="16"/>
  <c r="L196" i="16" s="1"/>
  <c r="E196" i="16"/>
  <c r="F196" i="16"/>
  <c r="H196" i="16"/>
  <c r="I196" i="16"/>
  <c r="A197" i="16"/>
  <c r="B197" i="16"/>
  <c r="N197" i="16" s="1"/>
  <c r="C197" i="16"/>
  <c r="L197" i="16" s="1"/>
  <c r="E197" i="16"/>
  <c r="F197" i="16"/>
  <c r="H197" i="16"/>
  <c r="I197" i="16"/>
  <c r="A198" i="16"/>
  <c r="B198" i="16"/>
  <c r="N198" i="16" s="1"/>
  <c r="C198" i="16"/>
  <c r="L198" i="16" s="1"/>
  <c r="E198" i="16"/>
  <c r="F198" i="16"/>
  <c r="H198" i="16"/>
  <c r="I198" i="16"/>
  <c r="A199" i="16"/>
  <c r="B199" i="16"/>
  <c r="N199" i="16" s="1"/>
  <c r="C199" i="16"/>
  <c r="L199" i="16" s="1"/>
  <c r="E199" i="16"/>
  <c r="F199" i="16"/>
  <c r="H199" i="16"/>
  <c r="I199" i="16"/>
  <c r="A200" i="16"/>
  <c r="B200" i="16"/>
  <c r="N200" i="16" s="1"/>
  <c r="C200" i="16"/>
  <c r="L200" i="16" s="1"/>
  <c r="E200" i="16"/>
  <c r="F200" i="16"/>
  <c r="H200" i="16"/>
  <c r="I200" i="16"/>
  <c r="A201" i="16"/>
  <c r="B201" i="16"/>
  <c r="N201" i="16" s="1"/>
  <c r="C201" i="16"/>
  <c r="L201" i="16" s="1"/>
  <c r="E201" i="16"/>
  <c r="F201" i="16"/>
  <c r="H201" i="16"/>
  <c r="I201" i="16"/>
  <c r="A202" i="16"/>
  <c r="B202" i="16"/>
  <c r="N202" i="16" s="1"/>
  <c r="C202" i="16"/>
  <c r="L202" i="16" s="1"/>
  <c r="E202" i="16"/>
  <c r="F202" i="16"/>
  <c r="H202" i="16"/>
  <c r="I202" i="16"/>
  <c r="A203" i="16"/>
  <c r="B203" i="16"/>
  <c r="N203" i="16" s="1"/>
  <c r="C203" i="16"/>
  <c r="L203" i="16" s="1"/>
  <c r="E203" i="16"/>
  <c r="F203" i="16"/>
  <c r="H203" i="16"/>
  <c r="I203" i="16"/>
  <c r="A204" i="16"/>
  <c r="B204" i="16"/>
  <c r="N204" i="16" s="1"/>
  <c r="C204" i="16"/>
  <c r="L204" i="16" s="1"/>
  <c r="E204" i="16"/>
  <c r="F204" i="16"/>
  <c r="H204" i="16"/>
  <c r="I204" i="16"/>
  <c r="A205" i="16"/>
  <c r="B205" i="16"/>
  <c r="N205" i="16" s="1"/>
  <c r="C205" i="16"/>
  <c r="L205" i="16" s="1"/>
  <c r="E205" i="16"/>
  <c r="F205" i="16"/>
  <c r="H205" i="16"/>
  <c r="I205" i="16"/>
  <c r="A206" i="16"/>
  <c r="B206" i="16"/>
  <c r="N206" i="16" s="1"/>
  <c r="C206" i="16"/>
  <c r="L206" i="16" s="1"/>
  <c r="E206" i="16"/>
  <c r="F206" i="16"/>
  <c r="H206" i="16"/>
  <c r="I206" i="16"/>
  <c r="A207" i="16"/>
  <c r="B207" i="16"/>
  <c r="N207" i="16" s="1"/>
  <c r="C207" i="16"/>
  <c r="L207" i="16" s="1"/>
  <c r="E207" i="16"/>
  <c r="F207" i="16"/>
  <c r="H207" i="16"/>
  <c r="I207" i="16"/>
  <c r="A208" i="16"/>
  <c r="B208" i="16"/>
  <c r="N208" i="16" s="1"/>
  <c r="C208" i="16"/>
  <c r="L208" i="16" s="1"/>
  <c r="E208" i="16"/>
  <c r="F208" i="16"/>
  <c r="H208" i="16"/>
  <c r="I208" i="16"/>
  <c r="A209" i="16"/>
  <c r="B209" i="16"/>
  <c r="N209" i="16" s="1"/>
  <c r="C209" i="16"/>
  <c r="L209" i="16" s="1"/>
  <c r="E209" i="16"/>
  <c r="F209" i="16"/>
  <c r="H209" i="16"/>
  <c r="I209" i="16"/>
  <c r="A210" i="16"/>
  <c r="B210" i="16"/>
  <c r="N210" i="16" s="1"/>
  <c r="C210" i="16"/>
  <c r="L210" i="16" s="1"/>
  <c r="E210" i="16"/>
  <c r="F210" i="16"/>
  <c r="H210" i="16"/>
  <c r="I210" i="16"/>
  <c r="A211" i="16"/>
  <c r="B211" i="16"/>
  <c r="N211" i="16" s="1"/>
  <c r="C211" i="16"/>
  <c r="L211" i="16" s="1"/>
  <c r="E211" i="16"/>
  <c r="F211" i="16"/>
  <c r="H211" i="16"/>
  <c r="I211" i="16"/>
  <c r="A212" i="16"/>
  <c r="B212" i="16"/>
  <c r="N212" i="16" s="1"/>
  <c r="C212" i="16"/>
  <c r="L212" i="16" s="1"/>
  <c r="E212" i="16"/>
  <c r="F212" i="16"/>
  <c r="H212" i="16"/>
  <c r="I212" i="16"/>
  <c r="A213" i="16"/>
  <c r="B213" i="16"/>
  <c r="N213" i="16" s="1"/>
  <c r="C213" i="16"/>
  <c r="L213" i="16" s="1"/>
  <c r="E213" i="16"/>
  <c r="F213" i="16"/>
  <c r="H213" i="16"/>
  <c r="I213" i="16"/>
  <c r="A214" i="16"/>
  <c r="B214" i="16"/>
  <c r="N214" i="16" s="1"/>
  <c r="C214" i="16"/>
  <c r="L214" i="16" s="1"/>
  <c r="E214" i="16"/>
  <c r="F214" i="16"/>
  <c r="H214" i="16"/>
  <c r="I214" i="16"/>
  <c r="A215" i="16"/>
  <c r="B215" i="16"/>
  <c r="N215" i="16" s="1"/>
  <c r="C215" i="16"/>
  <c r="L215" i="16" s="1"/>
  <c r="E215" i="16"/>
  <c r="F215" i="16"/>
  <c r="H215" i="16"/>
  <c r="I215" i="16"/>
  <c r="A216" i="16"/>
  <c r="B216" i="16"/>
  <c r="N216" i="16" s="1"/>
  <c r="C216" i="16"/>
  <c r="L216" i="16" s="1"/>
  <c r="E216" i="16"/>
  <c r="F216" i="16"/>
  <c r="H216" i="16"/>
  <c r="I216" i="16"/>
  <c r="A217" i="16"/>
  <c r="B217" i="16"/>
  <c r="N217" i="16" s="1"/>
  <c r="C217" i="16"/>
  <c r="L217" i="16" s="1"/>
  <c r="E217" i="16"/>
  <c r="F217" i="16"/>
  <c r="H217" i="16"/>
  <c r="I217" i="16"/>
  <c r="A218" i="16"/>
  <c r="B218" i="16"/>
  <c r="N218" i="16" s="1"/>
  <c r="C218" i="16"/>
  <c r="L218" i="16" s="1"/>
  <c r="E218" i="16"/>
  <c r="F218" i="16"/>
  <c r="H218" i="16"/>
  <c r="I218" i="16"/>
  <c r="A219" i="16"/>
  <c r="B219" i="16"/>
  <c r="N219" i="16" s="1"/>
  <c r="C219" i="16"/>
  <c r="L219" i="16" s="1"/>
  <c r="E219" i="16"/>
  <c r="F219" i="16"/>
  <c r="H219" i="16"/>
  <c r="I219" i="16"/>
  <c r="A220" i="16"/>
  <c r="B220" i="16"/>
  <c r="N220" i="16" s="1"/>
  <c r="C220" i="16"/>
  <c r="L220" i="16" s="1"/>
  <c r="E220" i="16"/>
  <c r="F220" i="16"/>
  <c r="H220" i="16"/>
  <c r="I220" i="16"/>
  <c r="A221" i="16"/>
  <c r="B221" i="16"/>
  <c r="N221" i="16" s="1"/>
  <c r="C221" i="16"/>
  <c r="L221" i="16" s="1"/>
  <c r="E221" i="16"/>
  <c r="F221" i="16"/>
  <c r="H221" i="16"/>
  <c r="I221" i="16"/>
  <c r="A222" i="16"/>
  <c r="B222" i="16"/>
  <c r="N222" i="16" s="1"/>
  <c r="C222" i="16"/>
  <c r="L222" i="16" s="1"/>
  <c r="E222" i="16"/>
  <c r="F222" i="16"/>
  <c r="H222" i="16"/>
  <c r="I222" i="16"/>
  <c r="A223" i="16"/>
  <c r="B223" i="16"/>
  <c r="N223" i="16" s="1"/>
  <c r="C223" i="16"/>
  <c r="L223" i="16" s="1"/>
  <c r="E223" i="16"/>
  <c r="F223" i="16"/>
  <c r="H223" i="16"/>
  <c r="I223" i="16"/>
  <c r="A224" i="16"/>
  <c r="B224" i="16"/>
  <c r="N224" i="16" s="1"/>
  <c r="C224" i="16"/>
  <c r="L224" i="16" s="1"/>
  <c r="E224" i="16"/>
  <c r="F224" i="16"/>
  <c r="H224" i="16"/>
  <c r="I224" i="16"/>
  <c r="A225" i="16"/>
  <c r="B225" i="16"/>
  <c r="N225" i="16" s="1"/>
  <c r="C225" i="16"/>
  <c r="L225" i="16" s="1"/>
  <c r="E225" i="16"/>
  <c r="F225" i="16"/>
  <c r="H225" i="16"/>
  <c r="I225" i="16"/>
  <c r="A226" i="16"/>
  <c r="B226" i="16"/>
  <c r="N226" i="16" s="1"/>
  <c r="C226" i="16"/>
  <c r="L226" i="16" s="1"/>
  <c r="E226" i="16"/>
  <c r="F226" i="16"/>
  <c r="H226" i="16"/>
  <c r="I226" i="16"/>
  <c r="A227" i="16"/>
  <c r="B227" i="16"/>
  <c r="N227" i="16" s="1"/>
  <c r="C227" i="16"/>
  <c r="L227" i="16" s="1"/>
  <c r="E227" i="16"/>
  <c r="F227" i="16"/>
  <c r="H227" i="16"/>
  <c r="I227" i="16"/>
  <c r="A228" i="16"/>
  <c r="B228" i="16"/>
  <c r="N228" i="16" s="1"/>
  <c r="C228" i="16"/>
  <c r="L228" i="16" s="1"/>
  <c r="E228" i="16"/>
  <c r="F228" i="16"/>
  <c r="H228" i="16"/>
  <c r="I228" i="16"/>
  <c r="A229" i="16"/>
  <c r="B229" i="16"/>
  <c r="N229" i="16" s="1"/>
  <c r="C229" i="16"/>
  <c r="L229" i="16" s="1"/>
  <c r="E229" i="16"/>
  <c r="F229" i="16"/>
  <c r="H229" i="16"/>
  <c r="I229" i="16"/>
  <c r="A230" i="16"/>
  <c r="B230" i="16"/>
  <c r="N230" i="16" s="1"/>
  <c r="C230" i="16"/>
  <c r="L230" i="16" s="1"/>
  <c r="E230" i="16"/>
  <c r="F230" i="16"/>
  <c r="H230" i="16"/>
  <c r="I230" i="16"/>
  <c r="A231" i="16"/>
  <c r="B231" i="16"/>
  <c r="N231" i="16" s="1"/>
  <c r="C231" i="16"/>
  <c r="L231" i="16" s="1"/>
  <c r="E231" i="16"/>
  <c r="F231" i="16"/>
  <c r="H231" i="16"/>
  <c r="I231" i="16"/>
  <c r="A232" i="16"/>
  <c r="B232" i="16"/>
  <c r="N232" i="16" s="1"/>
  <c r="C232" i="16"/>
  <c r="L232" i="16" s="1"/>
  <c r="E232" i="16"/>
  <c r="F232" i="16"/>
  <c r="H232" i="16"/>
  <c r="I232" i="16"/>
  <c r="A233" i="16"/>
  <c r="B233" i="16"/>
  <c r="N233" i="16" s="1"/>
  <c r="C233" i="16"/>
  <c r="L233" i="16" s="1"/>
  <c r="E233" i="16"/>
  <c r="F233" i="16"/>
  <c r="H233" i="16"/>
  <c r="I233" i="16"/>
  <c r="A234" i="16"/>
  <c r="B234" i="16"/>
  <c r="N234" i="16" s="1"/>
  <c r="C234" i="16"/>
  <c r="L234" i="16" s="1"/>
  <c r="E234" i="16"/>
  <c r="F234" i="16"/>
  <c r="H234" i="16"/>
  <c r="I234" i="16"/>
  <c r="A235" i="16"/>
  <c r="B235" i="16"/>
  <c r="N235" i="16" s="1"/>
  <c r="C235" i="16"/>
  <c r="L235" i="16" s="1"/>
  <c r="E235" i="16"/>
  <c r="F235" i="16"/>
  <c r="H235" i="16"/>
  <c r="I235" i="16"/>
  <c r="A236" i="16"/>
  <c r="B236" i="16"/>
  <c r="N236" i="16" s="1"/>
  <c r="C236" i="16"/>
  <c r="L236" i="16" s="1"/>
  <c r="E236" i="16"/>
  <c r="F236" i="16"/>
  <c r="H236" i="16"/>
  <c r="I236" i="16"/>
  <c r="A237" i="16"/>
  <c r="B237" i="16"/>
  <c r="N237" i="16" s="1"/>
  <c r="C237" i="16"/>
  <c r="L237" i="16" s="1"/>
  <c r="E237" i="16"/>
  <c r="F237" i="16"/>
  <c r="H237" i="16"/>
  <c r="I237" i="16"/>
  <c r="A238" i="16"/>
  <c r="B238" i="16"/>
  <c r="N238" i="16" s="1"/>
  <c r="C238" i="16"/>
  <c r="L238" i="16" s="1"/>
  <c r="E238" i="16"/>
  <c r="F238" i="16"/>
  <c r="H238" i="16"/>
  <c r="I238" i="16"/>
  <c r="A239" i="16"/>
  <c r="B239" i="16"/>
  <c r="N239" i="16" s="1"/>
  <c r="C239" i="16"/>
  <c r="L239" i="16" s="1"/>
  <c r="E239" i="16"/>
  <c r="F239" i="16"/>
  <c r="H239" i="16"/>
  <c r="I239" i="16"/>
  <c r="A240" i="16"/>
  <c r="B240" i="16"/>
  <c r="N240" i="16" s="1"/>
  <c r="C240" i="16"/>
  <c r="L240" i="16" s="1"/>
  <c r="E240" i="16"/>
  <c r="F240" i="16"/>
  <c r="H240" i="16"/>
  <c r="I240" i="16"/>
  <c r="A241" i="16"/>
  <c r="B241" i="16"/>
  <c r="N241" i="16" s="1"/>
  <c r="C241" i="16"/>
  <c r="L241" i="16" s="1"/>
  <c r="E241" i="16"/>
  <c r="F241" i="16"/>
  <c r="H241" i="16"/>
  <c r="I241" i="16"/>
  <c r="A242" i="16"/>
  <c r="B242" i="16"/>
  <c r="N242" i="16" s="1"/>
  <c r="C242" i="16"/>
  <c r="L242" i="16" s="1"/>
  <c r="E242" i="16"/>
  <c r="F242" i="16"/>
  <c r="H242" i="16"/>
  <c r="I242" i="16"/>
  <c r="A243" i="16"/>
  <c r="B243" i="16"/>
  <c r="N243" i="16" s="1"/>
  <c r="C243" i="16"/>
  <c r="L243" i="16" s="1"/>
  <c r="E243" i="16"/>
  <c r="F243" i="16"/>
  <c r="H243" i="16"/>
  <c r="I243" i="16"/>
  <c r="A244" i="16"/>
  <c r="B244" i="16"/>
  <c r="N244" i="16" s="1"/>
  <c r="C244" i="16"/>
  <c r="L244" i="16" s="1"/>
  <c r="E244" i="16"/>
  <c r="F244" i="16"/>
  <c r="H244" i="16"/>
  <c r="I244" i="16"/>
  <c r="A245" i="16"/>
  <c r="B245" i="16"/>
  <c r="N245" i="16" s="1"/>
  <c r="C245" i="16"/>
  <c r="L245" i="16" s="1"/>
  <c r="E245" i="16"/>
  <c r="F245" i="16"/>
  <c r="H245" i="16"/>
  <c r="I245" i="16"/>
  <c r="A246" i="16"/>
  <c r="B246" i="16"/>
  <c r="N246" i="16" s="1"/>
  <c r="C246" i="16"/>
  <c r="L246" i="16" s="1"/>
  <c r="E246" i="16"/>
  <c r="F246" i="16"/>
  <c r="H246" i="16"/>
  <c r="I246" i="16"/>
  <c r="A247" i="16"/>
  <c r="B247" i="16"/>
  <c r="N247" i="16" s="1"/>
  <c r="C247" i="16"/>
  <c r="L247" i="16" s="1"/>
  <c r="E247" i="16"/>
  <c r="F247" i="16"/>
  <c r="H247" i="16"/>
  <c r="I247" i="16"/>
  <c r="A248" i="16"/>
  <c r="B248" i="16"/>
  <c r="N248" i="16" s="1"/>
  <c r="C248" i="16"/>
  <c r="L248" i="16" s="1"/>
  <c r="E248" i="16"/>
  <c r="F248" i="16"/>
  <c r="H248" i="16"/>
  <c r="I248" i="16"/>
  <c r="A249" i="16"/>
  <c r="B249" i="16"/>
  <c r="N249" i="16" s="1"/>
  <c r="C249" i="16"/>
  <c r="L249" i="16" s="1"/>
  <c r="E249" i="16"/>
  <c r="F249" i="16"/>
  <c r="H249" i="16"/>
  <c r="I249" i="16"/>
  <c r="A250" i="16"/>
  <c r="B250" i="16"/>
  <c r="N250" i="16" s="1"/>
  <c r="C250" i="16"/>
  <c r="L250" i="16" s="1"/>
  <c r="E250" i="16"/>
  <c r="F250" i="16"/>
  <c r="H250" i="16"/>
  <c r="I250" i="16"/>
  <c r="A251" i="16"/>
  <c r="B251" i="16"/>
  <c r="N251" i="16" s="1"/>
  <c r="C251" i="16"/>
  <c r="L251" i="16" s="1"/>
  <c r="E251" i="16"/>
  <c r="F251" i="16"/>
  <c r="H251" i="16"/>
  <c r="I251" i="16"/>
  <c r="A252" i="16"/>
  <c r="B252" i="16"/>
  <c r="N252" i="16" s="1"/>
  <c r="C252" i="16"/>
  <c r="L252" i="16" s="1"/>
  <c r="E252" i="16"/>
  <c r="F252" i="16"/>
  <c r="H252" i="16"/>
  <c r="I252" i="16"/>
  <c r="A253" i="16"/>
  <c r="B253" i="16"/>
  <c r="N253" i="16" s="1"/>
  <c r="C253" i="16"/>
  <c r="L253" i="16" s="1"/>
  <c r="E253" i="16"/>
  <c r="F253" i="16"/>
  <c r="H253" i="16"/>
  <c r="I253" i="16"/>
  <c r="A254" i="16"/>
  <c r="B254" i="16"/>
  <c r="N254" i="16" s="1"/>
  <c r="C254" i="16"/>
  <c r="L254" i="16" s="1"/>
  <c r="E254" i="16"/>
  <c r="F254" i="16"/>
  <c r="H254" i="16"/>
  <c r="I254" i="16"/>
  <c r="A255" i="16"/>
  <c r="B255" i="16"/>
  <c r="N255" i="16" s="1"/>
  <c r="C255" i="16"/>
  <c r="L255" i="16" s="1"/>
  <c r="E255" i="16"/>
  <c r="F255" i="16"/>
  <c r="H255" i="16"/>
  <c r="I255" i="16"/>
  <c r="A256" i="16"/>
  <c r="B256" i="16"/>
  <c r="N256" i="16" s="1"/>
  <c r="C256" i="16"/>
  <c r="L256" i="16" s="1"/>
  <c r="E256" i="16"/>
  <c r="F256" i="16"/>
  <c r="H256" i="16"/>
  <c r="I256" i="16"/>
  <c r="A257" i="16"/>
  <c r="B257" i="16"/>
  <c r="N257" i="16" s="1"/>
  <c r="C257" i="16"/>
  <c r="L257" i="16" s="1"/>
  <c r="E257" i="16"/>
  <c r="F257" i="16"/>
  <c r="H257" i="16"/>
  <c r="I257" i="16"/>
  <c r="A258" i="16"/>
  <c r="B258" i="16"/>
  <c r="N258" i="16" s="1"/>
  <c r="C258" i="16"/>
  <c r="L258" i="16" s="1"/>
  <c r="E258" i="16"/>
  <c r="F258" i="16"/>
  <c r="H258" i="16"/>
  <c r="I258" i="16"/>
  <c r="A259" i="16"/>
  <c r="B259" i="16"/>
  <c r="N259" i="16" s="1"/>
  <c r="C259" i="16"/>
  <c r="L259" i="16" s="1"/>
  <c r="E259" i="16"/>
  <c r="F259" i="16"/>
  <c r="H259" i="16"/>
  <c r="I259" i="16"/>
  <c r="A260" i="16"/>
  <c r="B260" i="16"/>
  <c r="N260" i="16" s="1"/>
  <c r="C260" i="16"/>
  <c r="L260" i="16" s="1"/>
  <c r="E260" i="16"/>
  <c r="F260" i="16"/>
  <c r="H260" i="16"/>
  <c r="I260" i="16"/>
  <c r="A261" i="16"/>
  <c r="B261" i="16"/>
  <c r="N261" i="16" s="1"/>
  <c r="C261" i="16"/>
  <c r="L261" i="16" s="1"/>
  <c r="E261" i="16"/>
  <c r="F261" i="16"/>
  <c r="H261" i="16"/>
  <c r="I261" i="16"/>
  <c r="A262" i="16"/>
  <c r="B262" i="16"/>
  <c r="N262" i="16" s="1"/>
  <c r="C262" i="16"/>
  <c r="L262" i="16" s="1"/>
  <c r="E262" i="16"/>
  <c r="F262" i="16"/>
  <c r="H262" i="16"/>
  <c r="I262" i="16"/>
  <c r="A263" i="16"/>
  <c r="B263" i="16"/>
  <c r="N263" i="16" s="1"/>
  <c r="C263" i="16"/>
  <c r="L263" i="16" s="1"/>
  <c r="E263" i="16"/>
  <c r="F263" i="16"/>
  <c r="H263" i="16"/>
  <c r="I263" i="16"/>
  <c r="A264" i="16"/>
  <c r="B264" i="16"/>
  <c r="N264" i="16" s="1"/>
  <c r="C264" i="16"/>
  <c r="L264" i="16" s="1"/>
  <c r="E264" i="16"/>
  <c r="F264" i="16"/>
  <c r="H264" i="16"/>
  <c r="I264" i="16"/>
  <c r="A265" i="16"/>
  <c r="B265" i="16"/>
  <c r="N265" i="16" s="1"/>
  <c r="C265" i="16"/>
  <c r="L265" i="16" s="1"/>
  <c r="E265" i="16"/>
  <c r="F265" i="16"/>
  <c r="H265" i="16"/>
  <c r="I265" i="16"/>
  <c r="A266" i="16"/>
  <c r="B266" i="16"/>
  <c r="N266" i="16" s="1"/>
  <c r="C266" i="16"/>
  <c r="L266" i="16" s="1"/>
  <c r="E266" i="16"/>
  <c r="F266" i="16"/>
  <c r="H266" i="16"/>
  <c r="I266" i="16"/>
  <c r="A267" i="16"/>
  <c r="B267" i="16"/>
  <c r="N267" i="16" s="1"/>
  <c r="C267" i="16"/>
  <c r="L267" i="16" s="1"/>
  <c r="E267" i="16"/>
  <c r="F267" i="16"/>
  <c r="H267" i="16"/>
  <c r="I267" i="16"/>
  <c r="A268" i="16"/>
  <c r="B268" i="16"/>
  <c r="N268" i="16" s="1"/>
  <c r="C268" i="16"/>
  <c r="L268" i="16" s="1"/>
  <c r="E268" i="16"/>
  <c r="F268" i="16"/>
  <c r="H268" i="16"/>
  <c r="I268" i="16"/>
  <c r="A269" i="16"/>
  <c r="B269" i="16"/>
  <c r="N269" i="16" s="1"/>
  <c r="C269" i="16"/>
  <c r="L269" i="16" s="1"/>
  <c r="E269" i="16"/>
  <c r="F269" i="16"/>
  <c r="H269" i="16"/>
  <c r="I269" i="16"/>
  <c r="A270" i="16"/>
  <c r="B270" i="16"/>
  <c r="N270" i="16" s="1"/>
  <c r="C270" i="16"/>
  <c r="L270" i="16" s="1"/>
  <c r="E270" i="16"/>
  <c r="F270" i="16"/>
  <c r="H270" i="16"/>
  <c r="I270" i="16"/>
  <c r="A271" i="16"/>
  <c r="B271" i="16"/>
  <c r="N271" i="16" s="1"/>
  <c r="C271" i="16"/>
  <c r="L271" i="16" s="1"/>
  <c r="E271" i="16"/>
  <c r="F271" i="16"/>
  <c r="H271" i="16"/>
  <c r="I271" i="16"/>
  <c r="A272" i="16"/>
  <c r="B272" i="16"/>
  <c r="N272" i="16" s="1"/>
  <c r="C272" i="16"/>
  <c r="L272" i="16" s="1"/>
  <c r="E272" i="16"/>
  <c r="F272" i="16"/>
  <c r="H272" i="16"/>
  <c r="I272" i="16"/>
  <c r="A273" i="16"/>
  <c r="B273" i="16"/>
  <c r="N273" i="16" s="1"/>
  <c r="C273" i="16"/>
  <c r="L273" i="16" s="1"/>
  <c r="E273" i="16"/>
  <c r="F273" i="16"/>
  <c r="H273" i="16"/>
  <c r="I273" i="16"/>
  <c r="A274" i="16"/>
  <c r="B274" i="16"/>
  <c r="N274" i="16" s="1"/>
  <c r="C274" i="16"/>
  <c r="L274" i="16" s="1"/>
  <c r="E274" i="16"/>
  <c r="F274" i="16"/>
  <c r="H274" i="16"/>
  <c r="I274" i="16"/>
  <c r="A275" i="16"/>
  <c r="B275" i="16"/>
  <c r="N275" i="16" s="1"/>
  <c r="C275" i="16"/>
  <c r="L275" i="16" s="1"/>
  <c r="E275" i="16"/>
  <c r="F275" i="16"/>
  <c r="H275" i="16"/>
  <c r="I275" i="16"/>
  <c r="A276" i="16"/>
  <c r="B276" i="16"/>
  <c r="N276" i="16" s="1"/>
  <c r="C276" i="16"/>
  <c r="L276" i="16" s="1"/>
  <c r="E276" i="16"/>
  <c r="F276" i="16"/>
  <c r="H276" i="16"/>
  <c r="I276" i="16"/>
  <c r="A277" i="16"/>
  <c r="B277" i="16"/>
  <c r="N277" i="16" s="1"/>
  <c r="C277" i="16"/>
  <c r="L277" i="16" s="1"/>
  <c r="E277" i="16"/>
  <c r="F277" i="16"/>
  <c r="H277" i="16"/>
  <c r="I277" i="16"/>
  <c r="A278" i="16"/>
  <c r="B278" i="16"/>
  <c r="N278" i="16" s="1"/>
  <c r="C278" i="16"/>
  <c r="L278" i="16" s="1"/>
  <c r="E278" i="16"/>
  <c r="F278" i="16"/>
  <c r="H278" i="16"/>
  <c r="I278" i="16"/>
  <c r="A279" i="16"/>
  <c r="B279" i="16"/>
  <c r="N279" i="16" s="1"/>
  <c r="C279" i="16"/>
  <c r="L279" i="16" s="1"/>
  <c r="E279" i="16"/>
  <c r="F279" i="16"/>
  <c r="H279" i="16"/>
  <c r="I279" i="16"/>
  <c r="A280" i="16"/>
  <c r="B280" i="16"/>
  <c r="N280" i="16" s="1"/>
  <c r="C280" i="16"/>
  <c r="L280" i="16" s="1"/>
  <c r="E280" i="16"/>
  <c r="F280" i="16"/>
  <c r="H280" i="16"/>
  <c r="I280" i="16"/>
  <c r="A281" i="16"/>
  <c r="B281" i="16"/>
  <c r="N281" i="16" s="1"/>
  <c r="C281" i="16"/>
  <c r="L281" i="16" s="1"/>
  <c r="E281" i="16"/>
  <c r="F281" i="16"/>
  <c r="H281" i="16"/>
  <c r="I281" i="16"/>
  <c r="A282" i="16"/>
  <c r="B282" i="16"/>
  <c r="N282" i="16" s="1"/>
  <c r="C282" i="16"/>
  <c r="L282" i="16" s="1"/>
  <c r="E282" i="16"/>
  <c r="F282" i="16"/>
  <c r="H282" i="16"/>
  <c r="I282" i="16"/>
  <c r="A283" i="16"/>
  <c r="B283" i="16"/>
  <c r="N283" i="16" s="1"/>
  <c r="C283" i="16"/>
  <c r="L283" i="16" s="1"/>
  <c r="E283" i="16"/>
  <c r="F283" i="16"/>
  <c r="H283" i="16"/>
  <c r="I283" i="16"/>
  <c r="A284" i="16"/>
  <c r="B284" i="16"/>
  <c r="N284" i="16" s="1"/>
  <c r="C284" i="16"/>
  <c r="L284" i="16" s="1"/>
  <c r="E284" i="16"/>
  <c r="F284" i="16"/>
  <c r="H284" i="16"/>
  <c r="I284" i="16"/>
  <c r="A285" i="16"/>
  <c r="B285" i="16"/>
  <c r="N285" i="16" s="1"/>
  <c r="C285" i="16"/>
  <c r="L285" i="16" s="1"/>
  <c r="E285" i="16"/>
  <c r="F285" i="16"/>
  <c r="H285" i="16"/>
  <c r="I285" i="16"/>
  <c r="A286" i="16"/>
  <c r="B286" i="16"/>
  <c r="N286" i="16" s="1"/>
  <c r="C286" i="16"/>
  <c r="L286" i="16" s="1"/>
  <c r="E286" i="16"/>
  <c r="F286" i="16"/>
  <c r="H286" i="16"/>
  <c r="I286" i="16"/>
  <c r="A287" i="16"/>
  <c r="B287" i="16"/>
  <c r="N287" i="16" s="1"/>
  <c r="C287" i="16"/>
  <c r="L287" i="16" s="1"/>
  <c r="E287" i="16"/>
  <c r="F287" i="16"/>
  <c r="H287" i="16"/>
  <c r="I287" i="16"/>
  <c r="A288" i="16"/>
  <c r="B288" i="16"/>
  <c r="N288" i="16" s="1"/>
  <c r="C288" i="16"/>
  <c r="L288" i="16" s="1"/>
  <c r="E288" i="16"/>
  <c r="F288" i="16"/>
  <c r="H288" i="16"/>
  <c r="I288" i="16"/>
  <c r="A289" i="16"/>
  <c r="B289" i="16"/>
  <c r="N289" i="16" s="1"/>
  <c r="C289" i="16"/>
  <c r="L289" i="16" s="1"/>
  <c r="E289" i="16"/>
  <c r="F289" i="16"/>
  <c r="H289" i="16"/>
  <c r="I289" i="16"/>
  <c r="A290" i="16"/>
  <c r="B290" i="16"/>
  <c r="N290" i="16" s="1"/>
  <c r="C290" i="16"/>
  <c r="L290" i="16" s="1"/>
  <c r="E290" i="16"/>
  <c r="F290" i="16"/>
  <c r="H290" i="16"/>
  <c r="I290" i="16"/>
  <c r="A291" i="16"/>
  <c r="B291" i="16"/>
  <c r="N291" i="16" s="1"/>
  <c r="C291" i="16"/>
  <c r="L291" i="16" s="1"/>
  <c r="E291" i="16"/>
  <c r="F291" i="16"/>
  <c r="H291" i="16"/>
  <c r="I291" i="16"/>
  <c r="A292" i="16"/>
  <c r="B292" i="16"/>
  <c r="N292" i="16" s="1"/>
  <c r="C292" i="16"/>
  <c r="L292" i="16" s="1"/>
  <c r="E292" i="16"/>
  <c r="F292" i="16"/>
  <c r="H292" i="16"/>
  <c r="I292" i="16"/>
  <c r="A293" i="16"/>
  <c r="B293" i="16"/>
  <c r="N293" i="16" s="1"/>
  <c r="C293" i="16"/>
  <c r="L293" i="16" s="1"/>
  <c r="E293" i="16"/>
  <c r="F293" i="16"/>
  <c r="H293" i="16"/>
  <c r="I293" i="16"/>
  <c r="A294" i="16"/>
  <c r="B294" i="16"/>
  <c r="N294" i="16" s="1"/>
  <c r="C294" i="16"/>
  <c r="L294" i="16" s="1"/>
  <c r="E294" i="16"/>
  <c r="F294" i="16"/>
  <c r="H294" i="16"/>
  <c r="I294" i="16"/>
  <c r="A295" i="16"/>
  <c r="B295" i="16"/>
  <c r="N295" i="16" s="1"/>
  <c r="C295" i="16"/>
  <c r="L295" i="16" s="1"/>
  <c r="E295" i="16"/>
  <c r="F295" i="16"/>
  <c r="H295" i="16"/>
  <c r="I295" i="16"/>
  <c r="A296" i="16"/>
  <c r="B296" i="16"/>
  <c r="N296" i="16" s="1"/>
  <c r="C296" i="16"/>
  <c r="L296" i="16" s="1"/>
  <c r="E296" i="16"/>
  <c r="F296" i="16"/>
  <c r="H296" i="16"/>
  <c r="I296" i="16"/>
  <c r="A297" i="16"/>
  <c r="B297" i="16"/>
  <c r="N297" i="16" s="1"/>
  <c r="C297" i="16"/>
  <c r="L297" i="16" s="1"/>
  <c r="E297" i="16"/>
  <c r="F297" i="16"/>
  <c r="H297" i="16"/>
  <c r="I297" i="16"/>
  <c r="A298" i="16"/>
  <c r="B298" i="16"/>
  <c r="N298" i="16" s="1"/>
  <c r="C298" i="16"/>
  <c r="L298" i="16" s="1"/>
  <c r="E298" i="16"/>
  <c r="F298" i="16"/>
  <c r="H298" i="16"/>
  <c r="I298" i="16"/>
  <c r="A299" i="16"/>
  <c r="B299" i="16"/>
  <c r="N299" i="16" s="1"/>
  <c r="C299" i="16"/>
  <c r="L299" i="16" s="1"/>
  <c r="E299" i="16"/>
  <c r="F299" i="16"/>
  <c r="H299" i="16"/>
  <c r="I299" i="16"/>
  <c r="A300" i="16"/>
  <c r="B300" i="16"/>
  <c r="N300" i="16" s="1"/>
  <c r="C300" i="16"/>
  <c r="L300" i="16" s="1"/>
  <c r="E300" i="16"/>
  <c r="F300" i="16"/>
  <c r="H300" i="16"/>
  <c r="I300" i="16"/>
  <c r="A301" i="16"/>
  <c r="B301" i="16"/>
  <c r="N301" i="16" s="1"/>
  <c r="C301" i="16"/>
  <c r="L301" i="16" s="1"/>
  <c r="E301" i="16"/>
  <c r="F301" i="16"/>
  <c r="H301" i="16"/>
  <c r="I301" i="16"/>
  <c r="A302" i="16"/>
  <c r="B302" i="16"/>
  <c r="N302" i="16" s="1"/>
  <c r="C302" i="16"/>
  <c r="L302" i="16" s="1"/>
  <c r="E302" i="16"/>
  <c r="F302" i="16"/>
  <c r="H302" i="16"/>
  <c r="I302" i="16"/>
  <c r="A303" i="16"/>
  <c r="B303" i="16"/>
  <c r="N303" i="16" s="1"/>
  <c r="C303" i="16"/>
  <c r="L303" i="16" s="1"/>
  <c r="E303" i="16"/>
  <c r="F303" i="16"/>
  <c r="H303" i="16"/>
  <c r="I303" i="16"/>
  <c r="A304" i="16"/>
  <c r="B304" i="16"/>
  <c r="N304" i="16" s="1"/>
  <c r="C304" i="16"/>
  <c r="L304" i="16" s="1"/>
  <c r="E304" i="16"/>
  <c r="F304" i="16"/>
  <c r="H304" i="16"/>
  <c r="I304" i="16"/>
  <c r="A305" i="16"/>
  <c r="B305" i="16"/>
  <c r="N305" i="16" s="1"/>
  <c r="C305" i="16"/>
  <c r="L305" i="16" s="1"/>
  <c r="E305" i="16"/>
  <c r="F305" i="16"/>
  <c r="H305" i="16"/>
  <c r="I305" i="16"/>
  <c r="A306" i="16"/>
  <c r="B306" i="16"/>
  <c r="N306" i="16" s="1"/>
  <c r="C306" i="16"/>
  <c r="L306" i="16" s="1"/>
  <c r="E306" i="16"/>
  <c r="F306" i="16"/>
  <c r="H306" i="16"/>
  <c r="I306" i="16"/>
  <c r="A307" i="16"/>
  <c r="B307" i="16"/>
  <c r="N307" i="16" s="1"/>
  <c r="C307" i="16"/>
  <c r="L307" i="16" s="1"/>
  <c r="E307" i="16"/>
  <c r="F307" i="16"/>
  <c r="H307" i="16"/>
  <c r="I307" i="16"/>
  <c r="A308" i="16"/>
  <c r="B308" i="16"/>
  <c r="N308" i="16" s="1"/>
  <c r="C308" i="16"/>
  <c r="L308" i="16" s="1"/>
  <c r="E308" i="16"/>
  <c r="F308" i="16"/>
  <c r="H308" i="16"/>
  <c r="I308" i="16"/>
  <c r="A309" i="16"/>
  <c r="B309" i="16"/>
  <c r="N309" i="16" s="1"/>
  <c r="C309" i="16"/>
  <c r="L309" i="16" s="1"/>
  <c r="E309" i="16"/>
  <c r="F309" i="16"/>
  <c r="H309" i="16"/>
  <c r="I309" i="16"/>
  <c r="A310" i="16"/>
  <c r="B310" i="16"/>
  <c r="N310" i="16" s="1"/>
  <c r="C310" i="16"/>
  <c r="L310" i="16" s="1"/>
  <c r="E310" i="16"/>
  <c r="F310" i="16"/>
  <c r="H310" i="16"/>
  <c r="I310" i="16"/>
  <c r="A311" i="16"/>
  <c r="B311" i="16"/>
  <c r="N311" i="16" s="1"/>
  <c r="C311" i="16"/>
  <c r="L311" i="16" s="1"/>
  <c r="E311" i="16"/>
  <c r="F311" i="16"/>
  <c r="H311" i="16"/>
  <c r="I311" i="16"/>
  <c r="A312" i="16"/>
  <c r="B312" i="16"/>
  <c r="N312" i="16" s="1"/>
  <c r="C312" i="16"/>
  <c r="L312" i="16" s="1"/>
  <c r="E312" i="16"/>
  <c r="F312" i="16"/>
  <c r="H312" i="16"/>
  <c r="I312" i="16"/>
  <c r="A313" i="16"/>
  <c r="B313" i="16"/>
  <c r="N313" i="16" s="1"/>
  <c r="C313" i="16"/>
  <c r="L313" i="16" s="1"/>
  <c r="E313" i="16"/>
  <c r="F313" i="16"/>
  <c r="H313" i="16"/>
  <c r="I313" i="16"/>
  <c r="A314" i="16"/>
  <c r="B314" i="16"/>
  <c r="N314" i="16" s="1"/>
  <c r="C314" i="16"/>
  <c r="L314" i="16" s="1"/>
  <c r="E314" i="16"/>
  <c r="F314" i="16"/>
  <c r="H314" i="16"/>
  <c r="I314" i="16"/>
  <c r="A315" i="16"/>
  <c r="B315" i="16"/>
  <c r="N315" i="16" s="1"/>
  <c r="C315" i="16"/>
  <c r="L315" i="16" s="1"/>
  <c r="E315" i="16"/>
  <c r="F315" i="16"/>
  <c r="H315" i="16"/>
  <c r="I315" i="16"/>
  <c r="A316" i="16"/>
  <c r="B316" i="16"/>
  <c r="N316" i="16" s="1"/>
  <c r="C316" i="16"/>
  <c r="L316" i="16" s="1"/>
  <c r="E316" i="16"/>
  <c r="F316" i="16"/>
  <c r="H316" i="16"/>
  <c r="I316" i="16"/>
  <c r="A317" i="16"/>
  <c r="B317" i="16"/>
  <c r="N317" i="16" s="1"/>
  <c r="C317" i="16"/>
  <c r="L317" i="16" s="1"/>
  <c r="E317" i="16"/>
  <c r="F317" i="16"/>
  <c r="H317" i="16"/>
  <c r="I317" i="16"/>
  <c r="A318" i="16"/>
  <c r="B318" i="16"/>
  <c r="N318" i="16" s="1"/>
  <c r="C318" i="16"/>
  <c r="L318" i="16" s="1"/>
  <c r="E318" i="16"/>
  <c r="F318" i="16"/>
  <c r="H318" i="16"/>
  <c r="I318" i="16"/>
  <c r="A319" i="16"/>
  <c r="B319" i="16"/>
  <c r="N319" i="16" s="1"/>
  <c r="C319" i="16"/>
  <c r="L319" i="16" s="1"/>
  <c r="E319" i="16"/>
  <c r="F319" i="16"/>
  <c r="H319" i="16"/>
  <c r="I319" i="16"/>
  <c r="A320" i="16"/>
  <c r="B320" i="16"/>
  <c r="N320" i="16" s="1"/>
  <c r="C320" i="16"/>
  <c r="L320" i="16" s="1"/>
  <c r="E320" i="16"/>
  <c r="F320" i="16"/>
  <c r="H320" i="16"/>
  <c r="I320" i="16"/>
  <c r="A321" i="16"/>
  <c r="B321" i="16"/>
  <c r="N321" i="16" s="1"/>
  <c r="C321" i="16"/>
  <c r="L321" i="16" s="1"/>
  <c r="E321" i="16"/>
  <c r="F321" i="16"/>
  <c r="H321" i="16"/>
  <c r="I321" i="16"/>
  <c r="A322" i="16"/>
  <c r="B322" i="16"/>
  <c r="N322" i="16" s="1"/>
  <c r="C322" i="16"/>
  <c r="L322" i="16" s="1"/>
  <c r="E322" i="16"/>
  <c r="F322" i="16"/>
  <c r="H322" i="16"/>
  <c r="I322" i="16"/>
  <c r="A323" i="16"/>
  <c r="B323" i="16"/>
  <c r="N323" i="16" s="1"/>
  <c r="C323" i="16"/>
  <c r="L323" i="16" s="1"/>
  <c r="E323" i="16"/>
  <c r="F323" i="16"/>
  <c r="H323" i="16"/>
  <c r="I323" i="16"/>
  <c r="A324" i="16"/>
  <c r="B324" i="16"/>
  <c r="N324" i="16" s="1"/>
  <c r="C324" i="16"/>
  <c r="L324" i="16" s="1"/>
  <c r="E324" i="16"/>
  <c r="F324" i="16"/>
  <c r="H324" i="16"/>
  <c r="I324" i="16"/>
  <c r="A325" i="16"/>
  <c r="B325" i="16"/>
  <c r="N325" i="16" s="1"/>
  <c r="C325" i="16"/>
  <c r="L325" i="16" s="1"/>
  <c r="E325" i="16"/>
  <c r="F325" i="16"/>
  <c r="H325" i="16"/>
  <c r="I325" i="16"/>
  <c r="A326" i="16"/>
  <c r="B326" i="16"/>
  <c r="N326" i="16" s="1"/>
  <c r="C326" i="16"/>
  <c r="L326" i="16" s="1"/>
  <c r="E326" i="16"/>
  <c r="F326" i="16"/>
  <c r="H326" i="16"/>
  <c r="I326" i="16"/>
  <c r="A327" i="16"/>
  <c r="B327" i="16"/>
  <c r="N327" i="16" s="1"/>
  <c r="C327" i="16"/>
  <c r="L327" i="16" s="1"/>
  <c r="E327" i="16"/>
  <c r="F327" i="16"/>
  <c r="H327" i="16"/>
  <c r="I327" i="16"/>
  <c r="A328" i="16"/>
  <c r="B328" i="16"/>
  <c r="N328" i="16" s="1"/>
  <c r="C328" i="16"/>
  <c r="L328" i="16" s="1"/>
  <c r="E328" i="16"/>
  <c r="F328" i="16"/>
  <c r="H328" i="16"/>
  <c r="I328" i="16"/>
  <c r="A329" i="16"/>
  <c r="B329" i="16"/>
  <c r="N329" i="16" s="1"/>
  <c r="C329" i="16"/>
  <c r="L329" i="16" s="1"/>
  <c r="E329" i="16"/>
  <c r="F329" i="16"/>
  <c r="H329" i="16"/>
  <c r="I329" i="16"/>
  <c r="A330" i="16"/>
  <c r="B330" i="16"/>
  <c r="N330" i="16" s="1"/>
  <c r="C330" i="16"/>
  <c r="L330" i="16" s="1"/>
  <c r="E330" i="16"/>
  <c r="F330" i="16"/>
  <c r="H330" i="16"/>
  <c r="I330" i="16"/>
  <c r="A331" i="16"/>
  <c r="B331" i="16"/>
  <c r="N331" i="16" s="1"/>
  <c r="C331" i="16"/>
  <c r="L331" i="16" s="1"/>
  <c r="E331" i="16"/>
  <c r="F331" i="16"/>
  <c r="H331" i="16"/>
  <c r="I331" i="16"/>
  <c r="A332" i="16"/>
  <c r="B332" i="16"/>
  <c r="N332" i="16" s="1"/>
  <c r="C332" i="16"/>
  <c r="L332" i="16" s="1"/>
  <c r="E332" i="16"/>
  <c r="F332" i="16"/>
  <c r="H332" i="16"/>
  <c r="I332" i="16"/>
  <c r="A333" i="16"/>
  <c r="B333" i="16"/>
  <c r="N333" i="16" s="1"/>
  <c r="C333" i="16"/>
  <c r="L333" i="16" s="1"/>
  <c r="E333" i="16"/>
  <c r="F333" i="16"/>
  <c r="H333" i="16"/>
  <c r="I333" i="16"/>
  <c r="A334" i="16"/>
  <c r="B334" i="16"/>
  <c r="N334" i="16" s="1"/>
  <c r="C334" i="16"/>
  <c r="L334" i="16" s="1"/>
  <c r="E334" i="16"/>
  <c r="F334" i="16"/>
  <c r="H334" i="16"/>
  <c r="I334" i="16"/>
  <c r="A335" i="16"/>
  <c r="B335" i="16"/>
  <c r="N335" i="16" s="1"/>
  <c r="C335" i="16"/>
  <c r="L335" i="16" s="1"/>
  <c r="E335" i="16"/>
  <c r="F335" i="16"/>
  <c r="H335" i="16"/>
  <c r="I335" i="16"/>
  <c r="A336" i="16"/>
  <c r="B336" i="16"/>
  <c r="N336" i="16" s="1"/>
  <c r="C336" i="16"/>
  <c r="L336" i="16" s="1"/>
  <c r="E336" i="16"/>
  <c r="F336" i="16"/>
  <c r="H336" i="16"/>
  <c r="I336" i="16"/>
  <c r="A337" i="16"/>
  <c r="B337" i="16"/>
  <c r="N337" i="16" s="1"/>
  <c r="C337" i="16"/>
  <c r="L337" i="16" s="1"/>
  <c r="E337" i="16"/>
  <c r="F337" i="16"/>
  <c r="H337" i="16"/>
  <c r="I337" i="16"/>
  <c r="A338" i="16"/>
  <c r="B338" i="16"/>
  <c r="N338" i="16" s="1"/>
  <c r="C338" i="16"/>
  <c r="L338" i="16" s="1"/>
  <c r="E338" i="16"/>
  <c r="F338" i="16"/>
  <c r="H338" i="16"/>
  <c r="I338" i="16"/>
  <c r="A339" i="16"/>
  <c r="B339" i="16"/>
  <c r="N339" i="16" s="1"/>
  <c r="C339" i="16"/>
  <c r="L339" i="16" s="1"/>
  <c r="E339" i="16"/>
  <c r="F339" i="16"/>
  <c r="H339" i="16"/>
  <c r="I339" i="16"/>
  <c r="A340" i="16"/>
  <c r="B340" i="16"/>
  <c r="N340" i="16" s="1"/>
  <c r="C340" i="16"/>
  <c r="L340" i="16" s="1"/>
  <c r="E340" i="16"/>
  <c r="F340" i="16"/>
  <c r="H340" i="16"/>
  <c r="I340" i="16"/>
  <c r="A341" i="16"/>
  <c r="B341" i="16"/>
  <c r="N341" i="16" s="1"/>
  <c r="C341" i="16"/>
  <c r="L341" i="16" s="1"/>
  <c r="E341" i="16"/>
  <c r="F341" i="16"/>
  <c r="H341" i="16"/>
  <c r="I341" i="16"/>
  <c r="A342" i="16"/>
  <c r="B342" i="16"/>
  <c r="N342" i="16" s="1"/>
  <c r="C342" i="16"/>
  <c r="L342" i="16" s="1"/>
  <c r="E342" i="16"/>
  <c r="F342" i="16"/>
  <c r="H342" i="16"/>
  <c r="I342" i="16"/>
  <c r="A343" i="16"/>
  <c r="B343" i="16"/>
  <c r="N343" i="16" s="1"/>
  <c r="C343" i="16"/>
  <c r="L343" i="16" s="1"/>
  <c r="E343" i="16"/>
  <c r="F343" i="16"/>
  <c r="H343" i="16"/>
  <c r="I343" i="16"/>
  <c r="A344" i="16"/>
  <c r="B344" i="16"/>
  <c r="N344" i="16" s="1"/>
  <c r="C344" i="16"/>
  <c r="L344" i="16" s="1"/>
  <c r="E344" i="16"/>
  <c r="F344" i="16"/>
  <c r="H344" i="16"/>
  <c r="I344" i="16"/>
  <c r="A345" i="16"/>
  <c r="B345" i="16"/>
  <c r="N345" i="16" s="1"/>
  <c r="C345" i="16"/>
  <c r="L345" i="16" s="1"/>
  <c r="E345" i="16"/>
  <c r="F345" i="16"/>
  <c r="H345" i="16"/>
  <c r="I345" i="16"/>
  <c r="A346" i="16"/>
  <c r="B346" i="16"/>
  <c r="N346" i="16" s="1"/>
  <c r="C346" i="16"/>
  <c r="L346" i="16" s="1"/>
  <c r="E346" i="16"/>
  <c r="F346" i="16"/>
  <c r="H346" i="16"/>
  <c r="I346" i="16"/>
  <c r="A347" i="16"/>
  <c r="B347" i="16"/>
  <c r="N347" i="16" s="1"/>
  <c r="C347" i="16"/>
  <c r="L347" i="16" s="1"/>
  <c r="E347" i="16"/>
  <c r="F347" i="16"/>
  <c r="H347" i="16"/>
  <c r="I347" i="16"/>
  <c r="A348" i="16"/>
  <c r="B348" i="16"/>
  <c r="N348" i="16" s="1"/>
  <c r="C348" i="16"/>
  <c r="L348" i="16" s="1"/>
  <c r="E348" i="16"/>
  <c r="F348" i="16"/>
  <c r="H348" i="16"/>
  <c r="I348" i="16"/>
  <c r="A349" i="16"/>
  <c r="B349" i="16"/>
  <c r="N349" i="16" s="1"/>
  <c r="C349" i="16"/>
  <c r="L349" i="16" s="1"/>
  <c r="E349" i="16"/>
  <c r="F349" i="16"/>
  <c r="H349" i="16"/>
  <c r="I349" i="16"/>
  <c r="A350" i="16"/>
  <c r="B350" i="16"/>
  <c r="N350" i="16" s="1"/>
  <c r="C350" i="16"/>
  <c r="L350" i="16" s="1"/>
  <c r="E350" i="16"/>
  <c r="F350" i="16"/>
  <c r="H350" i="16"/>
  <c r="I350" i="16"/>
  <c r="A351" i="16"/>
  <c r="B351" i="16"/>
  <c r="N351" i="16" s="1"/>
  <c r="C351" i="16"/>
  <c r="L351" i="16" s="1"/>
  <c r="E351" i="16"/>
  <c r="F351" i="16"/>
  <c r="H351" i="16"/>
  <c r="I351" i="16"/>
  <c r="A352" i="16"/>
  <c r="B352" i="16"/>
  <c r="N352" i="16" s="1"/>
  <c r="C352" i="16"/>
  <c r="L352" i="16" s="1"/>
  <c r="E352" i="16"/>
  <c r="F352" i="16"/>
  <c r="H352" i="16"/>
  <c r="I352" i="16"/>
  <c r="A353" i="16"/>
  <c r="B353" i="16"/>
  <c r="N353" i="16" s="1"/>
  <c r="C353" i="16"/>
  <c r="L353" i="16" s="1"/>
  <c r="E353" i="16"/>
  <c r="F353" i="16"/>
  <c r="H353" i="16"/>
  <c r="I353" i="16"/>
  <c r="A354" i="16"/>
  <c r="B354" i="16"/>
  <c r="N354" i="16" s="1"/>
  <c r="C354" i="16"/>
  <c r="L354" i="16" s="1"/>
  <c r="E354" i="16"/>
  <c r="F354" i="16"/>
  <c r="H354" i="16"/>
  <c r="I354" i="16"/>
  <c r="A355" i="16"/>
  <c r="B355" i="16"/>
  <c r="N355" i="16" s="1"/>
  <c r="C355" i="16"/>
  <c r="L355" i="16" s="1"/>
  <c r="E355" i="16"/>
  <c r="F355" i="16"/>
  <c r="H355" i="16"/>
  <c r="I355" i="16"/>
  <c r="A356" i="16"/>
  <c r="B356" i="16"/>
  <c r="N356" i="16" s="1"/>
  <c r="C356" i="16"/>
  <c r="L356" i="16" s="1"/>
  <c r="E356" i="16"/>
  <c r="F356" i="16"/>
  <c r="H356" i="16"/>
  <c r="I356" i="16"/>
  <c r="A357" i="16"/>
  <c r="B357" i="16"/>
  <c r="N357" i="16" s="1"/>
  <c r="C357" i="16"/>
  <c r="L357" i="16" s="1"/>
  <c r="E357" i="16"/>
  <c r="F357" i="16"/>
  <c r="H357" i="16"/>
  <c r="I357" i="16"/>
  <c r="A358" i="16"/>
  <c r="B358" i="16"/>
  <c r="N358" i="16" s="1"/>
  <c r="C358" i="16"/>
  <c r="L358" i="16" s="1"/>
  <c r="E358" i="16"/>
  <c r="F358" i="16"/>
  <c r="H358" i="16"/>
  <c r="I358" i="16"/>
  <c r="A359" i="16"/>
  <c r="B359" i="16"/>
  <c r="N359" i="16" s="1"/>
  <c r="C359" i="16"/>
  <c r="L359" i="16" s="1"/>
  <c r="E359" i="16"/>
  <c r="F359" i="16"/>
  <c r="H359" i="16"/>
  <c r="I359" i="16"/>
  <c r="A360" i="16"/>
  <c r="B360" i="16"/>
  <c r="N360" i="16" s="1"/>
  <c r="C360" i="16"/>
  <c r="L360" i="16" s="1"/>
  <c r="E360" i="16"/>
  <c r="F360" i="16"/>
  <c r="H360" i="16"/>
  <c r="I360" i="16"/>
  <c r="A361" i="16"/>
  <c r="B361" i="16"/>
  <c r="N361" i="16" s="1"/>
  <c r="C361" i="16"/>
  <c r="L361" i="16" s="1"/>
  <c r="E361" i="16"/>
  <c r="F361" i="16"/>
  <c r="H361" i="16"/>
  <c r="I361" i="16"/>
  <c r="A362" i="16"/>
  <c r="B362" i="16"/>
  <c r="N362" i="16" s="1"/>
  <c r="C362" i="16"/>
  <c r="L362" i="16" s="1"/>
  <c r="E362" i="16"/>
  <c r="F362" i="16"/>
  <c r="H362" i="16"/>
  <c r="I362" i="16"/>
  <c r="A363" i="16"/>
  <c r="B363" i="16"/>
  <c r="N363" i="16" s="1"/>
  <c r="C363" i="16"/>
  <c r="L363" i="16" s="1"/>
  <c r="E363" i="16"/>
  <c r="F363" i="16"/>
  <c r="H363" i="16"/>
  <c r="I363" i="16"/>
  <c r="A364" i="16"/>
  <c r="B364" i="16"/>
  <c r="N364" i="16" s="1"/>
  <c r="C364" i="16"/>
  <c r="L364" i="16" s="1"/>
  <c r="E364" i="16"/>
  <c r="F364" i="16"/>
  <c r="H364" i="16"/>
  <c r="I364" i="16"/>
  <c r="A365" i="16"/>
  <c r="B365" i="16"/>
  <c r="N365" i="16" s="1"/>
  <c r="C365" i="16"/>
  <c r="L365" i="16" s="1"/>
  <c r="E365" i="16"/>
  <c r="F365" i="16"/>
  <c r="H365" i="16"/>
  <c r="I365" i="16"/>
  <c r="A366" i="16"/>
  <c r="B366" i="16"/>
  <c r="N366" i="16" s="1"/>
  <c r="C366" i="16"/>
  <c r="L366" i="16" s="1"/>
  <c r="E366" i="16"/>
  <c r="F366" i="16"/>
  <c r="H366" i="16"/>
  <c r="I366" i="16"/>
  <c r="A367" i="16"/>
  <c r="B367" i="16"/>
  <c r="N367" i="16" s="1"/>
  <c r="C367" i="16"/>
  <c r="L367" i="16" s="1"/>
  <c r="E367" i="16"/>
  <c r="F367" i="16"/>
  <c r="H367" i="16"/>
  <c r="I367" i="16"/>
  <c r="A368" i="16"/>
  <c r="B368" i="16"/>
  <c r="N368" i="16" s="1"/>
  <c r="C368" i="16"/>
  <c r="L368" i="16" s="1"/>
  <c r="E368" i="16"/>
  <c r="F368" i="16"/>
  <c r="H368" i="16"/>
  <c r="I368" i="16"/>
  <c r="A369" i="16"/>
  <c r="B369" i="16"/>
  <c r="N369" i="16" s="1"/>
  <c r="C369" i="16"/>
  <c r="L369" i="16" s="1"/>
  <c r="E369" i="16"/>
  <c r="F369" i="16"/>
  <c r="H369" i="16"/>
  <c r="I369" i="16"/>
  <c r="A370" i="16"/>
  <c r="B370" i="16"/>
  <c r="N370" i="16" s="1"/>
  <c r="C370" i="16"/>
  <c r="L370" i="16" s="1"/>
  <c r="E370" i="16"/>
  <c r="F370" i="16"/>
  <c r="H370" i="16"/>
  <c r="I370" i="16"/>
  <c r="A371" i="16"/>
  <c r="B371" i="16"/>
  <c r="N371" i="16" s="1"/>
  <c r="C371" i="16"/>
  <c r="L371" i="16" s="1"/>
  <c r="E371" i="16"/>
  <c r="F371" i="16"/>
  <c r="H371" i="16"/>
  <c r="I371" i="16"/>
  <c r="A372" i="16"/>
  <c r="B372" i="16"/>
  <c r="N372" i="16" s="1"/>
  <c r="C372" i="16"/>
  <c r="L372" i="16" s="1"/>
  <c r="E372" i="16"/>
  <c r="F372" i="16"/>
  <c r="H372" i="16"/>
  <c r="I372" i="16"/>
  <c r="A373" i="16"/>
  <c r="B373" i="16"/>
  <c r="N373" i="16" s="1"/>
  <c r="C373" i="16"/>
  <c r="L373" i="16" s="1"/>
  <c r="E373" i="16"/>
  <c r="F373" i="16"/>
  <c r="H373" i="16"/>
  <c r="I373" i="16"/>
  <c r="A374" i="16"/>
  <c r="B374" i="16"/>
  <c r="N374" i="16" s="1"/>
  <c r="C374" i="16"/>
  <c r="L374" i="16" s="1"/>
  <c r="E374" i="16"/>
  <c r="F374" i="16"/>
  <c r="H374" i="16"/>
  <c r="I374" i="16"/>
  <c r="A375" i="16"/>
  <c r="B375" i="16"/>
  <c r="N375" i="16" s="1"/>
  <c r="C375" i="16"/>
  <c r="L375" i="16" s="1"/>
  <c r="E375" i="16"/>
  <c r="F375" i="16"/>
  <c r="H375" i="16"/>
  <c r="I375" i="16"/>
  <c r="A376" i="16"/>
  <c r="B376" i="16"/>
  <c r="N376" i="16" s="1"/>
  <c r="C376" i="16"/>
  <c r="L376" i="16" s="1"/>
  <c r="E376" i="16"/>
  <c r="F376" i="16"/>
  <c r="H376" i="16"/>
  <c r="I376" i="16"/>
  <c r="A377" i="16"/>
  <c r="B377" i="16"/>
  <c r="N377" i="16" s="1"/>
  <c r="C377" i="16"/>
  <c r="L377" i="16" s="1"/>
  <c r="E377" i="16"/>
  <c r="F377" i="16"/>
  <c r="H377" i="16"/>
  <c r="I377" i="16"/>
  <c r="A378" i="16"/>
  <c r="B378" i="16"/>
  <c r="N378" i="16" s="1"/>
  <c r="C378" i="16"/>
  <c r="L378" i="16" s="1"/>
  <c r="E378" i="16"/>
  <c r="F378" i="16"/>
  <c r="H378" i="16"/>
  <c r="I378" i="16"/>
  <c r="A379" i="16"/>
  <c r="B379" i="16"/>
  <c r="N379" i="16" s="1"/>
  <c r="C379" i="16"/>
  <c r="L379" i="16" s="1"/>
  <c r="E379" i="16"/>
  <c r="F379" i="16"/>
  <c r="H379" i="16"/>
  <c r="I379" i="16"/>
  <c r="A380" i="16"/>
  <c r="B380" i="16"/>
  <c r="N380" i="16" s="1"/>
  <c r="C380" i="16"/>
  <c r="L380" i="16" s="1"/>
  <c r="E380" i="16"/>
  <c r="F380" i="16"/>
  <c r="H380" i="16"/>
  <c r="I380" i="16"/>
  <c r="A381" i="16"/>
  <c r="B381" i="16"/>
  <c r="N381" i="16" s="1"/>
  <c r="C381" i="16"/>
  <c r="L381" i="16" s="1"/>
  <c r="E381" i="16"/>
  <c r="F381" i="16"/>
  <c r="H381" i="16"/>
  <c r="I381" i="16"/>
  <c r="A382" i="16"/>
  <c r="B382" i="16"/>
  <c r="N382" i="16" s="1"/>
  <c r="C382" i="16"/>
  <c r="L382" i="16" s="1"/>
  <c r="E382" i="16"/>
  <c r="F382" i="16"/>
  <c r="H382" i="16"/>
  <c r="I382" i="16"/>
  <c r="A383" i="16"/>
  <c r="B383" i="16"/>
  <c r="N383" i="16" s="1"/>
  <c r="C383" i="16"/>
  <c r="L383" i="16" s="1"/>
  <c r="E383" i="16"/>
  <c r="F383" i="16"/>
  <c r="H383" i="16"/>
  <c r="I383" i="16"/>
  <c r="A384" i="16"/>
  <c r="B384" i="16"/>
  <c r="N384" i="16" s="1"/>
  <c r="C384" i="16"/>
  <c r="L384" i="16" s="1"/>
  <c r="E384" i="16"/>
  <c r="F384" i="16"/>
  <c r="H384" i="16"/>
  <c r="I384" i="16"/>
  <c r="A385" i="16"/>
  <c r="B385" i="16"/>
  <c r="N385" i="16" s="1"/>
  <c r="C385" i="16"/>
  <c r="L385" i="16" s="1"/>
  <c r="E385" i="16"/>
  <c r="F385" i="16"/>
  <c r="H385" i="16"/>
  <c r="I385" i="16"/>
  <c r="A386" i="16"/>
  <c r="B386" i="16"/>
  <c r="N386" i="16" s="1"/>
  <c r="C386" i="16"/>
  <c r="L386" i="16" s="1"/>
  <c r="E386" i="16"/>
  <c r="F386" i="16"/>
  <c r="H386" i="16"/>
  <c r="I386" i="16"/>
  <c r="A387" i="16"/>
  <c r="B387" i="16"/>
  <c r="N387" i="16" s="1"/>
  <c r="C387" i="16"/>
  <c r="L387" i="16" s="1"/>
  <c r="E387" i="16"/>
  <c r="F387" i="16"/>
  <c r="H387" i="16"/>
  <c r="I387" i="16"/>
  <c r="A388" i="16"/>
  <c r="B388" i="16"/>
  <c r="N388" i="16" s="1"/>
  <c r="C388" i="16"/>
  <c r="L388" i="16" s="1"/>
  <c r="E388" i="16"/>
  <c r="F388" i="16"/>
  <c r="H388" i="16"/>
  <c r="I388" i="16"/>
  <c r="A389" i="16"/>
  <c r="B389" i="16"/>
  <c r="N389" i="16" s="1"/>
  <c r="C389" i="16"/>
  <c r="L389" i="16" s="1"/>
  <c r="E389" i="16"/>
  <c r="F389" i="16"/>
  <c r="H389" i="16"/>
  <c r="I389" i="16"/>
  <c r="A390" i="16"/>
  <c r="B390" i="16"/>
  <c r="N390" i="16" s="1"/>
  <c r="C390" i="16"/>
  <c r="L390" i="16" s="1"/>
  <c r="E390" i="16"/>
  <c r="F390" i="16"/>
  <c r="H390" i="16"/>
  <c r="I390" i="16"/>
  <c r="A391" i="16"/>
  <c r="B391" i="16"/>
  <c r="N391" i="16" s="1"/>
  <c r="C391" i="16"/>
  <c r="L391" i="16" s="1"/>
  <c r="E391" i="16"/>
  <c r="F391" i="16"/>
  <c r="H391" i="16"/>
  <c r="I391" i="16"/>
  <c r="A392" i="16"/>
  <c r="B392" i="16"/>
  <c r="N392" i="16" s="1"/>
  <c r="C392" i="16"/>
  <c r="L392" i="16" s="1"/>
  <c r="E392" i="16"/>
  <c r="F392" i="16"/>
  <c r="H392" i="16"/>
  <c r="I392" i="16"/>
  <c r="A393" i="16"/>
  <c r="B393" i="16"/>
  <c r="N393" i="16" s="1"/>
  <c r="C393" i="16"/>
  <c r="L393" i="16" s="1"/>
  <c r="E393" i="16"/>
  <c r="F393" i="16"/>
  <c r="H393" i="16"/>
  <c r="I393" i="16"/>
  <c r="A394" i="16"/>
  <c r="B394" i="16"/>
  <c r="N394" i="16" s="1"/>
  <c r="C394" i="16"/>
  <c r="L394" i="16" s="1"/>
  <c r="E394" i="16"/>
  <c r="F394" i="16"/>
  <c r="H394" i="16"/>
  <c r="I394" i="16"/>
  <c r="A395" i="16"/>
  <c r="B395" i="16"/>
  <c r="N395" i="16" s="1"/>
  <c r="C395" i="16"/>
  <c r="L395" i="16" s="1"/>
  <c r="E395" i="16"/>
  <c r="F395" i="16"/>
  <c r="H395" i="16"/>
  <c r="I395" i="16"/>
  <c r="A396" i="16"/>
  <c r="B396" i="16"/>
  <c r="N396" i="16" s="1"/>
  <c r="C396" i="16"/>
  <c r="L396" i="16" s="1"/>
  <c r="E396" i="16"/>
  <c r="F396" i="16"/>
  <c r="H396" i="16"/>
  <c r="I396" i="16"/>
  <c r="A397" i="16"/>
  <c r="B397" i="16"/>
  <c r="N397" i="16" s="1"/>
  <c r="C397" i="16"/>
  <c r="L397" i="16" s="1"/>
  <c r="E397" i="16"/>
  <c r="F397" i="16"/>
  <c r="H397" i="16"/>
  <c r="I397" i="16"/>
  <c r="A398" i="16"/>
  <c r="B398" i="16"/>
  <c r="N398" i="16" s="1"/>
  <c r="C398" i="16"/>
  <c r="L398" i="16" s="1"/>
  <c r="E398" i="16"/>
  <c r="F398" i="16"/>
  <c r="H398" i="16"/>
  <c r="I398" i="16"/>
  <c r="A399" i="16"/>
  <c r="B399" i="16"/>
  <c r="N399" i="16" s="1"/>
  <c r="C399" i="16"/>
  <c r="L399" i="16" s="1"/>
  <c r="E399" i="16"/>
  <c r="F399" i="16"/>
  <c r="H399" i="16"/>
  <c r="I399" i="16"/>
  <c r="A400" i="16"/>
  <c r="B400" i="16"/>
  <c r="N400" i="16" s="1"/>
  <c r="C400" i="16"/>
  <c r="L400" i="16" s="1"/>
  <c r="E400" i="16"/>
  <c r="F400" i="16"/>
  <c r="H400" i="16"/>
  <c r="I400" i="16"/>
  <c r="A401" i="16"/>
  <c r="B401" i="16"/>
  <c r="N401" i="16" s="1"/>
  <c r="C401" i="16"/>
  <c r="L401" i="16" s="1"/>
  <c r="E401" i="16"/>
  <c r="F401" i="16"/>
  <c r="H401" i="16"/>
  <c r="I401" i="16"/>
  <c r="A402" i="16"/>
  <c r="B402" i="16"/>
  <c r="N402" i="16" s="1"/>
  <c r="C402" i="16"/>
  <c r="L402" i="16" s="1"/>
  <c r="E402" i="16"/>
  <c r="F402" i="16"/>
  <c r="H402" i="16"/>
  <c r="I402" i="16"/>
  <c r="A403" i="16"/>
  <c r="B403" i="16"/>
  <c r="N403" i="16" s="1"/>
  <c r="C403" i="16"/>
  <c r="L403" i="16" s="1"/>
  <c r="E403" i="16"/>
  <c r="F403" i="16"/>
  <c r="H403" i="16"/>
  <c r="I403" i="16"/>
  <c r="A404" i="16"/>
  <c r="B404" i="16"/>
  <c r="N404" i="16" s="1"/>
  <c r="C404" i="16"/>
  <c r="L404" i="16" s="1"/>
  <c r="E404" i="16"/>
  <c r="F404" i="16"/>
  <c r="H404" i="16"/>
  <c r="I404" i="16"/>
  <c r="A405" i="16"/>
  <c r="B405" i="16"/>
  <c r="N405" i="16" s="1"/>
  <c r="C405" i="16"/>
  <c r="L405" i="16" s="1"/>
  <c r="E405" i="16"/>
  <c r="F405" i="16"/>
  <c r="H405" i="16"/>
  <c r="I405" i="16"/>
  <c r="A406" i="16"/>
  <c r="B406" i="16"/>
  <c r="N406" i="16" s="1"/>
  <c r="C406" i="16"/>
  <c r="L406" i="16" s="1"/>
  <c r="E406" i="16"/>
  <c r="F406" i="16"/>
  <c r="H406" i="16"/>
  <c r="I406" i="16"/>
  <c r="A407" i="16"/>
  <c r="B407" i="16"/>
  <c r="N407" i="16" s="1"/>
  <c r="C407" i="16"/>
  <c r="L407" i="16" s="1"/>
  <c r="E407" i="16"/>
  <c r="F407" i="16"/>
  <c r="H407" i="16"/>
  <c r="I407" i="16"/>
  <c r="A408" i="16"/>
  <c r="B408" i="16"/>
  <c r="N408" i="16" s="1"/>
  <c r="C408" i="16"/>
  <c r="L408" i="16" s="1"/>
  <c r="E408" i="16"/>
  <c r="F408" i="16"/>
  <c r="H408" i="16"/>
  <c r="I408" i="16"/>
  <c r="A409" i="16"/>
  <c r="B409" i="16"/>
  <c r="N409" i="16" s="1"/>
  <c r="C409" i="16"/>
  <c r="L409" i="16" s="1"/>
  <c r="E409" i="16"/>
  <c r="F409" i="16"/>
  <c r="H409" i="16"/>
  <c r="I409" i="16"/>
  <c r="A410" i="16"/>
  <c r="B410" i="16"/>
  <c r="N410" i="16" s="1"/>
  <c r="C410" i="16"/>
  <c r="L410" i="16" s="1"/>
  <c r="E410" i="16"/>
  <c r="F410" i="16"/>
  <c r="H410" i="16"/>
  <c r="I410" i="16"/>
  <c r="A411" i="16"/>
  <c r="B411" i="16"/>
  <c r="N411" i="16" s="1"/>
  <c r="C411" i="16"/>
  <c r="L411" i="16" s="1"/>
  <c r="E411" i="16"/>
  <c r="F411" i="16"/>
  <c r="H411" i="16"/>
  <c r="I411" i="16"/>
  <c r="A412" i="16"/>
  <c r="B412" i="16"/>
  <c r="N412" i="16" s="1"/>
  <c r="C412" i="16"/>
  <c r="L412" i="16" s="1"/>
  <c r="E412" i="16"/>
  <c r="F412" i="16"/>
  <c r="H412" i="16"/>
  <c r="I412" i="16"/>
  <c r="A413" i="16"/>
  <c r="B413" i="16"/>
  <c r="N413" i="16" s="1"/>
  <c r="C413" i="16"/>
  <c r="L413" i="16" s="1"/>
  <c r="E413" i="16"/>
  <c r="F413" i="16"/>
  <c r="H413" i="16"/>
  <c r="I413" i="16"/>
  <c r="A414" i="16"/>
  <c r="B414" i="16"/>
  <c r="N414" i="16" s="1"/>
  <c r="C414" i="16"/>
  <c r="L414" i="16" s="1"/>
  <c r="E414" i="16"/>
  <c r="F414" i="16"/>
  <c r="H414" i="16"/>
  <c r="I414" i="16"/>
  <c r="A415" i="16"/>
  <c r="B415" i="16"/>
  <c r="N415" i="16" s="1"/>
  <c r="C415" i="16"/>
  <c r="L415" i="16" s="1"/>
  <c r="E415" i="16"/>
  <c r="F415" i="16"/>
  <c r="H415" i="16"/>
  <c r="I415" i="16"/>
  <c r="A416" i="16"/>
  <c r="B416" i="16"/>
  <c r="N416" i="16" s="1"/>
  <c r="C416" i="16"/>
  <c r="L416" i="16" s="1"/>
  <c r="E416" i="16"/>
  <c r="F416" i="16"/>
  <c r="H416" i="16"/>
  <c r="I416" i="16"/>
  <c r="A417" i="16"/>
  <c r="B417" i="16"/>
  <c r="N417" i="16" s="1"/>
  <c r="C417" i="16"/>
  <c r="L417" i="16" s="1"/>
  <c r="E417" i="16"/>
  <c r="F417" i="16"/>
  <c r="H417" i="16"/>
  <c r="I417" i="16"/>
  <c r="A418" i="16"/>
  <c r="B418" i="16"/>
  <c r="N418" i="16" s="1"/>
  <c r="C418" i="16"/>
  <c r="L418" i="16" s="1"/>
  <c r="E418" i="16"/>
  <c r="F418" i="16"/>
  <c r="H418" i="16"/>
  <c r="I418" i="16"/>
  <c r="A419" i="16"/>
  <c r="B419" i="16"/>
  <c r="N419" i="16" s="1"/>
  <c r="C419" i="16"/>
  <c r="L419" i="16" s="1"/>
  <c r="E419" i="16"/>
  <c r="F419" i="16"/>
  <c r="H419" i="16"/>
  <c r="I419" i="16"/>
  <c r="A420" i="16"/>
  <c r="B420" i="16"/>
  <c r="N420" i="16" s="1"/>
  <c r="C420" i="16"/>
  <c r="L420" i="16" s="1"/>
  <c r="E420" i="16"/>
  <c r="F420" i="16"/>
  <c r="H420" i="16"/>
  <c r="I420" i="16"/>
  <c r="A421" i="16"/>
  <c r="B421" i="16"/>
  <c r="N421" i="16" s="1"/>
  <c r="C421" i="16"/>
  <c r="L421" i="16" s="1"/>
  <c r="E421" i="16"/>
  <c r="F421" i="16"/>
  <c r="H421" i="16"/>
  <c r="I421" i="16"/>
  <c r="A422" i="16"/>
  <c r="B422" i="16"/>
  <c r="N422" i="16" s="1"/>
  <c r="C422" i="16"/>
  <c r="L422" i="16" s="1"/>
  <c r="E422" i="16"/>
  <c r="F422" i="16"/>
  <c r="H422" i="16"/>
  <c r="I422" i="16"/>
  <c r="A423" i="16"/>
  <c r="B423" i="16"/>
  <c r="N423" i="16" s="1"/>
  <c r="C423" i="16"/>
  <c r="L423" i="16" s="1"/>
  <c r="E423" i="16"/>
  <c r="F423" i="16"/>
  <c r="H423" i="16"/>
  <c r="I423" i="16"/>
  <c r="A424" i="16"/>
  <c r="B424" i="16"/>
  <c r="N424" i="16" s="1"/>
  <c r="C424" i="16"/>
  <c r="L424" i="16" s="1"/>
  <c r="E424" i="16"/>
  <c r="F424" i="16"/>
  <c r="H424" i="16"/>
  <c r="I424" i="16"/>
  <c r="A425" i="16"/>
  <c r="B425" i="16"/>
  <c r="N425" i="16" s="1"/>
  <c r="C425" i="16"/>
  <c r="L425" i="16" s="1"/>
  <c r="E425" i="16"/>
  <c r="F425" i="16"/>
  <c r="H425" i="16"/>
  <c r="I425" i="16"/>
  <c r="A426" i="16"/>
  <c r="B426" i="16"/>
  <c r="N426" i="16" s="1"/>
  <c r="C426" i="16"/>
  <c r="L426" i="16" s="1"/>
  <c r="E426" i="16"/>
  <c r="F426" i="16"/>
  <c r="H426" i="16"/>
  <c r="I426" i="16"/>
  <c r="A427" i="16"/>
  <c r="B427" i="16"/>
  <c r="N427" i="16" s="1"/>
  <c r="C427" i="16"/>
  <c r="L427" i="16" s="1"/>
  <c r="E427" i="16"/>
  <c r="F427" i="16"/>
  <c r="H427" i="16"/>
  <c r="I427" i="16"/>
  <c r="A428" i="16"/>
  <c r="B428" i="16"/>
  <c r="N428" i="16" s="1"/>
  <c r="C428" i="16"/>
  <c r="L428" i="16" s="1"/>
  <c r="E428" i="16"/>
  <c r="F428" i="16"/>
  <c r="H428" i="16"/>
  <c r="I428" i="16"/>
  <c r="A429" i="16"/>
  <c r="B429" i="16"/>
  <c r="N429" i="16" s="1"/>
  <c r="C429" i="16"/>
  <c r="L429" i="16" s="1"/>
  <c r="E429" i="16"/>
  <c r="F429" i="16"/>
  <c r="H429" i="16"/>
  <c r="I429" i="16"/>
  <c r="A430" i="16"/>
  <c r="B430" i="16"/>
  <c r="N430" i="16" s="1"/>
  <c r="C430" i="16"/>
  <c r="L430" i="16" s="1"/>
  <c r="E430" i="16"/>
  <c r="F430" i="16"/>
  <c r="H430" i="16"/>
  <c r="I430" i="16"/>
  <c r="A431" i="16"/>
  <c r="B431" i="16"/>
  <c r="N431" i="16" s="1"/>
  <c r="C431" i="16"/>
  <c r="L431" i="16" s="1"/>
  <c r="E431" i="16"/>
  <c r="F431" i="16"/>
  <c r="H431" i="16"/>
  <c r="I431" i="16"/>
  <c r="A432" i="16"/>
  <c r="B432" i="16"/>
  <c r="N432" i="16" s="1"/>
  <c r="C432" i="16"/>
  <c r="L432" i="16" s="1"/>
  <c r="E432" i="16"/>
  <c r="F432" i="16"/>
  <c r="H432" i="16"/>
  <c r="I432" i="16"/>
  <c r="A433" i="16"/>
  <c r="B433" i="16"/>
  <c r="N433" i="16" s="1"/>
  <c r="C433" i="16"/>
  <c r="L433" i="16" s="1"/>
  <c r="E433" i="16"/>
  <c r="F433" i="16"/>
  <c r="H433" i="16"/>
  <c r="I433" i="16"/>
  <c r="A434" i="16"/>
  <c r="B434" i="16"/>
  <c r="N434" i="16" s="1"/>
  <c r="C434" i="16"/>
  <c r="L434" i="16" s="1"/>
  <c r="E434" i="16"/>
  <c r="F434" i="16"/>
  <c r="H434" i="16"/>
  <c r="I434" i="16"/>
  <c r="A435" i="16"/>
  <c r="B435" i="16"/>
  <c r="N435" i="16" s="1"/>
  <c r="C435" i="16"/>
  <c r="L435" i="16" s="1"/>
  <c r="E435" i="16"/>
  <c r="F435" i="16"/>
  <c r="H435" i="16"/>
  <c r="I435" i="16"/>
  <c r="A436" i="16"/>
  <c r="B436" i="16"/>
  <c r="N436" i="16" s="1"/>
  <c r="C436" i="16"/>
  <c r="L436" i="16" s="1"/>
  <c r="E436" i="16"/>
  <c r="F436" i="16"/>
  <c r="H436" i="16"/>
  <c r="I436" i="16"/>
  <c r="A437" i="16"/>
  <c r="B437" i="16"/>
  <c r="N437" i="16" s="1"/>
  <c r="C437" i="16"/>
  <c r="L437" i="16" s="1"/>
  <c r="E437" i="16"/>
  <c r="F437" i="16"/>
  <c r="H437" i="16"/>
  <c r="I437" i="16"/>
  <c r="A438" i="16"/>
  <c r="B438" i="16"/>
  <c r="N438" i="16" s="1"/>
  <c r="C438" i="16"/>
  <c r="L438" i="16" s="1"/>
  <c r="E438" i="16"/>
  <c r="F438" i="16"/>
  <c r="H438" i="16"/>
  <c r="I438" i="16"/>
  <c r="A439" i="16"/>
  <c r="B439" i="16"/>
  <c r="N439" i="16" s="1"/>
  <c r="C439" i="16"/>
  <c r="L439" i="16" s="1"/>
  <c r="E439" i="16"/>
  <c r="F439" i="16"/>
  <c r="H439" i="16"/>
  <c r="I439" i="16"/>
  <c r="A440" i="16"/>
  <c r="B440" i="16"/>
  <c r="N440" i="16" s="1"/>
  <c r="C440" i="16"/>
  <c r="L440" i="16" s="1"/>
  <c r="E440" i="16"/>
  <c r="F440" i="16"/>
  <c r="H440" i="16"/>
  <c r="I440" i="16"/>
  <c r="A441" i="16"/>
  <c r="B441" i="16"/>
  <c r="N441" i="16" s="1"/>
  <c r="C441" i="16"/>
  <c r="L441" i="16" s="1"/>
  <c r="E441" i="16"/>
  <c r="F441" i="16"/>
  <c r="H441" i="16"/>
  <c r="I441" i="16"/>
  <c r="A442" i="16"/>
  <c r="B442" i="16"/>
  <c r="N442" i="16" s="1"/>
  <c r="C442" i="16"/>
  <c r="L442" i="16" s="1"/>
  <c r="E442" i="16"/>
  <c r="F442" i="16"/>
  <c r="H442" i="16"/>
  <c r="I442" i="16"/>
  <c r="A443" i="16"/>
  <c r="B443" i="16"/>
  <c r="N443" i="16" s="1"/>
  <c r="C443" i="16"/>
  <c r="L443" i="16" s="1"/>
  <c r="E443" i="16"/>
  <c r="F443" i="16"/>
  <c r="H443" i="16"/>
  <c r="I443" i="16"/>
  <c r="A444" i="16"/>
  <c r="B444" i="16"/>
  <c r="N444" i="16" s="1"/>
  <c r="C444" i="16"/>
  <c r="L444" i="16" s="1"/>
  <c r="E444" i="16"/>
  <c r="F444" i="16"/>
  <c r="H444" i="16"/>
  <c r="I444" i="16"/>
  <c r="A445" i="16"/>
  <c r="B445" i="16"/>
  <c r="N445" i="16" s="1"/>
  <c r="C445" i="16"/>
  <c r="L445" i="16" s="1"/>
  <c r="E445" i="16"/>
  <c r="F445" i="16"/>
  <c r="H445" i="16"/>
  <c r="I445" i="16"/>
  <c r="A446" i="16"/>
  <c r="B446" i="16"/>
  <c r="N446" i="16" s="1"/>
  <c r="C446" i="16"/>
  <c r="L446" i="16" s="1"/>
  <c r="E446" i="16"/>
  <c r="F446" i="16"/>
  <c r="H446" i="16"/>
  <c r="I446" i="16"/>
  <c r="A447" i="16"/>
  <c r="B447" i="16"/>
  <c r="N447" i="16" s="1"/>
  <c r="C447" i="16"/>
  <c r="L447" i="16" s="1"/>
  <c r="E447" i="16"/>
  <c r="F447" i="16"/>
  <c r="H447" i="16"/>
  <c r="I447" i="16"/>
  <c r="A448" i="16"/>
  <c r="B448" i="16"/>
  <c r="N448" i="16" s="1"/>
  <c r="C448" i="16"/>
  <c r="L448" i="16" s="1"/>
  <c r="E448" i="16"/>
  <c r="F448" i="16"/>
  <c r="H448" i="16"/>
  <c r="I448" i="16"/>
  <c r="A449" i="16"/>
  <c r="B449" i="16"/>
  <c r="N449" i="16" s="1"/>
  <c r="C449" i="16"/>
  <c r="L449" i="16" s="1"/>
  <c r="E449" i="16"/>
  <c r="F449" i="16"/>
  <c r="H449" i="16"/>
  <c r="I449" i="16"/>
  <c r="A450" i="16"/>
  <c r="B450" i="16"/>
  <c r="N450" i="16" s="1"/>
  <c r="C450" i="16"/>
  <c r="L450" i="16" s="1"/>
  <c r="E450" i="16"/>
  <c r="F450" i="16"/>
  <c r="H450" i="16"/>
  <c r="I450" i="16"/>
  <c r="A451" i="16"/>
  <c r="B451" i="16"/>
  <c r="N451" i="16" s="1"/>
  <c r="C451" i="16"/>
  <c r="L451" i="16" s="1"/>
  <c r="E451" i="16"/>
  <c r="F451" i="16"/>
  <c r="H451" i="16"/>
  <c r="I451" i="16"/>
  <c r="A452" i="16"/>
  <c r="B452" i="16"/>
  <c r="N452" i="16" s="1"/>
  <c r="C452" i="16"/>
  <c r="L452" i="16" s="1"/>
  <c r="E452" i="16"/>
  <c r="F452" i="16"/>
  <c r="H452" i="16"/>
  <c r="I452" i="16"/>
  <c r="A453" i="16"/>
  <c r="B453" i="16"/>
  <c r="N453" i="16" s="1"/>
  <c r="C453" i="16"/>
  <c r="L453" i="16" s="1"/>
  <c r="E453" i="16"/>
  <c r="F453" i="16"/>
  <c r="H453" i="16"/>
  <c r="I453" i="16"/>
  <c r="A454" i="16"/>
  <c r="B454" i="16"/>
  <c r="N454" i="16" s="1"/>
  <c r="C454" i="16"/>
  <c r="L454" i="16" s="1"/>
  <c r="E454" i="16"/>
  <c r="F454" i="16"/>
  <c r="H454" i="16"/>
  <c r="I454" i="16"/>
  <c r="A455" i="16"/>
  <c r="B455" i="16"/>
  <c r="N455" i="16" s="1"/>
  <c r="C455" i="16"/>
  <c r="L455" i="16" s="1"/>
  <c r="E455" i="16"/>
  <c r="F455" i="16"/>
  <c r="H455" i="16"/>
  <c r="I455" i="16"/>
  <c r="A456" i="16"/>
  <c r="B456" i="16"/>
  <c r="N456" i="16" s="1"/>
  <c r="C456" i="16"/>
  <c r="L456" i="16" s="1"/>
  <c r="E456" i="16"/>
  <c r="F456" i="16"/>
  <c r="H456" i="16"/>
  <c r="I456" i="16"/>
  <c r="A457" i="16"/>
  <c r="B457" i="16"/>
  <c r="N457" i="16" s="1"/>
  <c r="C457" i="16"/>
  <c r="L457" i="16" s="1"/>
  <c r="E457" i="16"/>
  <c r="F457" i="16"/>
  <c r="H457" i="16"/>
  <c r="I457" i="16"/>
  <c r="A458" i="16"/>
  <c r="B458" i="16"/>
  <c r="N458" i="16" s="1"/>
  <c r="C458" i="16"/>
  <c r="L458" i="16" s="1"/>
  <c r="E458" i="16"/>
  <c r="F458" i="16"/>
  <c r="H458" i="16"/>
  <c r="I458" i="16"/>
  <c r="A459" i="16"/>
  <c r="B459" i="16"/>
  <c r="N459" i="16" s="1"/>
  <c r="C459" i="16"/>
  <c r="L459" i="16" s="1"/>
  <c r="E459" i="16"/>
  <c r="F459" i="16"/>
  <c r="H459" i="16"/>
  <c r="I459" i="16"/>
  <c r="A460" i="16"/>
  <c r="B460" i="16"/>
  <c r="N460" i="16" s="1"/>
  <c r="C460" i="16"/>
  <c r="L460" i="16" s="1"/>
  <c r="E460" i="16"/>
  <c r="F460" i="16"/>
  <c r="H460" i="16"/>
  <c r="I460" i="16"/>
  <c r="A461" i="16"/>
  <c r="B461" i="16"/>
  <c r="N461" i="16" s="1"/>
  <c r="C461" i="16"/>
  <c r="L461" i="16" s="1"/>
  <c r="E461" i="16"/>
  <c r="F461" i="16"/>
  <c r="H461" i="16"/>
  <c r="I461" i="16"/>
  <c r="A462" i="16"/>
  <c r="B462" i="16"/>
  <c r="N462" i="16" s="1"/>
  <c r="C462" i="16"/>
  <c r="L462" i="16" s="1"/>
  <c r="E462" i="16"/>
  <c r="F462" i="16"/>
  <c r="H462" i="16"/>
  <c r="I462" i="16"/>
  <c r="A463" i="16"/>
  <c r="B463" i="16"/>
  <c r="N463" i="16" s="1"/>
  <c r="C463" i="16"/>
  <c r="L463" i="16" s="1"/>
  <c r="E463" i="16"/>
  <c r="F463" i="16"/>
  <c r="H463" i="16"/>
  <c r="I463" i="16"/>
  <c r="A464" i="16"/>
  <c r="B464" i="16"/>
  <c r="N464" i="16" s="1"/>
  <c r="C464" i="16"/>
  <c r="L464" i="16" s="1"/>
  <c r="E464" i="16"/>
  <c r="F464" i="16"/>
  <c r="H464" i="16"/>
  <c r="I464" i="16"/>
  <c r="A465" i="16"/>
  <c r="B465" i="16"/>
  <c r="N465" i="16" s="1"/>
  <c r="C465" i="16"/>
  <c r="L465" i="16" s="1"/>
  <c r="E465" i="16"/>
  <c r="F465" i="16"/>
  <c r="H465" i="16"/>
  <c r="I465" i="16"/>
  <c r="A466" i="16"/>
  <c r="B466" i="16"/>
  <c r="N466" i="16" s="1"/>
  <c r="C466" i="16"/>
  <c r="L466" i="16" s="1"/>
  <c r="E466" i="16"/>
  <c r="F466" i="16"/>
  <c r="H466" i="16"/>
  <c r="I466" i="16"/>
  <c r="A467" i="16"/>
  <c r="B467" i="16"/>
  <c r="N467" i="16" s="1"/>
  <c r="C467" i="16"/>
  <c r="L467" i="16" s="1"/>
  <c r="E467" i="16"/>
  <c r="F467" i="16"/>
  <c r="H467" i="16"/>
  <c r="I467" i="16"/>
  <c r="A468" i="16"/>
  <c r="B468" i="16"/>
  <c r="N468" i="16" s="1"/>
  <c r="C468" i="16"/>
  <c r="L468" i="16" s="1"/>
  <c r="E468" i="16"/>
  <c r="F468" i="16"/>
  <c r="H468" i="16"/>
  <c r="I468" i="16"/>
  <c r="A469" i="16"/>
  <c r="B469" i="16"/>
  <c r="N469" i="16" s="1"/>
  <c r="C469" i="16"/>
  <c r="L469" i="16" s="1"/>
  <c r="E469" i="16"/>
  <c r="F469" i="16"/>
  <c r="H469" i="16"/>
  <c r="I469" i="16"/>
  <c r="A470" i="16"/>
  <c r="B470" i="16"/>
  <c r="N470" i="16" s="1"/>
  <c r="C470" i="16"/>
  <c r="L470" i="16" s="1"/>
  <c r="E470" i="16"/>
  <c r="F470" i="16"/>
  <c r="H470" i="16"/>
  <c r="I470" i="16"/>
  <c r="A471" i="16"/>
  <c r="B471" i="16"/>
  <c r="N471" i="16" s="1"/>
  <c r="C471" i="16"/>
  <c r="L471" i="16" s="1"/>
  <c r="E471" i="16"/>
  <c r="F471" i="16"/>
  <c r="H471" i="16"/>
  <c r="I471" i="16"/>
  <c r="A472" i="16"/>
  <c r="B472" i="16"/>
  <c r="N472" i="16" s="1"/>
  <c r="C472" i="16"/>
  <c r="L472" i="16" s="1"/>
  <c r="E472" i="16"/>
  <c r="F472" i="16"/>
  <c r="H472" i="16"/>
  <c r="I472" i="16"/>
  <c r="A473" i="16"/>
  <c r="B473" i="16"/>
  <c r="N473" i="16" s="1"/>
  <c r="C473" i="16"/>
  <c r="L473" i="16" s="1"/>
  <c r="E473" i="16"/>
  <c r="F473" i="16"/>
  <c r="H473" i="16"/>
  <c r="I473" i="16"/>
  <c r="A474" i="16"/>
  <c r="B474" i="16"/>
  <c r="N474" i="16" s="1"/>
  <c r="C474" i="16"/>
  <c r="L474" i="16" s="1"/>
  <c r="E474" i="16"/>
  <c r="F474" i="16"/>
  <c r="H474" i="16"/>
  <c r="I474" i="16"/>
  <c r="A475" i="16"/>
  <c r="B475" i="16"/>
  <c r="N475" i="16" s="1"/>
  <c r="C475" i="16"/>
  <c r="L475" i="16" s="1"/>
  <c r="E475" i="16"/>
  <c r="F475" i="16"/>
  <c r="H475" i="16"/>
  <c r="I475" i="16"/>
  <c r="A476" i="16"/>
  <c r="B476" i="16"/>
  <c r="N476" i="16" s="1"/>
  <c r="C476" i="16"/>
  <c r="L476" i="16" s="1"/>
  <c r="E476" i="16"/>
  <c r="F476" i="16"/>
  <c r="H476" i="16"/>
  <c r="I476" i="16"/>
  <c r="A477" i="16"/>
  <c r="B477" i="16"/>
  <c r="N477" i="16" s="1"/>
  <c r="C477" i="16"/>
  <c r="L477" i="16" s="1"/>
  <c r="E477" i="16"/>
  <c r="F477" i="16"/>
  <c r="H477" i="16"/>
  <c r="I477" i="16"/>
  <c r="A478" i="16"/>
  <c r="B478" i="16"/>
  <c r="N478" i="16" s="1"/>
  <c r="C478" i="16"/>
  <c r="L478" i="16" s="1"/>
  <c r="E478" i="16"/>
  <c r="F478" i="16"/>
  <c r="H478" i="16"/>
  <c r="I478" i="16"/>
  <c r="A479" i="16"/>
  <c r="B479" i="16"/>
  <c r="N479" i="16" s="1"/>
  <c r="C479" i="16"/>
  <c r="L479" i="16" s="1"/>
  <c r="E479" i="16"/>
  <c r="F479" i="16"/>
  <c r="H479" i="16"/>
  <c r="I479" i="16"/>
  <c r="A480" i="16"/>
  <c r="B480" i="16"/>
  <c r="N480" i="16" s="1"/>
  <c r="C480" i="16"/>
  <c r="L480" i="16" s="1"/>
  <c r="E480" i="16"/>
  <c r="F480" i="16"/>
  <c r="H480" i="16"/>
  <c r="I480" i="16"/>
  <c r="A481" i="16"/>
  <c r="B481" i="16"/>
  <c r="N481" i="16" s="1"/>
  <c r="C481" i="16"/>
  <c r="L481" i="16" s="1"/>
  <c r="E481" i="16"/>
  <c r="F481" i="16"/>
  <c r="H481" i="16"/>
  <c r="I481" i="16"/>
  <c r="A482" i="16"/>
  <c r="B482" i="16"/>
  <c r="N482" i="16" s="1"/>
  <c r="C482" i="16"/>
  <c r="L482" i="16" s="1"/>
  <c r="E482" i="16"/>
  <c r="F482" i="16"/>
  <c r="H482" i="16"/>
  <c r="I482" i="16"/>
  <c r="A483" i="16"/>
  <c r="B483" i="16"/>
  <c r="N483" i="16" s="1"/>
  <c r="C483" i="16"/>
  <c r="L483" i="16" s="1"/>
  <c r="E483" i="16"/>
  <c r="F483" i="16"/>
  <c r="H483" i="16"/>
  <c r="I483" i="16"/>
  <c r="A484" i="16"/>
  <c r="B484" i="16"/>
  <c r="N484" i="16" s="1"/>
  <c r="C484" i="16"/>
  <c r="L484" i="16" s="1"/>
  <c r="E484" i="16"/>
  <c r="F484" i="16"/>
  <c r="H484" i="16"/>
  <c r="I484" i="16"/>
  <c r="A485" i="16"/>
  <c r="B485" i="16"/>
  <c r="N485" i="16" s="1"/>
  <c r="C485" i="16"/>
  <c r="L485" i="16" s="1"/>
  <c r="E485" i="16"/>
  <c r="F485" i="16"/>
  <c r="H485" i="16"/>
  <c r="I485" i="16"/>
  <c r="A486" i="16"/>
  <c r="B486" i="16"/>
  <c r="N486" i="16" s="1"/>
  <c r="C486" i="16"/>
  <c r="L486" i="16" s="1"/>
  <c r="E486" i="16"/>
  <c r="F486" i="16"/>
  <c r="H486" i="16"/>
  <c r="I486" i="16"/>
  <c r="A487" i="16"/>
  <c r="B487" i="16"/>
  <c r="N487" i="16" s="1"/>
  <c r="C487" i="16"/>
  <c r="L487" i="16" s="1"/>
  <c r="E487" i="16"/>
  <c r="F487" i="16"/>
  <c r="H487" i="16"/>
  <c r="I487" i="16"/>
  <c r="A488" i="16"/>
  <c r="B488" i="16"/>
  <c r="N488" i="16" s="1"/>
  <c r="C488" i="16"/>
  <c r="L488" i="16" s="1"/>
  <c r="E488" i="16"/>
  <c r="F488" i="16"/>
  <c r="H488" i="16"/>
  <c r="I488" i="16"/>
  <c r="A489" i="16"/>
  <c r="B489" i="16"/>
  <c r="N489" i="16" s="1"/>
  <c r="C489" i="16"/>
  <c r="L489" i="16" s="1"/>
  <c r="E489" i="16"/>
  <c r="F489" i="16"/>
  <c r="H489" i="16"/>
  <c r="I489" i="16"/>
  <c r="A490" i="16"/>
  <c r="B490" i="16"/>
  <c r="N490" i="16" s="1"/>
  <c r="C490" i="16"/>
  <c r="L490" i="16" s="1"/>
  <c r="E490" i="16"/>
  <c r="F490" i="16"/>
  <c r="H490" i="16"/>
  <c r="I490" i="16"/>
  <c r="A491" i="16"/>
  <c r="B491" i="16"/>
  <c r="N491" i="16" s="1"/>
  <c r="C491" i="16"/>
  <c r="L491" i="16" s="1"/>
  <c r="E491" i="16"/>
  <c r="F491" i="16"/>
  <c r="H491" i="16"/>
  <c r="I491" i="16"/>
  <c r="A492" i="16"/>
  <c r="B492" i="16"/>
  <c r="N492" i="16" s="1"/>
  <c r="C492" i="16"/>
  <c r="L492" i="16" s="1"/>
  <c r="E492" i="16"/>
  <c r="F492" i="16"/>
  <c r="H492" i="16"/>
  <c r="I492" i="16"/>
  <c r="A493" i="16"/>
  <c r="B493" i="16"/>
  <c r="N493" i="16" s="1"/>
  <c r="C493" i="16"/>
  <c r="L493" i="16" s="1"/>
  <c r="E493" i="16"/>
  <c r="F493" i="16"/>
  <c r="H493" i="16"/>
  <c r="I493" i="16"/>
  <c r="A494" i="16"/>
  <c r="B494" i="16"/>
  <c r="N494" i="16" s="1"/>
  <c r="C494" i="16"/>
  <c r="L494" i="16" s="1"/>
  <c r="E494" i="16"/>
  <c r="F494" i="16"/>
  <c r="H494" i="16"/>
  <c r="I494" i="16"/>
  <c r="A495" i="16"/>
  <c r="B495" i="16"/>
  <c r="N495" i="16" s="1"/>
  <c r="C495" i="16"/>
  <c r="L495" i="16" s="1"/>
  <c r="E495" i="16"/>
  <c r="F495" i="16"/>
  <c r="H495" i="16"/>
  <c r="I495" i="16"/>
  <c r="A496" i="16"/>
  <c r="B496" i="16"/>
  <c r="N496" i="16" s="1"/>
  <c r="C496" i="16"/>
  <c r="L496" i="16" s="1"/>
  <c r="E496" i="16"/>
  <c r="F496" i="16"/>
  <c r="H496" i="16"/>
  <c r="I496" i="16"/>
  <c r="A497" i="16"/>
  <c r="B497" i="16"/>
  <c r="N497" i="16" s="1"/>
  <c r="C497" i="16"/>
  <c r="L497" i="16" s="1"/>
  <c r="E497" i="16"/>
  <c r="F497" i="16"/>
  <c r="H497" i="16"/>
  <c r="I497" i="16"/>
  <c r="A498" i="16"/>
  <c r="B498" i="16"/>
  <c r="N498" i="16" s="1"/>
  <c r="C498" i="16"/>
  <c r="L498" i="16" s="1"/>
  <c r="E498" i="16"/>
  <c r="F498" i="16"/>
  <c r="H498" i="16"/>
  <c r="I498" i="16"/>
  <c r="A499" i="16"/>
  <c r="B499" i="16"/>
  <c r="N499" i="16" s="1"/>
  <c r="C499" i="16"/>
  <c r="L499" i="16" s="1"/>
  <c r="E499" i="16"/>
  <c r="F499" i="16"/>
  <c r="H499" i="16"/>
  <c r="I499" i="16"/>
  <c r="A500" i="16"/>
  <c r="B500" i="16"/>
  <c r="C500" i="16"/>
  <c r="L500" i="16" s="1"/>
  <c r="E500" i="16"/>
  <c r="F500" i="16"/>
  <c r="H500" i="16"/>
  <c r="A9" i="16"/>
  <c r="B9" i="16"/>
  <c r="C9" i="16"/>
  <c r="E9" i="16"/>
  <c r="F9" i="16"/>
  <c r="H9" i="16"/>
  <c r="I9" i="16"/>
  <c r="A10" i="16"/>
  <c r="B10" i="16"/>
  <c r="C10" i="16"/>
  <c r="E10" i="16"/>
  <c r="F10" i="16"/>
  <c r="H10" i="16"/>
  <c r="I10" i="16"/>
  <c r="A11" i="16"/>
  <c r="B11" i="16"/>
  <c r="C11" i="16"/>
  <c r="E11" i="16"/>
  <c r="F11" i="16"/>
  <c r="H11" i="16"/>
  <c r="A12" i="16"/>
  <c r="B12" i="16"/>
  <c r="C12" i="16"/>
  <c r="E12" i="16"/>
  <c r="F12" i="16"/>
  <c r="H12" i="16"/>
  <c r="I12" i="16"/>
  <c r="A13" i="16"/>
  <c r="B13" i="16"/>
  <c r="C13" i="16"/>
  <c r="E13" i="16"/>
  <c r="F13" i="16"/>
  <c r="H13" i="16"/>
  <c r="I13" i="16"/>
  <c r="A14" i="16"/>
  <c r="B14" i="16"/>
  <c r="C14" i="16"/>
  <c r="E14" i="16"/>
  <c r="F14" i="16"/>
  <c r="H14" i="16"/>
  <c r="I14" i="16"/>
  <c r="A15" i="16"/>
  <c r="B15" i="16"/>
  <c r="C15" i="16"/>
  <c r="E15" i="16"/>
  <c r="F15" i="16"/>
  <c r="H15" i="16"/>
  <c r="I15" i="16"/>
  <c r="A16" i="16"/>
  <c r="B16" i="16"/>
  <c r="C16" i="16"/>
  <c r="E16" i="16"/>
  <c r="F16" i="16"/>
  <c r="H16" i="16"/>
  <c r="I16" i="16"/>
  <c r="A17" i="16"/>
  <c r="B17" i="16"/>
  <c r="C17" i="16"/>
  <c r="E17" i="16"/>
  <c r="F17" i="16"/>
  <c r="H17" i="16"/>
  <c r="I17" i="16"/>
  <c r="A18" i="16"/>
  <c r="B18" i="16"/>
  <c r="C18" i="16"/>
  <c r="E18" i="16"/>
  <c r="F18" i="16"/>
  <c r="H18" i="16"/>
  <c r="I18" i="16"/>
  <c r="A19" i="16"/>
  <c r="B19" i="16"/>
  <c r="C19" i="16"/>
  <c r="E19" i="16"/>
  <c r="F19" i="16"/>
  <c r="H19" i="16"/>
  <c r="I19" i="16"/>
  <c r="A20" i="16"/>
  <c r="B20" i="16"/>
  <c r="C20" i="16"/>
  <c r="E20" i="16"/>
  <c r="F20" i="16"/>
  <c r="H20" i="16"/>
  <c r="I20" i="16"/>
  <c r="A21" i="16"/>
  <c r="B21" i="16"/>
  <c r="C21" i="16"/>
  <c r="E21" i="16"/>
  <c r="F21" i="16"/>
  <c r="H21" i="16"/>
  <c r="I21" i="16"/>
  <c r="A22" i="16"/>
  <c r="B22" i="16"/>
  <c r="N22" i="16" s="1"/>
  <c r="C22" i="16"/>
  <c r="E22" i="16"/>
  <c r="F22" i="16"/>
  <c r="H22" i="16"/>
  <c r="I22" i="16"/>
  <c r="A23" i="16"/>
  <c r="B23" i="16"/>
  <c r="C23" i="16"/>
  <c r="L23" i="16" s="1"/>
  <c r="E23" i="16"/>
  <c r="F23" i="16"/>
  <c r="H23" i="16"/>
  <c r="I23" i="16"/>
  <c r="A24" i="16"/>
  <c r="B24" i="16"/>
  <c r="N24" i="16" s="1"/>
  <c r="C24" i="16"/>
  <c r="E24" i="16"/>
  <c r="F24" i="16"/>
  <c r="H24" i="16"/>
  <c r="I24" i="16"/>
  <c r="A25" i="16"/>
  <c r="B25" i="16"/>
  <c r="N25" i="16" s="1"/>
  <c r="C25" i="16"/>
  <c r="L25" i="16" s="1"/>
  <c r="E25" i="16"/>
  <c r="F25" i="16"/>
  <c r="H25" i="16"/>
  <c r="I25" i="16"/>
  <c r="A26" i="16"/>
  <c r="B26" i="16"/>
  <c r="N26" i="16" s="1"/>
  <c r="C26" i="16"/>
  <c r="L26" i="16" s="1"/>
  <c r="E26" i="16"/>
  <c r="F26" i="16"/>
  <c r="H26" i="16"/>
  <c r="I26" i="16"/>
  <c r="A27" i="16"/>
  <c r="B27" i="16"/>
  <c r="N27" i="16" s="1"/>
  <c r="C27" i="16"/>
  <c r="L27" i="16" s="1"/>
  <c r="E27" i="16"/>
  <c r="F27" i="16"/>
  <c r="H27" i="16"/>
  <c r="I27" i="16"/>
  <c r="A28" i="16"/>
  <c r="B28" i="16"/>
  <c r="N28" i="16" s="1"/>
  <c r="C28" i="16"/>
  <c r="L28" i="16" s="1"/>
  <c r="E28" i="16"/>
  <c r="F28" i="16"/>
  <c r="H28" i="16"/>
  <c r="I28" i="16"/>
  <c r="A29" i="16"/>
  <c r="B29" i="16"/>
  <c r="N29" i="16" s="1"/>
  <c r="C29" i="16"/>
  <c r="L29" i="16" s="1"/>
  <c r="E29" i="16"/>
  <c r="F29" i="16"/>
  <c r="H29" i="16"/>
  <c r="I29" i="16"/>
  <c r="A30" i="16"/>
  <c r="B30" i="16"/>
  <c r="N30" i="16" s="1"/>
  <c r="C30" i="16"/>
  <c r="L30" i="16" s="1"/>
  <c r="E30" i="16"/>
  <c r="F30" i="16"/>
  <c r="H30" i="16"/>
  <c r="I30" i="16"/>
  <c r="A31" i="16"/>
  <c r="B31" i="16"/>
  <c r="N31" i="16" s="1"/>
  <c r="C31" i="16"/>
  <c r="L31" i="16" s="1"/>
  <c r="E31" i="16"/>
  <c r="F31" i="16"/>
  <c r="H31" i="16"/>
  <c r="I31" i="16"/>
  <c r="A32" i="16"/>
  <c r="B32" i="16"/>
  <c r="N32" i="16" s="1"/>
  <c r="C32" i="16"/>
  <c r="L32" i="16" s="1"/>
  <c r="E32" i="16"/>
  <c r="F32" i="16"/>
  <c r="H32" i="16"/>
  <c r="I32" i="16"/>
  <c r="A33" i="16"/>
  <c r="B33" i="16"/>
  <c r="N33" i="16" s="1"/>
  <c r="C33" i="16"/>
  <c r="L33" i="16" s="1"/>
  <c r="E33" i="16"/>
  <c r="F33" i="16"/>
  <c r="H33" i="16"/>
  <c r="I33" i="16"/>
  <c r="A34" i="16"/>
  <c r="B34" i="16"/>
  <c r="N34" i="16" s="1"/>
  <c r="C34" i="16"/>
  <c r="L34" i="16" s="1"/>
  <c r="E34" i="16"/>
  <c r="F34" i="16"/>
  <c r="H34" i="16"/>
  <c r="I34" i="16"/>
  <c r="A35" i="16"/>
  <c r="B35" i="16"/>
  <c r="N35" i="16" s="1"/>
  <c r="C35" i="16"/>
  <c r="L35" i="16" s="1"/>
  <c r="E35" i="16"/>
  <c r="F35" i="16"/>
  <c r="H35" i="16"/>
  <c r="I35" i="16"/>
  <c r="A36" i="16"/>
  <c r="B36" i="16"/>
  <c r="N36" i="16" s="1"/>
  <c r="C36" i="16"/>
  <c r="L36" i="16" s="1"/>
  <c r="E36" i="16"/>
  <c r="F36" i="16"/>
  <c r="H36" i="16"/>
  <c r="I36" i="16"/>
  <c r="A37" i="16"/>
  <c r="B37" i="16"/>
  <c r="N37" i="16" s="1"/>
  <c r="C37" i="16"/>
  <c r="L37" i="16" s="1"/>
  <c r="E37" i="16"/>
  <c r="F37" i="16"/>
  <c r="H37" i="16"/>
  <c r="I37" i="16"/>
  <c r="A38" i="16"/>
  <c r="B38" i="16"/>
  <c r="N38" i="16" s="1"/>
  <c r="C38" i="16"/>
  <c r="L38" i="16" s="1"/>
  <c r="E38" i="16"/>
  <c r="F38" i="16"/>
  <c r="H38" i="16"/>
  <c r="I38" i="16"/>
  <c r="A39" i="16"/>
  <c r="B39" i="16"/>
  <c r="N39" i="16" s="1"/>
  <c r="C39" i="16"/>
  <c r="L39" i="16" s="1"/>
  <c r="E39" i="16"/>
  <c r="F39" i="16"/>
  <c r="H39" i="16"/>
  <c r="I39" i="16"/>
  <c r="A40" i="16"/>
  <c r="B40" i="16"/>
  <c r="N40" i="16" s="1"/>
  <c r="C40" i="16"/>
  <c r="L40" i="16" s="1"/>
  <c r="E40" i="16"/>
  <c r="F40" i="16"/>
  <c r="H40" i="16"/>
  <c r="I40" i="16"/>
  <c r="A41" i="16"/>
  <c r="B41" i="16"/>
  <c r="N41" i="16" s="1"/>
  <c r="C41" i="16"/>
  <c r="L41" i="16" s="1"/>
  <c r="E41" i="16"/>
  <c r="F41" i="16"/>
  <c r="H41" i="16"/>
  <c r="I41" i="16"/>
  <c r="A42" i="16"/>
  <c r="B42" i="16"/>
  <c r="N42" i="16" s="1"/>
  <c r="C42" i="16"/>
  <c r="L42" i="16" s="1"/>
  <c r="E42" i="16"/>
  <c r="F42" i="16"/>
  <c r="H42" i="16"/>
  <c r="I42" i="16"/>
  <c r="A43" i="16"/>
  <c r="B43" i="16"/>
  <c r="N43" i="16" s="1"/>
  <c r="C43" i="16"/>
  <c r="L43" i="16" s="1"/>
  <c r="E43" i="16"/>
  <c r="F43" i="16"/>
  <c r="H43" i="16"/>
  <c r="I43" i="16"/>
  <c r="A44" i="16"/>
  <c r="B44" i="16"/>
  <c r="N44" i="16" s="1"/>
  <c r="C44" i="16"/>
  <c r="L44" i="16" s="1"/>
  <c r="E44" i="16"/>
  <c r="F44" i="16"/>
  <c r="H44" i="16"/>
  <c r="I44" i="16"/>
  <c r="A45" i="16"/>
  <c r="B45" i="16"/>
  <c r="N45" i="16" s="1"/>
  <c r="C45" i="16"/>
  <c r="L45" i="16" s="1"/>
  <c r="E45" i="16"/>
  <c r="F45" i="16"/>
  <c r="H45" i="16"/>
  <c r="I45" i="16"/>
  <c r="A46" i="16"/>
  <c r="B46" i="16"/>
  <c r="N46" i="16" s="1"/>
  <c r="C46" i="16"/>
  <c r="L46" i="16" s="1"/>
  <c r="E46" i="16"/>
  <c r="F46" i="16"/>
  <c r="H46" i="16"/>
  <c r="I46" i="16"/>
  <c r="A47" i="16"/>
  <c r="B47" i="16"/>
  <c r="N47" i="16" s="1"/>
  <c r="C47" i="16"/>
  <c r="L47" i="16" s="1"/>
  <c r="E47" i="16"/>
  <c r="F47" i="16"/>
  <c r="H47" i="16"/>
  <c r="I47" i="16"/>
  <c r="A48" i="16"/>
  <c r="B48" i="16"/>
  <c r="N48" i="16" s="1"/>
  <c r="C48" i="16"/>
  <c r="L48" i="16" s="1"/>
  <c r="E48" i="16"/>
  <c r="F48" i="16"/>
  <c r="H48" i="16"/>
  <c r="I48" i="16"/>
  <c r="A49" i="16"/>
  <c r="B49" i="16"/>
  <c r="N49" i="16" s="1"/>
  <c r="C49" i="16"/>
  <c r="L49" i="16" s="1"/>
  <c r="E49" i="16"/>
  <c r="F49" i="16"/>
  <c r="H49" i="16"/>
  <c r="I49" i="16"/>
  <c r="A50" i="16"/>
  <c r="B50" i="16"/>
  <c r="N50" i="16" s="1"/>
  <c r="C50" i="16"/>
  <c r="L50" i="16" s="1"/>
  <c r="E50" i="16"/>
  <c r="F50" i="16"/>
  <c r="H50" i="16"/>
  <c r="I50" i="16"/>
  <c r="A51" i="16"/>
  <c r="B51" i="16"/>
  <c r="N51" i="16" s="1"/>
  <c r="C51" i="16"/>
  <c r="L51" i="16" s="1"/>
  <c r="E51" i="16"/>
  <c r="F51" i="16"/>
  <c r="H51" i="16"/>
  <c r="I51" i="16"/>
  <c r="A52" i="16"/>
  <c r="B52" i="16"/>
  <c r="N52" i="16" s="1"/>
  <c r="C52" i="16"/>
  <c r="L52" i="16" s="1"/>
  <c r="E52" i="16"/>
  <c r="F52" i="16"/>
  <c r="H52" i="16"/>
  <c r="I52" i="16"/>
  <c r="A53" i="16"/>
  <c r="B53" i="16"/>
  <c r="N53" i="16" s="1"/>
  <c r="C53" i="16"/>
  <c r="L53" i="16" s="1"/>
  <c r="E53" i="16"/>
  <c r="F53" i="16"/>
  <c r="H53" i="16"/>
  <c r="I53" i="16"/>
  <c r="A54" i="16"/>
  <c r="B54" i="16"/>
  <c r="N54" i="16" s="1"/>
  <c r="C54" i="16"/>
  <c r="L54" i="16" s="1"/>
  <c r="E54" i="16"/>
  <c r="F54" i="16"/>
  <c r="H54" i="16"/>
  <c r="I54" i="16"/>
  <c r="A55" i="16"/>
  <c r="B55" i="16"/>
  <c r="N55" i="16" s="1"/>
  <c r="C55" i="16"/>
  <c r="L55" i="16" s="1"/>
  <c r="E55" i="16"/>
  <c r="F55" i="16"/>
  <c r="H55" i="16"/>
  <c r="I55" i="16"/>
  <c r="A56" i="16"/>
  <c r="B56" i="16"/>
  <c r="N56" i="16" s="1"/>
  <c r="C56" i="16"/>
  <c r="L56" i="16" s="1"/>
  <c r="E56" i="16"/>
  <c r="F56" i="16"/>
  <c r="H56" i="16"/>
  <c r="I56" i="16"/>
  <c r="A57" i="16"/>
  <c r="B57" i="16"/>
  <c r="N57" i="16" s="1"/>
  <c r="C57" i="16"/>
  <c r="L57" i="16" s="1"/>
  <c r="E57" i="16"/>
  <c r="F57" i="16"/>
  <c r="H57" i="16"/>
  <c r="I57" i="16"/>
  <c r="A58" i="16"/>
  <c r="B58" i="16"/>
  <c r="N58" i="16" s="1"/>
  <c r="C58" i="16"/>
  <c r="L58" i="16" s="1"/>
  <c r="E58" i="16"/>
  <c r="F58" i="16"/>
  <c r="H58" i="16"/>
  <c r="I58" i="16"/>
  <c r="A59" i="16"/>
  <c r="B59" i="16"/>
  <c r="N59" i="16" s="1"/>
  <c r="C59" i="16"/>
  <c r="L59" i="16" s="1"/>
  <c r="E59" i="16"/>
  <c r="F59" i="16"/>
  <c r="H59" i="16"/>
  <c r="I59" i="16"/>
  <c r="A60" i="16"/>
  <c r="B60" i="16"/>
  <c r="N60" i="16" s="1"/>
  <c r="C60" i="16"/>
  <c r="L60" i="16" s="1"/>
  <c r="E60" i="16"/>
  <c r="F60" i="16"/>
  <c r="H60" i="16"/>
  <c r="I60" i="16"/>
  <c r="A61" i="16"/>
  <c r="B61" i="16"/>
  <c r="N61" i="16" s="1"/>
  <c r="C61" i="16"/>
  <c r="L61" i="16" s="1"/>
  <c r="E61" i="16"/>
  <c r="F61" i="16"/>
  <c r="H61" i="16"/>
  <c r="I61" i="16"/>
  <c r="A62" i="16"/>
  <c r="B62" i="16"/>
  <c r="N62" i="16" s="1"/>
  <c r="C62" i="16"/>
  <c r="L62" i="16" s="1"/>
  <c r="E62" i="16"/>
  <c r="F62" i="16"/>
  <c r="H62" i="16"/>
  <c r="I62" i="16"/>
  <c r="A63" i="16"/>
  <c r="B63" i="16"/>
  <c r="N63" i="16" s="1"/>
  <c r="C63" i="16"/>
  <c r="L63" i="16" s="1"/>
  <c r="E63" i="16"/>
  <c r="F63" i="16"/>
  <c r="H63" i="16"/>
  <c r="I63" i="16"/>
  <c r="A64" i="16"/>
  <c r="B64" i="16"/>
  <c r="N64" i="16" s="1"/>
  <c r="C64" i="16"/>
  <c r="L64" i="16" s="1"/>
  <c r="E64" i="16"/>
  <c r="F64" i="16"/>
  <c r="H64" i="16"/>
  <c r="I64" i="16"/>
  <c r="A65" i="16"/>
  <c r="B65" i="16"/>
  <c r="N65" i="16" s="1"/>
  <c r="C65" i="16"/>
  <c r="L65" i="16" s="1"/>
  <c r="E65" i="16"/>
  <c r="F65" i="16"/>
  <c r="H65" i="16"/>
  <c r="I65" i="16"/>
  <c r="A66" i="16"/>
  <c r="B66" i="16"/>
  <c r="N66" i="16" s="1"/>
  <c r="C66" i="16"/>
  <c r="L66" i="16" s="1"/>
  <c r="E66" i="16"/>
  <c r="F66" i="16"/>
  <c r="H66" i="16"/>
  <c r="I66" i="16"/>
  <c r="A67" i="16"/>
  <c r="B67" i="16"/>
  <c r="N67" i="16" s="1"/>
  <c r="C67" i="16"/>
  <c r="L67" i="16" s="1"/>
  <c r="E67" i="16"/>
  <c r="F67" i="16"/>
  <c r="H67" i="16"/>
  <c r="I67" i="16"/>
  <c r="A68" i="16"/>
  <c r="B68" i="16"/>
  <c r="N68" i="16" s="1"/>
  <c r="C68" i="16"/>
  <c r="L68" i="16" s="1"/>
  <c r="E68" i="16"/>
  <c r="F68" i="16"/>
  <c r="H68" i="16"/>
  <c r="I68" i="16"/>
  <c r="A69" i="16"/>
  <c r="B69" i="16"/>
  <c r="N69" i="16" s="1"/>
  <c r="C69" i="16"/>
  <c r="L69" i="16" s="1"/>
  <c r="E69" i="16"/>
  <c r="F69" i="16"/>
  <c r="H69" i="16"/>
  <c r="I69" i="16"/>
  <c r="A70" i="16"/>
  <c r="B70" i="16"/>
  <c r="N70" i="16" s="1"/>
  <c r="C70" i="16"/>
  <c r="L70" i="16" s="1"/>
  <c r="E70" i="16"/>
  <c r="F70" i="16"/>
  <c r="H70" i="16"/>
  <c r="I70" i="16"/>
  <c r="A71" i="16"/>
  <c r="B71" i="16"/>
  <c r="N71" i="16" s="1"/>
  <c r="C71" i="16"/>
  <c r="L71" i="16" s="1"/>
  <c r="E71" i="16"/>
  <c r="F71" i="16"/>
  <c r="H71" i="16"/>
  <c r="I71" i="16"/>
  <c r="A72" i="16"/>
  <c r="B72" i="16"/>
  <c r="N72" i="16" s="1"/>
  <c r="C72" i="16"/>
  <c r="L72" i="16" s="1"/>
  <c r="E72" i="16"/>
  <c r="F72" i="16"/>
  <c r="H72" i="16"/>
  <c r="I72" i="16"/>
  <c r="A73" i="16"/>
  <c r="B73" i="16"/>
  <c r="N73" i="16" s="1"/>
  <c r="C73" i="16"/>
  <c r="L73" i="16" s="1"/>
  <c r="E73" i="16"/>
  <c r="F73" i="16"/>
  <c r="H73" i="16"/>
  <c r="I73" i="16"/>
  <c r="A74" i="16"/>
  <c r="B74" i="16"/>
  <c r="N74" i="16" s="1"/>
  <c r="C74" i="16"/>
  <c r="L74" i="16" s="1"/>
  <c r="E74" i="16"/>
  <c r="F74" i="16"/>
  <c r="H74" i="16"/>
  <c r="I74" i="16"/>
  <c r="A75" i="16"/>
  <c r="B75" i="16"/>
  <c r="N75" i="16" s="1"/>
  <c r="C75" i="16"/>
  <c r="L75" i="16" s="1"/>
  <c r="E75" i="16"/>
  <c r="F75" i="16"/>
  <c r="H75" i="16"/>
  <c r="I75" i="16"/>
  <c r="A76" i="16"/>
  <c r="B76" i="16"/>
  <c r="N76" i="16" s="1"/>
  <c r="C76" i="16"/>
  <c r="L76" i="16" s="1"/>
  <c r="E76" i="16"/>
  <c r="F76" i="16"/>
  <c r="H76" i="16"/>
  <c r="I76" i="16"/>
  <c r="A77" i="16"/>
  <c r="B77" i="16"/>
  <c r="N77" i="16" s="1"/>
  <c r="C77" i="16"/>
  <c r="L77" i="16" s="1"/>
  <c r="E77" i="16"/>
  <c r="F77" i="16"/>
  <c r="H77" i="16"/>
  <c r="I77" i="16"/>
  <c r="A78" i="16"/>
  <c r="B78" i="16"/>
  <c r="N78" i="16" s="1"/>
  <c r="C78" i="16"/>
  <c r="L78" i="16" s="1"/>
  <c r="E78" i="16"/>
  <c r="F78" i="16"/>
  <c r="H78" i="16"/>
  <c r="I78" i="16"/>
  <c r="A79" i="16"/>
  <c r="B79" i="16"/>
  <c r="N79" i="16" s="1"/>
  <c r="C79" i="16"/>
  <c r="L79" i="16" s="1"/>
  <c r="E79" i="16"/>
  <c r="F79" i="16"/>
  <c r="H79" i="16"/>
  <c r="I79" i="16"/>
  <c r="A80" i="16"/>
  <c r="B80" i="16"/>
  <c r="N80" i="16" s="1"/>
  <c r="C80" i="16"/>
  <c r="L80" i="16" s="1"/>
  <c r="E80" i="16"/>
  <c r="F80" i="16"/>
  <c r="H80" i="16"/>
  <c r="I80" i="16"/>
  <c r="A81" i="16"/>
  <c r="B81" i="16"/>
  <c r="N81" i="16" s="1"/>
  <c r="C81" i="16"/>
  <c r="L81" i="16" s="1"/>
  <c r="E81" i="16"/>
  <c r="F81" i="16"/>
  <c r="H81" i="16"/>
  <c r="I81" i="16"/>
  <c r="A82" i="16"/>
  <c r="B82" i="16"/>
  <c r="N82" i="16" s="1"/>
  <c r="C82" i="16"/>
  <c r="L82" i="16" s="1"/>
  <c r="E82" i="16"/>
  <c r="F82" i="16"/>
  <c r="H82" i="16"/>
  <c r="I82" i="16"/>
  <c r="A83" i="16"/>
  <c r="B83" i="16"/>
  <c r="N83" i="16" s="1"/>
  <c r="C83" i="16"/>
  <c r="L83" i="16" s="1"/>
  <c r="E83" i="16"/>
  <c r="F83" i="16"/>
  <c r="H83" i="16"/>
  <c r="I83" i="16"/>
  <c r="A84" i="16"/>
  <c r="B84" i="16"/>
  <c r="N84" i="16" s="1"/>
  <c r="C84" i="16"/>
  <c r="L84" i="16" s="1"/>
  <c r="E84" i="16"/>
  <c r="F84" i="16"/>
  <c r="H84" i="16"/>
  <c r="I84" i="16"/>
  <c r="A85" i="16"/>
  <c r="B85" i="16"/>
  <c r="N85" i="16" s="1"/>
  <c r="C85" i="16"/>
  <c r="L85" i="16" s="1"/>
  <c r="E85" i="16"/>
  <c r="F85" i="16"/>
  <c r="H85" i="16"/>
  <c r="I85" i="16"/>
  <c r="A86" i="16"/>
  <c r="B86" i="16"/>
  <c r="N86" i="16" s="1"/>
  <c r="C86" i="16"/>
  <c r="L86" i="16" s="1"/>
  <c r="E86" i="16"/>
  <c r="F86" i="16"/>
  <c r="H86" i="16"/>
  <c r="I86" i="16"/>
  <c r="A87" i="16"/>
  <c r="B87" i="16"/>
  <c r="N87" i="16" s="1"/>
  <c r="C87" i="16"/>
  <c r="L87" i="16" s="1"/>
  <c r="E87" i="16"/>
  <c r="F87" i="16"/>
  <c r="H87" i="16"/>
  <c r="I87" i="16"/>
  <c r="A88" i="16"/>
  <c r="B88" i="16"/>
  <c r="N88" i="16" s="1"/>
  <c r="C88" i="16"/>
  <c r="L88" i="16" s="1"/>
  <c r="E88" i="16"/>
  <c r="F88" i="16"/>
  <c r="H88" i="16"/>
  <c r="I88" i="16"/>
  <c r="A89" i="16"/>
  <c r="B89" i="16"/>
  <c r="N89" i="16" s="1"/>
  <c r="C89" i="16"/>
  <c r="L89" i="16" s="1"/>
  <c r="E89" i="16"/>
  <c r="F89" i="16"/>
  <c r="H89" i="16"/>
  <c r="I89" i="16"/>
  <c r="A90" i="16"/>
  <c r="B90" i="16"/>
  <c r="N90" i="16" s="1"/>
  <c r="C90" i="16"/>
  <c r="L90" i="16" s="1"/>
  <c r="E90" i="16"/>
  <c r="F90" i="16"/>
  <c r="H90" i="16"/>
  <c r="I90" i="16"/>
  <c r="A91" i="16"/>
  <c r="B91" i="16"/>
  <c r="N91" i="16" s="1"/>
  <c r="C91" i="16"/>
  <c r="L91" i="16" s="1"/>
  <c r="E91" i="16"/>
  <c r="F91" i="16"/>
  <c r="H91" i="16"/>
  <c r="I91" i="16"/>
  <c r="A92" i="16"/>
  <c r="B92" i="16"/>
  <c r="N92" i="16" s="1"/>
  <c r="C92" i="16"/>
  <c r="L92" i="16" s="1"/>
  <c r="E92" i="16"/>
  <c r="F92" i="16"/>
  <c r="H92" i="16"/>
  <c r="I92" i="16"/>
  <c r="A93" i="16"/>
  <c r="B93" i="16"/>
  <c r="N93" i="16" s="1"/>
  <c r="C93" i="16"/>
  <c r="L93" i="16" s="1"/>
  <c r="E93" i="16"/>
  <c r="F93" i="16"/>
  <c r="H93" i="16"/>
  <c r="I93" i="16"/>
  <c r="A94" i="16"/>
  <c r="B94" i="16"/>
  <c r="N94" i="16" s="1"/>
  <c r="C94" i="16"/>
  <c r="L94" i="16" s="1"/>
  <c r="E94" i="16"/>
  <c r="F94" i="16"/>
  <c r="H94" i="16"/>
  <c r="I94" i="16"/>
  <c r="A95" i="16"/>
  <c r="B95" i="16"/>
  <c r="N95" i="16" s="1"/>
  <c r="C95" i="16"/>
  <c r="L95" i="16" s="1"/>
  <c r="E95" i="16"/>
  <c r="F95" i="16"/>
  <c r="H95" i="16"/>
  <c r="I95" i="16"/>
  <c r="A96" i="16"/>
  <c r="B96" i="16"/>
  <c r="N96" i="16" s="1"/>
  <c r="C96" i="16"/>
  <c r="L96" i="16" s="1"/>
  <c r="E96" i="16"/>
  <c r="F96" i="16"/>
  <c r="H96" i="16"/>
  <c r="I96" i="16"/>
  <c r="A97" i="16"/>
  <c r="B97" i="16"/>
  <c r="N97" i="16" s="1"/>
  <c r="C97" i="16"/>
  <c r="L97" i="16" s="1"/>
  <c r="E97" i="16"/>
  <c r="F97" i="16"/>
  <c r="H97" i="16"/>
  <c r="I97" i="16"/>
  <c r="A98" i="16"/>
  <c r="B98" i="16"/>
  <c r="N98" i="16" s="1"/>
  <c r="C98" i="16"/>
  <c r="L98" i="16" s="1"/>
  <c r="E98" i="16"/>
  <c r="F98" i="16"/>
  <c r="H98" i="16"/>
  <c r="I98" i="16"/>
  <c r="A99" i="16"/>
  <c r="B99" i="16"/>
  <c r="N99" i="16" s="1"/>
  <c r="C99" i="16"/>
  <c r="L99" i="16" s="1"/>
  <c r="E99" i="16"/>
  <c r="F99" i="16"/>
  <c r="H99" i="16"/>
  <c r="I99" i="16"/>
  <c r="A100" i="16"/>
  <c r="B100" i="16"/>
  <c r="N100" i="16" s="1"/>
  <c r="C100" i="16"/>
  <c r="L100" i="16" s="1"/>
  <c r="E100" i="16"/>
  <c r="F100" i="16"/>
  <c r="H100" i="16"/>
  <c r="I100" i="16"/>
  <c r="A3" i="16"/>
  <c r="A4" i="16"/>
  <c r="A5" i="16"/>
  <c r="A6" i="16"/>
  <c r="A7" i="16"/>
  <c r="A8" i="16"/>
  <c r="B3" i="16"/>
  <c r="B4" i="16"/>
  <c r="B5" i="16"/>
  <c r="B6" i="16"/>
  <c r="B7" i="16"/>
  <c r="B8" i="16"/>
  <c r="C3" i="16"/>
  <c r="C4" i="16"/>
  <c r="C5" i="16"/>
  <c r="C6" i="16"/>
  <c r="C7" i="16"/>
  <c r="C8" i="16"/>
  <c r="E3" i="16"/>
  <c r="E4" i="16"/>
  <c r="E5" i="16"/>
  <c r="E6" i="16"/>
  <c r="E7" i="16"/>
  <c r="E8" i="16"/>
  <c r="F3" i="16"/>
  <c r="F4" i="16"/>
  <c r="F5" i="16"/>
  <c r="F6" i="16"/>
  <c r="F7" i="16"/>
  <c r="F8" i="16"/>
  <c r="H3" i="16"/>
  <c r="H4" i="16"/>
  <c r="H5" i="16"/>
  <c r="H6" i="16"/>
  <c r="H7" i="16"/>
  <c r="H8" i="16"/>
  <c r="I3" i="16"/>
  <c r="I4" i="16"/>
  <c r="I5" i="16"/>
  <c r="I6" i="16"/>
  <c r="I7" i="16"/>
  <c r="I8" i="16"/>
  <c r="I2" i="16"/>
  <c r="H2" i="16"/>
  <c r="F2" i="16"/>
  <c r="E2" i="16"/>
  <c r="C2" i="16"/>
  <c r="B2" i="16"/>
  <c r="A2" i="16"/>
  <c r="L24" i="16" l="1"/>
  <c r="N23" i="16"/>
  <c r="L22" i="16"/>
  <c r="N21" i="16"/>
  <c r="D21" i="16" s="1"/>
  <c r="N18" i="16"/>
  <c r="N14" i="16"/>
  <c r="L21" i="16"/>
  <c r="N20" i="16"/>
  <c r="D20" i="16" s="1"/>
  <c r="L20" i="16"/>
  <c r="L19" i="16"/>
  <c r="N19" i="16"/>
  <c r="N16" i="16"/>
  <c r="D16" i="16" s="1"/>
  <c r="L18" i="16"/>
  <c r="L17" i="16"/>
  <c r="N17" i="16"/>
  <c r="L15" i="16"/>
  <c r="L16" i="16"/>
  <c r="N15" i="16"/>
  <c r="N12" i="16"/>
  <c r="L14" i="16"/>
  <c r="N13" i="16"/>
  <c r="L12" i="16"/>
  <c r="L13" i="16"/>
  <c r="K130" i="16"/>
  <c r="K105" i="16"/>
  <c r="K104" i="16"/>
  <c r="O7" i="16"/>
  <c r="O3" i="16"/>
  <c r="O2" i="16"/>
  <c r="K101" i="16"/>
  <c r="O6" i="16"/>
  <c r="K22" i="16"/>
  <c r="K371" i="16"/>
  <c r="N7" i="16"/>
  <c r="D7" i="16" s="1"/>
  <c r="N3" i="16"/>
  <c r="D3" i="16" s="1"/>
  <c r="O10" i="16"/>
  <c r="K490" i="16"/>
  <c r="P7" i="16"/>
  <c r="J8" i="16" s="1"/>
  <c r="J96" i="16"/>
  <c r="P96" i="16"/>
  <c r="J64" i="16"/>
  <c r="P64" i="16"/>
  <c r="G58" i="16"/>
  <c r="O58" i="16"/>
  <c r="G46" i="16"/>
  <c r="O46" i="16"/>
  <c r="G481" i="16"/>
  <c r="O481" i="16"/>
  <c r="G477" i="16"/>
  <c r="O477" i="16"/>
  <c r="G469" i="16"/>
  <c r="O469" i="16"/>
  <c r="G465" i="16"/>
  <c r="O465" i="16"/>
  <c r="G461" i="16"/>
  <c r="O461" i="16"/>
  <c r="J455" i="16"/>
  <c r="P455" i="16"/>
  <c r="J451" i="16"/>
  <c r="P451" i="16"/>
  <c r="J447" i="16"/>
  <c r="P447" i="16"/>
  <c r="G445" i="16"/>
  <c r="O445" i="16"/>
  <c r="G437" i="16"/>
  <c r="O437" i="16"/>
  <c r="P430" i="16"/>
  <c r="J430" i="16"/>
  <c r="J426" i="16"/>
  <c r="P426" i="16"/>
  <c r="J422" i="16"/>
  <c r="P422" i="16"/>
  <c r="P418" i="16"/>
  <c r="J418" i="16"/>
  <c r="P402" i="16"/>
  <c r="J402" i="16"/>
  <c r="G371" i="16"/>
  <c r="O371" i="16"/>
  <c r="G367" i="16"/>
  <c r="O367" i="16"/>
  <c r="G363" i="16"/>
  <c r="O363" i="16"/>
  <c r="G359" i="16"/>
  <c r="O359" i="16"/>
  <c r="G351" i="16"/>
  <c r="O351" i="16"/>
  <c r="G347" i="16"/>
  <c r="O347" i="16"/>
  <c r="J337" i="16"/>
  <c r="P337" i="16"/>
  <c r="G331" i="16"/>
  <c r="O331" i="16"/>
  <c r="G327" i="16"/>
  <c r="O327" i="16"/>
  <c r="J321" i="16"/>
  <c r="P321" i="16"/>
  <c r="J317" i="16"/>
  <c r="P317" i="16"/>
  <c r="G310" i="16"/>
  <c r="O310" i="16"/>
  <c r="G306" i="16"/>
  <c r="O306" i="16"/>
  <c r="J304" i="16"/>
  <c r="P304" i="16"/>
  <c r="J288" i="16"/>
  <c r="P288" i="16"/>
  <c r="J284" i="16"/>
  <c r="P284" i="16"/>
  <c r="G270" i="16"/>
  <c r="O270" i="16"/>
  <c r="G266" i="16"/>
  <c r="O266" i="16"/>
  <c r="G262" i="16"/>
  <c r="O262" i="16"/>
  <c r="G258" i="16"/>
  <c r="O258" i="16"/>
  <c r="G254" i="16"/>
  <c r="O254" i="16"/>
  <c r="J244" i="16"/>
  <c r="P244" i="16"/>
  <c r="J240" i="16"/>
  <c r="P240" i="16"/>
  <c r="J236" i="16"/>
  <c r="P236" i="16"/>
  <c r="J232" i="16"/>
  <c r="P232" i="16"/>
  <c r="J228" i="16"/>
  <c r="P228" i="16"/>
  <c r="J224" i="16"/>
  <c r="P224" i="16"/>
  <c r="G218" i="16"/>
  <c r="O218" i="16"/>
  <c r="J212" i="16"/>
  <c r="P212" i="16"/>
  <c r="J208" i="16"/>
  <c r="P208" i="16"/>
  <c r="J188" i="16"/>
  <c r="P188" i="16"/>
  <c r="J184" i="16"/>
  <c r="P184" i="16"/>
  <c r="G182" i="16"/>
  <c r="O182" i="16"/>
  <c r="J172" i="16"/>
  <c r="P172" i="16"/>
  <c r="J168" i="16"/>
  <c r="P168" i="16"/>
  <c r="J152" i="16"/>
  <c r="P152" i="16"/>
  <c r="J148" i="16"/>
  <c r="P148" i="16"/>
  <c r="J144" i="16"/>
  <c r="P144" i="16"/>
  <c r="J140" i="16"/>
  <c r="P140" i="16"/>
  <c r="J136" i="16"/>
  <c r="P136" i="16"/>
  <c r="G134" i="16"/>
  <c r="O134" i="16"/>
  <c r="G129" i="16"/>
  <c r="O129" i="16"/>
  <c r="G125" i="16"/>
  <c r="O125" i="16"/>
  <c r="G121" i="16"/>
  <c r="O121" i="16"/>
  <c r="J119" i="16"/>
  <c r="P119" i="16"/>
  <c r="G99" i="16"/>
  <c r="O99" i="16"/>
  <c r="J97" i="16"/>
  <c r="P97" i="16"/>
  <c r="G95" i="16"/>
  <c r="O95" i="16"/>
  <c r="J93" i="16"/>
  <c r="P93" i="16"/>
  <c r="G91" i="16"/>
  <c r="O91" i="16"/>
  <c r="J89" i="16"/>
  <c r="P89" i="16"/>
  <c r="G87" i="16"/>
  <c r="O87" i="16"/>
  <c r="J85" i="16"/>
  <c r="P85" i="16"/>
  <c r="G83" i="16"/>
  <c r="O83" i="16"/>
  <c r="J81" i="16"/>
  <c r="P81" i="16"/>
  <c r="G79" i="16"/>
  <c r="O79" i="16"/>
  <c r="J77" i="16"/>
  <c r="P77" i="16"/>
  <c r="G75" i="16"/>
  <c r="O75" i="16"/>
  <c r="J73" i="16"/>
  <c r="P73" i="16"/>
  <c r="G71" i="16"/>
  <c r="O71" i="16"/>
  <c r="J69" i="16"/>
  <c r="P69" i="16"/>
  <c r="G67" i="16"/>
  <c r="O67" i="16"/>
  <c r="J65" i="16"/>
  <c r="P65" i="16"/>
  <c r="G63" i="16"/>
  <c r="O63" i="16"/>
  <c r="J61" i="16"/>
  <c r="P61" i="16"/>
  <c r="G59" i="16"/>
  <c r="O59" i="16"/>
  <c r="J57" i="16"/>
  <c r="P57" i="16"/>
  <c r="G55" i="16"/>
  <c r="O55" i="16"/>
  <c r="J53" i="16"/>
  <c r="P53" i="16"/>
  <c r="G51" i="16"/>
  <c r="O51" i="16"/>
  <c r="J49" i="16"/>
  <c r="P49" i="16"/>
  <c r="G47" i="16"/>
  <c r="O47" i="16"/>
  <c r="J45" i="16"/>
  <c r="P45" i="16"/>
  <c r="G43" i="16"/>
  <c r="O43" i="16"/>
  <c r="J41" i="16"/>
  <c r="P41" i="16"/>
  <c r="G39" i="16"/>
  <c r="O39" i="16"/>
  <c r="J37" i="16"/>
  <c r="P37" i="16"/>
  <c r="G35" i="16"/>
  <c r="O35" i="16"/>
  <c r="J33" i="16"/>
  <c r="P33" i="16"/>
  <c r="G31" i="16"/>
  <c r="O31" i="16"/>
  <c r="J29" i="16"/>
  <c r="P29" i="16"/>
  <c r="G27" i="16"/>
  <c r="O27" i="16"/>
  <c r="J25" i="16"/>
  <c r="P25" i="16"/>
  <c r="G23" i="16"/>
  <c r="O23" i="16"/>
  <c r="O22" i="16"/>
  <c r="P20" i="16"/>
  <c r="O18" i="16"/>
  <c r="P16" i="16"/>
  <c r="J17" i="16" s="1"/>
  <c r="O14" i="16"/>
  <c r="G15" i="16" s="1"/>
  <c r="P12" i="16"/>
  <c r="O11" i="16"/>
  <c r="G12" i="16" s="1"/>
  <c r="P9" i="16"/>
  <c r="J10" i="16" s="1"/>
  <c r="N9" i="16"/>
  <c r="D9" i="16" s="1"/>
  <c r="G500" i="16"/>
  <c r="O500" i="16"/>
  <c r="G499" i="16"/>
  <c r="O499" i="16"/>
  <c r="J497" i="16"/>
  <c r="P497" i="16"/>
  <c r="G495" i="16"/>
  <c r="O495" i="16"/>
  <c r="J493" i="16"/>
  <c r="P493" i="16"/>
  <c r="G491" i="16"/>
  <c r="O491" i="16"/>
  <c r="G490" i="16"/>
  <c r="O490" i="16"/>
  <c r="J488" i="16"/>
  <c r="P488" i="16"/>
  <c r="G486" i="16"/>
  <c r="O486" i="16"/>
  <c r="J484" i="16"/>
  <c r="P484" i="16"/>
  <c r="G482" i="16"/>
  <c r="O482" i="16"/>
  <c r="J480" i="16"/>
  <c r="P480" i="16"/>
  <c r="G478" i="16"/>
  <c r="O478" i="16"/>
  <c r="J476" i="16"/>
  <c r="P476" i="16"/>
  <c r="G474" i="16"/>
  <c r="O474" i="16"/>
  <c r="J472" i="16"/>
  <c r="P472" i="16"/>
  <c r="G470" i="16"/>
  <c r="O470" i="16"/>
  <c r="J468" i="16"/>
  <c r="P468" i="16"/>
  <c r="G466" i="16"/>
  <c r="O466" i="16"/>
  <c r="J464" i="16"/>
  <c r="P464" i="16"/>
  <c r="G462" i="16"/>
  <c r="O462" i="16"/>
  <c r="J460" i="16"/>
  <c r="P460" i="16"/>
  <c r="G458" i="16"/>
  <c r="O458" i="16"/>
  <c r="J456" i="16"/>
  <c r="P456" i="16"/>
  <c r="G454" i="16"/>
  <c r="O454" i="16"/>
  <c r="J452" i="16"/>
  <c r="P452" i="16"/>
  <c r="G450" i="16"/>
  <c r="O450" i="16"/>
  <c r="J448" i="16"/>
  <c r="P448" i="16"/>
  <c r="G446" i="16"/>
  <c r="O446" i="16"/>
  <c r="J444" i="16"/>
  <c r="P444" i="16"/>
  <c r="G442" i="16"/>
  <c r="O442" i="16"/>
  <c r="J440" i="16"/>
  <c r="P440" i="16"/>
  <c r="G438" i="16"/>
  <c r="O438" i="16"/>
  <c r="J436" i="16"/>
  <c r="P436" i="16"/>
  <c r="J435" i="16"/>
  <c r="P435" i="16"/>
  <c r="G433" i="16"/>
  <c r="O433" i="16"/>
  <c r="J431" i="16"/>
  <c r="P431" i="16"/>
  <c r="G429" i="16"/>
  <c r="O429" i="16"/>
  <c r="J427" i="16"/>
  <c r="P427" i="16"/>
  <c r="G425" i="16"/>
  <c r="O425" i="16"/>
  <c r="J423" i="16"/>
  <c r="P423" i="16"/>
  <c r="G421" i="16"/>
  <c r="O421" i="16"/>
  <c r="J419" i="16"/>
  <c r="P419" i="16"/>
  <c r="G417" i="16"/>
  <c r="O417" i="16"/>
  <c r="J415" i="16"/>
  <c r="P415" i="16"/>
  <c r="G413" i="16"/>
  <c r="O413" i="16"/>
  <c r="J411" i="16"/>
  <c r="P411" i="16"/>
  <c r="G409" i="16"/>
  <c r="O409" i="16"/>
  <c r="J407" i="16"/>
  <c r="P407" i="16"/>
  <c r="G405" i="16"/>
  <c r="O405" i="16"/>
  <c r="J403" i="16"/>
  <c r="P403" i="16"/>
  <c r="G401" i="16"/>
  <c r="O401" i="16"/>
  <c r="J399" i="16"/>
  <c r="P399" i="16"/>
  <c r="G397" i="16"/>
  <c r="O397" i="16"/>
  <c r="J395" i="16"/>
  <c r="P395" i="16"/>
  <c r="G393" i="16"/>
  <c r="O393" i="16"/>
  <c r="J391" i="16"/>
  <c r="P391" i="16"/>
  <c r="G389" i="16"/>
  <c r="O389" i="16"/>
  <c r="J387" i="16"/>
  <c r="P387" i="16"/>
  <c r="G385" i="16"/>
  <c r="O385" i="16"/>
  <c r="J383" i="16"/>
  <c r="P383" i="16"/>
  <c r="G381" i="16"/>
  <c r="O381" i="16"/>
  <c r="J379" i="16"/>
  <c r="P379" i="16"/>
  <c r="G377" i="16"/>
  <c r="O377" i="16"/>
  <c r="J375" i="16"/>
  <c r="P375" i="16"/>
  <c r="G373" i="16"/>
  <c r="O373" i="16"/>
  <c r="P370" i="16"/>
  <c r="J370" i="16"/>
  <c r="G368" i="16"/>
  <c r="O368" i="16"/>
  <c r="P366" i="16"/>
  <c r="J366" i="16"/>
  <c r="G364" i="16"/>
  <c r="O364" i="16"/>
  <c r="J362" i="16"/>
  <c r="P362" i="16"/>
  <c r="G360" i="16"/>
  <c r="O360" i="16"/>
  <c r="J358" i="16"/>
  <c r="P358" i="16"/>
  <c r="G356" i="16"/>
  <c r="O356" i="16"/>
  <c r="P354" i="16"/>
  <c r="J354" i="16"/>
  <c r="G352" i="16"/>
  <c r="O352" i="16"/>
  <c r="P350" i="16"/>
  <c r="J350" i="16"/>
  <c r="G348" i="16"/>
  <c r="O348" i="16"/>
  <c r="J346" i="16"/>
  <c r="P346" i="16"/>
  <c r="G344" i="16"/>
  <c r="O344" i="16"/>
  <c r="J342" i="16"/>
  <c r="P342" i="16"/>
  <c r="G340" i="16"/>
  <c r="O340" i="16"/>
  <c r="J338" i="16"/>
  <c r="P338" i="16"/>
  <c r="G336" i="16"/>
  <c r="O336" i="16"/>
  <c r="J334" i="16"/>
  <c r="P334" i="16"/>
  <c r="G332" i="16"/>
  <c r="O332" i="16"/>
  <c r="J330" i="16"/>
  <c r="P330" i="16"/>
  <c r="G328" i="16"/>
  <c r="O328" i="16"/>
  <c r="J326" i="16"/>
  <c r="P326" i="16"/>
  <c r="G324" i="16"/>
  <c r="O324" i="16"/>
  <c r="J322" i="16"/>
  <c r="P322" i="16"/>
  <c r="G320" i="16"/>
  <c r="O320" i="16"/>
  <c r="J318" i="16"/>
  <c r="P318" i="16"/>
  <c r="G316" i="16"/>
  <c r="O316" i="16"/>
  <c r="J314" i="16"/>
  <c r="P314" i="16"/>
  <c r="G312" i="16"/>
  <c r="O312" i="16"/>
  <c r="G311" i="16"/>
  <c r="O311" i="16"/>
  <c r="J309" i="16"/>
  <c r="P309" i="16"/>
  <c r="G307" i="16"/>
  <c r="O307" i="16"/>
  <c r="J305" i="16"/>
  <c r="P305" i="16"/>
  <c r="G303" i="16"/>
  <c r="O303" i="16"/>
  <c r="J301" i="16"/>
  <c r="P301" i="16"/>
  <c r="G299" i="16"/>
  <c r="O299" i="16"/>
  <c r="J297" i="16"/>
  <c r="P297" i="16"/>
  <c r="G295" i="16"/>
  <c r="O295" i="16"/>
  <c r="J293" i="16"/>
  <c r="P293" i="16"/>
  <c r="G291" i="16"/>
  <c r="O291" i="16"/>
  <c r="J289" i="16"/>
  <c r="P289" i="16"/>
  <c r="G287" i="16"/>
  <c r="O287" i="16"/>
  <c r="J285" i="16"/>
  <c r="P285" i="16"/>
  <c r="G283" i="16"/>
  <c r="O283" i="16"/>
  <c r="J281" i="16"/>
  <c r="P281" i="16"/>
  <c r="G279" i="16"/>
  <c r="O279" i="16"/>
  <c r="J277" i="16"/>
  <c r="P277" i="16"/>
  <c r="G275" i="16"/>
  <c r="O275" i="16"/>
  <c r="J273" i="16"/>
  <c r="P273" i="16"/>
  <c r="G271" i="16"/>
  <c r="O271" i="16"/>
  <c r="J269" i="16"/>
  <c r="P269" i="16"/>
  <c r="G267" i="16"/>
  <c r="O267" i="16"/>
  <c r="J265" i="16"/>
  <c r="P265" i="16"/>
  <c r="G263" i="16"/>
  <c r="O263" i="16"/>
  <c r="J261" i="16"/>
  <c r="P261" i="16"/>
  <c r="G259" i="16"/>
  <c r="O259" i="16"/>
  <c r="J257" i="16"/>
  <c r="P257" i="16"/>
  <c r="G255" i="16"/>
  <c r="O255" i="16"/>
  <c r="J253" i="16"/>
  <c r="P253" i="16"/>
  <c r="G251" i="16"/>
  <c r="O251" i="16"/>
  <c r="J249" i="16"/>
  <c r="P249" i="16"/>
  <c r="G247" i="16"/>
  <c r="O247" i="16"/>
  <c r="J245" i="16"/>
  <c r="P245" i="16"/>
  <c r="G243" i="16"/>
  <c r="O243" i="16"/>
  <c r="J241" i="16"/>
  <c r="P241" i="16"/>
  <c r="G239" i="16"/>
  <c r="O239" i="16"/>
  <c r="J237" i="16"/>
  <c r="P237" i="16"/>
  <c r="G235" i="16"/>
  <c r="O235" i="16"/>
  <c r="J233" i="16"/>
  <c r="P233" i="16"/>
  <c r="G231" i="16"/>
  <c r="O231" i="16"/>
  <c r="J229" i="16"/>
  <c r="P229" i="16"/>
  <c r="G227" i="16"/>
  <c r="O227" i="16"/>
  <c r="J225" i="16"/>
  <c r="P225" i="16"/>
  <c r="G223" i="16"/>
  <c r="O223" i="16"/>
  <c r="J221" i="16"/>
  <c r="P221" i="16"/>
  <c r="G219" i="16"/>
  <c r="O219" i="16"/>
  <c r="J217" i="16"/>
  <c r="P217" i="16"/>
  <c r="G215" i="16"/>
  <c r="O215" i="16"/>
  <c r="J213" i="16"/>
  <c r="P213" i="16"/>
  <c r="G211" i="16"/>
  <c r="O211" i="16"/>
  <c r="J209" i="16"/>
  <c r="P209" i="16"/>
  <c r="G207" i="16"/>
  <c r="O207" i="16"/>
  <c r="J205" i="16"/>
  <c r="P205" i="16"/>
  <c r="G203" i="16"/>
  <c r="O203" i="16"/>
  <c r="J201" i="16"/>
  <c r="P201" i="16"/>
  <c r="G199" i="16"/>
  <c r="O199" i="16"/>
  <c r="J197" i="16"/>
  <c r="P197" i="16"/>
  <c r="G195" i="16"/>
  <c r="O195" i="16"/>
  <c r="J193" i="16"/>
  <c r="P193" i="16"/>
  <c r="G191" i="16"/>
  <c r="O191" i="16"/>
  <c r="J189" i="16"/>
  <c r="P189" i="16"/>
  <c r="G187" i="16"/>
  <c r="O187" i="16"/>
  <c r="J185" i="16"/>
  <c r="P185" i="16"/>
  <c r="G183" i="16"/>
  <c r="O183" i="16"/>
  <c r="J181" i="16"/>
  <c r="P181" i="16"/>
  <c r="G179" i="16"/>
  <c r="O179" i="16"/>
  <c r="J177" i="16"/>
  <c r="P177" i="16"/>
  <c r="G175" i="16"/>
  <c r="O175" i="16"/>
  <c r="J173" i="16"/>
  <c r="P173" i="16"/>
  <c r="G171" i="16"/>
  <c r="O171" i="16"/>
  <c r="J169" i="16"/>
  <c r="P169" i="16"/>
  <c r="G167" i="16"/>
  <c r="O167" i="16"/>
  <c r="J165" i="16"/>
  <c r="P165" i="16"/>
  <c r="G163" i="16"/>
  <c r="O163" i="16"/>
  <c r="J161" i="16"/>
  <c r="P161" i="16"/>
  <c r="G159" i="16"/>
  <c r="O159" i="16"/>
  <c r="J157" i="16"/>
  <c r="P157" i="16"/>
  <c r="G155" i="16"/>
  <c r="O155" i="16"/>
  <c r="J153" i="16"/>
  <c r="P153" i="16"/>
  <c r="G151" i="16"/>
  <c r="O151" i="16"/>
  <c r="J149" i="16"/>
  <c r="P149" i="16"/>
  <c r="G147" i="16"/>
  <c r="O147" i="16"/>
  <c r="J145" i="16"/>
  <c r="P145" i="16"/>
  <c r="G143" i="16"/>
  <c r="O143" i="16"/>
  <c r="J141" i="16"/>
  <c r="P141" i="16"/>
  <c r="G139" i="16"/>
  <c r="O139" i="16"/>
  <c r="J137" i="16"/>
  <c r="P137" i="16"/>
  <c r="G135" i="16"/>
  <c r="O135" i="16"/>
  <c r="J133" i="16"/>
  <c r="P133" i="16"/>
  <c r="G131" i="16"/>
  <c r="O131" i="16"/>
  <c r="G130" i="16"/>
  <c r="O130" i="16"/>
  <c r="J128" i="16"/>
  <c r="P128" i="16"/>
  <c r="G126" i="16"/>
  <c r="O126" i="16"/>
  <c r="J124" i="16"/>
  <c r="P124" i="16"/>
  <c r="G122" i="16"/>
  <c r="O122" i="16"/>
  <c r="J120" i="16"/>
  <c r="P120" i="16"/>
  <c r="G118" i="16"/>
  <c r="O118" i="16"/>
  <c r="J116" i="16"/>
  <c r="P116" i="16"/>
  <c r="G114" i="16"/>
  <c r="O114" i="16"/>
  <c r="J112" i="16"/>
  <c r="P112" i="16"/>
  <c r="G110" i="16"/>
  <c r="O110" i="16"/>
  <c r="J108" i="16"/>
  <c r="P108" i="16"/>
  <c r="G106" i="16"/>
  <c r="O106" i="16"/>
  <c r="G105" i="16"/>
  <c r="O105" i="16"/>
  <c r="G104" i="16"/>
  <c r="O104" i="16"/>
  <c r="J102" i="16"/>
  <c r="P102" i="16"/>
  <c r="J101" i="16"/>
  <c r="P101" i="16"/>
  <c r="J100" i="16"/>
  <c r="P100" i="16"/>
  <c r="G94" i="16"/>
  <c r="O94" i="16"/>
  <c r="J88" i="16"/>
  <c r="P88" i="16"/>
  <c r="J84" i="16"/>
  <c r="P84" i="16"/>
  <c r="J80" i="16"/>
  <c r="P80" i="16"/>
  <c r="G78" i="16"/>
  <c r="O78" i="16"/>
  <c r="J76" i="16"/>
  <c r="P76" i="16"/>
  <c r="G74" i="16"/>
  <c r="O74" i="16"/>
  <c r="J72" i="16"/>
  <c r="P72" i="16"/>
  <c r="G70" i="16"/>
  <c r="O70" i="16"/>
  <c r="J68" i="16"/>
  <c r="P68" i="16"/>
  <c r="G66" i="16"/>
  <c r="O66" i="16"/>
  <c r="G62" i="16"/>
  <c r="O62" i="16"/>
  <c r="J60" i="16"/>
  <c r="P60" i="16"/>
  <c r="J56" i="16"/>
  <c r="P56" i="16"/>
  <c r="G54" i="16"/>
  <c r="O54" i="16"/>
  <c r="G50" i="16"/>
  <c r="O50" i="16"/>
  <c r="J44" i="16"/>
  <c r="P44" i="16"/>
  <c r="G42" i="16"/>
  <c r="O42" i="16"/>
  <c r="J32" i="16"/>
  <c r="P32" i="16"/>
  <c r="G30" i="16"/>
  <c r="O30" i="16"/>
  <c r="J28" i="16"/>
  <c r="P28" i="16"/>
  <c r="P19" i="16"/>
  <c r="J20" i="16" s="1"/>
  <c r="J496" i="16"/>
  <c r="P496" i="16"/>
  <c r="J492" i="16"/>
  <c r="P492" i="16"/>
  <c r="G489" i="16"/>
  <c r="O489" i="16"/>
  <c r="J487" i="16"/>
  <c r="P487" i="16"/>
  <c r="J475" i="16"/>
  <c r="P475" i="16"/>
  <c r="J463" i="16"/>
  <c r="P463" i="16"/>
  <c r="J459" i="16"/>
  <c r="P459" i="16"/>
  <c r="G441" i="16"/>
  <c r="O441" i="16"/>
  <c r="G424" i="16"/>
  <c r="O424" i="16"/>
  <c r="G412" i="16"/>
  <c r="O412" i="16"/>
  <c r="G408" i="16"/>
  <c r="O408" i="16"/>
  <c r="J406" i="16"/>
  <c r="P406" i="16"/>
  <c r="G404" i="16"/>
  <c r="O404" i="16"/>
  <c r="G400" i="16"/>
  <c r="O400" i="16"/>
  <c r="G396" i="16"/>
  <c r="O396" i="16"/>
  <c r="G392" i="16"/>
  <c r="O392" i="16"/>
  <c r="G388" i="16"/>
  <c r="O388" i="16"/>
  <c r="G384" i="16"/>
  <c r="O384" i="16"/>
  <c r="G380" i="16"/>
  <c r="O380" i="16"/>
  <c r="G376" i="16"/>
  <c r="O376" i="16"/>
  <c r="G372" i="16"/>
  <c r="O372" i="16"/>
  <c r="J357" i="16"/>
  <c r="P357" i="16"/>
  <c r="J353" i="16"/>
  <c r="P353" i="16"/>
  <c r="J345" i="16"/>
  <c r="P345" i="16"/>
  <c r="J329" i="16"/>
  <c r="P329" i="16"/>
  <c r="J325" i="16"/>
  <c r="P325" i="16"/>
  <c r="G315" i="16"/>
  <c r="O315" i="16"/>
  <c r="G298" i="16"/>
  <c r="O298" i="16"/>
  <c r="J296" i="16"/>
  <c r="P296" i="16"/>
  <c r="J292" i="16"/>
  <c r="P292" i="16"/>
  <c r="G282" i="16"/>
  <c r="O282" i="16"/>
  <c r="G278" i="16"/>
  <c r="O278" i="16"/>
  <c r="G274" i="16"/>
  <c r="O274" i="16"/>
  <c r="J256" i="16"/>
  <c r="P256" i="16"/>
  <c r="J252" i="16"/>
  <c r="P252" i="16"/>
  <c r="J248" i="16"/>
  <c r="P248" i="16"/>
  <c r="J216" i="16"/>
  <c r="P216" i="16"/>
  <c r="J204" i="16"/>
  <c r="P204" i="16"/>
  <c r="G202" i="16"/>
  <c r="O202" i="16"/>
  <c r="G198" i="16"/>
  <c r="O198" i="16"/>
  <c r="J196" i="16"/>
  <c r="P196" i="16"/>
  <c r="J192" i="16"/>
  <c r="P192" i="16"/>
  <c r="J176" i="16"/>
  <c r="P176" i="16"/>
  <c r="G174" i="16"/>
  <c r="O174" i="16"/>
  <c r="G170" i="16"/>
  <c r="O170" i="16"/>
  <c r="J164" i="16"/>
  <c r="P164" i="16"/>
  <c r="G158" i="16"/>
  <c r="O158" i="16"/>
  <c r="J156" i="16"/>
  <c r="P156" i="16"/>
  <c r="G154" i="16"/>
  <c r="O154" i="16"/>
  <c r="G150" i="16"/>
  <c r="O150" i="16"/>
  <c r="J132" i="16"/>
  <c r="P132" i="16"/>
  <c r="J123" i="16"/>
  <c r="P123" i="16"/>
  <c r="G117" i="16"/>
  <c r="O117" i="16"/>
  <c r="J115" i="16"/>
  <c r="P115" i="16"/>
  <c r="G113" i="16"/>
  <c r="O113" i="16"/>
  <c r="J111" i="16"/>
  <c r="P111" i="16"/>
  <c r="G109" i="16"/>
  <c r="O109" i="16"/>
  <c r="J107" i="16"/>
  <c r="P107" i="16"/>
  <c r="G103" i="16"/>
  <c r="O103" i="16"/>
  <c r="P6" i="16"/>
  <c r="J7" i="16" s="1"/>
  <c r="P5" i="16"/>
  <c r="J6" i="16" s="1"/>
  <c r="O5" i="16"/>
  <c r="G92" i="16"/>
  <c r="O92" i="16"/>
  <c r="J90" i="16"/>
  <c r="P90" i="16"/>
  <c r="G88" i="16"/>
  <c r="O88" i="16"/>
  <c r="J86" i="16"/>
  <c r="P86" i="16"/>
  <c r="G84" i="16"/>
  <c r="O84" i="16"/>
  <c r="J82" i="16"/>
  <c r="P82" i="16"/>
  <c r="G80" i="16"/>
  <c r="O80" i="16"/>
  <c r="J78" i="16"/>
  <c r="P78" i="16"/>
  <c r="G76" i="16"/>
  <c r="O76" i="16"/>
  <c r="J74" i="16"/>
  <c r="P74" i="16"/>
  <c r="G72" i="16"/>
  <c r="O72" i="16"/>
  <c r="J70" i="16"/>
  <c r="P70" i="16"/>
  <c r="G68" i="16"/>
  <c r="O68" i="16"/>
  <c r="J66" i="16"/>
  <c r="P66" i="16"/>
  <c r="G64" i="16"/>
  <c r="O64" i="16"/>
  <c r="J62" i="16"/>
  <c r="P62" i="16"/>
  <c r="G60" i="16"/>
  <c r="O60" i="16"/>
  <c r="J58" i="16"/>
  <c r="P58" i="16"/>
  <c r="G56" i="16"/>
  <c r="O56" i="16"/>
  <c r="J54" i="16"/>
  <c r="P54" i="16"/>
  <c r="G52" i="16"/>
  <c r="O52" i="16"/>
  <c r="J50" i="16"/>
  <c r="P50" i="16"/>
  <c r="G48" i="16"/>
  <c r="O48" i="16"/>
  <c r="J46" i="16"/>
  <c r="P46" i="16"/>
  <c r="G44" i="16"/>
  <c r="O44" i="16"/>
  <c r="J42" i="16"/>
  <c r="P42" i="16"/>
  <c r="G40" i="16"/>
  <c r="O40" i="16"/>
  <c r="J38" i="16"/>
  <c r="P38" i="16"/>
  <c r="G36" i="16"/>
  <c r="O36" i="16"/>
  <c r="J34" i="16"/>
  <c r="P34" i="16"/>
  <c r="G32" i="16"/>
  <c r="O32" i="16"/>
  <c r="J30" i="16"/>
  <c r="P30" i="16"/>
  <c r="G28" i="16"/>
  <c r="O28" i="16"/>
  <c r="J26" i="16"/>
  <c r="P26" i="16"/>
  <c r="G24" i="16"/>
  <c r="O24" i="16"/>
  <c r="J21" i="16"/>
  <c r="P21" i="16"/>
  <c r="G19" i="16"/>
  <c r="O19" i="16"/>
  <c r="G20" i="16" s="1"/>
  <c r="P17" i="16"/>
  <c r="O15" i="16"/>
  <c r="G16" i="16" s="1"/>
  <c r="J13" i="16"/>
  <c r="P13" i="16"/>
  <c r="P10" i="16"/>
  <c r="J11" i="16" s="1"/>
  <c r="P498" i="16"/>
  <c r="J498" i="16"/>
  <c r="G496" i="16"/>
  <c r="O496" i="16"/>
  <c r="P494" i="16"/>
  <c r="J494" i="16"/>
  <c r="G492" i="16"/>
  <c r="O492" i="16"/>
  <c r="J489" i="16"/>
  <c r="P489" i="16"/>
  <c r="G487" i="16"/>
  <c r="O487" i="16"/>
  <c r="J485" i="16"/>
  <c r="P485" i="16"/>
  <c r="G483" i="16"/>
  <c r="O483" i="16"/>
  <c r="J481" i="16"/>
  <c r="P481" i="16"/>
  <c r="G479" i="16"/>
  <c r="O479" i="16"/>
  <c r="J477" i="16"/>
  <c r="P477" i="16"/>
  <c r="G475" i="16"/>
  <c r="O475" i="16"/>
  <c r="J473" i="16"/>
  <c r="P473" i="16"/>
  <c r="G471" i="16"/>
  <c r="O471" i="16"/>
  <c r="J469" i="16"/>
  <c r="P469" i="16"/>
  <c r="G467" i="16"/>
  <c r="O467" i="16"/>
  <c r="J465" i="16"/>
  <c r="P465" i="16"/>
  <c r="G463" i="16"/>
  <c r="O463" i="16"/>
  <c r="J461" i="16"/>
  <c r="P461" i="16"/>
  <c r="G459" i="16"/>
  <c r="O459" i="16"/>
  <c r="J457" i="16"/>
  <c r="P457" i="16"/>
  <c r="G455" i="16"/>
  <c r="O455" i="16"/>
  <c r="J453" i="16"/>
  <c r="P453" i="16"/>
  <c r="G451" i="16"/>
  <c r="O451" i="16"/>
  <c r="J449" i="16"/>
  <c r="P449" i="16"/>
  <c r="G447" i="16"/>
  <c r="O447" i="16"/>
  <c r="J445" i="16"/>
  <c r="P445" i="16"/>
  <c r="G443" i="16"/>
  <c r="O443" i="16"/>
  <c r="J441" i="16"/>
  <c r="P441" i="16"/>
  <c r="G439" i="16"/>
  <c r="O439" i="16"/>
  <c r="J437" i="16"/>
  <c r="P437" i="16"/>
  <c r="G434" i="16"/>
  <c r="O434" i="16"/>
  <c r="J432" i="16"/>
  <c r="P432" i="16"/>
  <c r="G430" i="16"/>
  <c r="O430" i="16"/>
  <c r="J428" i="16"/>
  <c r="P428" i="16"/>
  <c r="G426" i="16"/>
  <c r="O426" i="16"/>
  <c r="J424" i="16"/>
  <c r="P424" i="16"/>
  <c r="G422" i="16"/>
  <c r="O422" i="16"/>
  <c r="J420" i="16"/>
  <c r="P420" i="16"/>
  <c r="G418" i="16"/>
  <c r="O418" i="16"/>
  <c r="J416" i="16"/>
  <c r="P416" i="16"/>
  <c r="G414" i="16"/>
  <c r="O414" i="16"/>
  <c r="J412" i="16"/>
  <c r="P412" i="16"/>
  <c r="G410" i="16"/>
  <c r="O410" i="16"/>
  <c r="J408" i="16"/>
  <c r="P408" i="16"/>
  <c r="G406" i="16"/>
  <c r="O406" i="16"/>
  <c r="J404" i="16"/>
  <c r="P404" i="16"/>
  <c r="G402" i="16"/>
  <c r="O402" i="16"/>
  <c r="J400" i="16"/>
  <c r="P400" i="16"/>
  <c r="G398" i="16"/>
  <c r="O398" i="16"/>
  <c r="J396" i="16"/>
  <c r="P396" i="16"/>
  <c r="G394" i="16"/>
  <c r="O394" i="16"/>
  <c r="J392" i="16"/>
  <c r="P392" i="16"/>
  <c r="G390" i="16"/>
  <c r="O390" i="16"/>
  <c r="J388" i="16"/>
  <c r="P388" i="16"/>
  <c r="G386" i="16"/>
  <c r="O386" i="16"/>
  <c r="J384" i="16"/>
  <c r="P384" i="16"/>
  <c r="G382" i="16"/>
  <c r="O382" i="16"/>
  <c r="J380" i="16"/>
  <c r="P380" i="16"/>
  <c r="G378" i="16"/>
  <c r="O378" i="16"/>
  <c r="J376" i="16"/>
  <c r="P376" i="16"/>
  <c r="G374" i="16"/>
  <c r="O374" i="16"/>
  <c r="J372" i="16"/>
  <c r="P372" i="16"/>
  <c r="J371" i="16"/>
  <c r="P371" i="16"/>
  <c r="G369" i="16"/>
  <c r="O369" i="16"/>
  <c r="J367" i="16"/>
  <c r="P367" i="16"/>
  <c r="G365" i="16"/>
  <c r="O365" i="16"/>
  <c r="J363" i="16"/>
  <c r="P363" i="16"/>
  <c r="G361" i="16"/>
  <c r="O361" i="16"/>
  <c r="J359" i="16"/>
  <c r="P359" i="16"/>
  <c r="G357" i="16"/>
  <c r="O357" i="16"/>
  <c r="J355" i="16"/>
  <c r="P355" i="16"/>
  <c r="G353" i="16"/>
  <c r="O353" i="16"/>
  <c r="J351" i="16"/>
  <c r="P351" i="16"/>
  <c r="G349" i="16"/>
  <c r="O349" i="16"/>
  <c r="J347" i="16"/>
  <c r="P347" i="16"/>
  <c r="G345" i="16"/>
  <c r="O345" i="16"/>
  <c r="J343" i="16"/>
  <c r="P343" i="16"/>
  <c r="G341" i="16"/>
  <c r="O341" i="16"/>
  <c r="J339" i="16"/>
  <c r="P339" i="16"/>
  <c r="G337" i="16"/>
  <c r="O337" i="16"/>
  <c r="J335" i="16"/>
  <c r="P335" i="16"/>
  <c r="G333" i="16"/>
  <c r="O333" i="16"/>
  <c r="J331" i="16"/>
  <c r="P331" i="16"/>
  <c r="G329" i="16"/>
  <c r="O329" i="16"/>
  <c r="J327" i="16"/>
  <c r="P327" i="16"/>
  <c r="G325" i="16"/>
  <c r="O325" i="16"/>
  <c r="P323" i="16"/>
  <c r="J323" i="16"/>
  <c r="G321" i="16"/>
  <c r="O321" i="16"/>
  <c r="J319" i="16"/>
  <c r="P319" i="16"/>
  <c r="G317" i="16"/>
  <c r="O317" i="16"/>
  <c r="J315" i="16"/>
  <c r="P315" i="16"/>
  <c r="G313" i="16"/>
  <c r="O313" i="16"/>
  <c r="J310" i="16"/>
  <c r="P310" i="16"/>
  <c r="G308" i="16"/>
  <c r="O308" i="16"/>
  <c r="J306" i="16"/>
  <c r="P306" i="16"/>
  <c r="G304" i="16"/>
  <c r="O304" i="16"/>
  <c r="J302" i="16"/>
  <c r="P302" i="16"/>
  <c r="G300" i="16"/>
  <c r="O300" i="16"/>
  <c r="J298" i="16"/>
  <c r="P298" i="16"/>
  <c r="G296" i="16"/>
  <c r="O296" i="16"/>
  <c r="J294" i="16"/>
  <c r="P294" i="16"/>
  <c r="G292" i="16"/>
  <c r="O292" i="16"/>
  <c r="J290" i="16"/>
  <c r="P290" i="16"/>
  <c r="G288" i="16"/>
  <c r="O288" i="16"/>
  <c r="J286" i="16"/>
  <c r="P286" i="16"/>
  <c r="G284" i="16"/>
  <c r="O284" i="16"/>
  <c r="J282" i="16"/>
  <c r="P282" i="16"/>
  <c r="G280" i="16"/>
  <c r="O280" i="16"/>
  <c r="J278" i="16"/>
  <c r="P278" i="16"/>
  <c r="G276" i="16"/>
  <c r="O276" i="16"/>
  <c r="J274" i="16"/>
  <c r="P274" i="16"/>
  <c r="G272" i="16"/>
  <c r="O272" i="16"/>
  <c r="J270" i="16"/>
  <c r="P270" i="16"/>
  <c r="G268" i="16"/>
  <c r="O268" i="16"/>
  <c r="J266" i="16"/>
  <c r="P266" i="16"/>
  <c r="G264" i="16"/>
  <c r="O264" i="16"/>
  <c r="J262" i="16"/>
  <c r="P262" i="16"/>
  <c r="G260" i="16"/>
  <c r="O260" i="16"/>
  <c r="J258" i="16"/>
  <c r="P258" i="16"/>
  <c r="G256" i="16"/>
  <c r="O256" i="16"/>
  <c r="J254" i="16"/>
  <c r="P254" i="16"/>
  <c r="G252" i="16"/>
  <c r="O252" i="16"/>
  <c r="J250" i="16"/>
  <c r="P250" i="16"/>
  <c r="G248" i="16"/>
  <c r="O248" i="16"/>
  <c r="J246" i="16"/>
  <c r="P246" i="16"/>
  <c r="G244" i="16"/>
  <c r="O244" i="16"/>
  <c r="J242" i="16"/>
  <c r="P242" i="16"/>
  <c r="G240" i="16"/>
  <c r="O240" i="16"/>
  <c r="J238" i="16"/>
  <c r="P238" i="16"/>
  <c r="G236" i="16"/>
  <c r="O236" i="16"/>
  <c r="J234" i="16"/>
  <c r="P234" i="16"/>
  <c r="G232" i="16"/>
  <c r="O232" i="16"/>
  <c r="J230" i="16"/>
  <c r="P230" i="16"/>
  <c r="G228" i="16"/>
  <c r="O228" i="16"/>
  <c r="J226" i="16"/>
  <c r="P226" i="16"/>
  <c r="G224" i="16"/>
  <c r="O224" i="16"/>
  <c r="J222" i="16"/>
  <c r="P222" i="16"/>
  <c r="G220" i="16"/>
  <c r="O220" i="16"/>
  <c r="J218" i="16"/>
  <c r="P218" i="16"/>
  <c r="G216" i="16"/>
  <c r="O216" i="16"/>
  <c r="J214" i="16"/>
  <c r="P214" i="16"/>
  <c r="G212" i="16"/>
  <c r="O212" i="16"/>
  <c r="J210" i="16"/>
  <c r="P210" i="16"/>
  <c r="G208" i="16"/>
  <c r="O208" i="16"/>
  <c r="J206" i="16"/>
  <c r="P206" i="16"/>
  <c r="G204" i="16"/>
  <c r="O204" i="16"/>
  <c r="J202" i="16"/>
  <c r="P202" i="16"/>
  <c r="G200" i="16"/>
  <c r="O200" i="16"/>
  <c r="J198" i="16"/>
  <c r="P198" i="16"/>
  <c r="G196" i="16"/>
  <c r="O196" i="16"/>
  <c r="J194" i="16"/>
  <c r="P194" i="16"/>
  <c r="G192" i="16"/>
  <c r="O192" i="16"/>
  <c r="J190" i="16"/>
  <c r="P190" i="16"/>
  <c r="G188" i="16"/>
  <c r="O188" i="16"/>
  <c r="J186" i="16"/>
  <c r="P186" i="16"/>
  <c r="G184" i="16"/>
  <c r="O184" i="16"/>
  <c r="J182" i="16"/>
  <c r="P182" i="16"/>
  <c r="G180" i="16"/>
  <c r="O180" i="16"/>
  <c r="J178" i="16"/>
  <c r="P178" i="16"/>
  <c r="G176" i="16"/>
  <c r="O176" i="16"/>
  <c r="J174" i="16"/>
  <c r="P174" i="16"/>
  <c r="G172" i="16"/>
  <c r="O172" i="16"/>
  <c r="J170" i="16"/>
  <c r="P170" i="16"/>
  <c r="G168" i="16"/>
  <c r="O168" i="16"/>
  <c r="J166" i="16"/>
  <c r="P166" i="16"/>
  <c r="G164" i="16"/>
  <c r="O164" i="16"/>
  <c r="J162" i="16"/>
  <c r="P162" i="16"/>
  <c r="G160" i="16"/>
  <c r="O160" i="16"/>
  <c r="J158" i="16"/>
  <c r="P158" i="16"/>
  <c r="G156" i="16"/>
  <c r="O156" i="16"/>
  <c r="J154" i="16"/>
  <c r="P154" i="16"/>
  <c r="G152" i="16"/>
  <c r="O152" i="16"/>
  <c r="J150" i="16"/>
  <c r="P150" i="16"/>
  <c r="G148" i="16"/>
  <c r="O148" i="16"/>
  <c r="J146" i="16"/>
  <c r="P146" i="16"/>
  <c r="G144" i="16"/>
  <c r="O144" i="16"/>
  <c r="J142" i="16"/>
  <c r="P142" i="16"/>
  <c r="G140" i="16"/>
  <c r="O140" i="16"/>
  <c r="J138" i="16"/>
  <c r="P138" i="16"/>
  <c r="G136" i="16"/>
  <c r="O136" i="16"/>
  <c r="J134" i="16"/>
  <c r="P134" i="16"/>
  <c r="G132" i="16"/>
  <c r="O132" i="16"/>
  <c r="J129" i="16"/>
  <c r="P129" i="16"/>
  <c r="G127" i="16"/>
  <c r="O127" i="16"/>
  <c r="J125" i="16"/>
  <c r="P125" i="16"/>
  <c r="G123" i="16"/>
  <c r="O123" i="16"/>
  <c r="J121" i="16"/>
  <c r="P121" i="16"/>
  <c r="G119" i="16"/>
  <c r="O119" i="16"/>
  <c r="J117" i="16"/>
  <c r="P117" i="16"/>
  <c r="G115" i="16"/>
  <c r="O115" i="16"/>
  <c r="J113" i="16"/>
  <c r="P113" i="16"/>
  <c r="G111" i="16"/>
  <c r="O111" i="16"/>
  <c r="J109" i="16"/>
  <c r="P109" i="16"/>
  <c r="G107" i="16"/>
  <c r="O107" i="16"/>
  <c r="J103" i="16"/>
  <c r="P103" i="16"/>
  <c r="P3" i="16"/>
  <c r="J4" i="16" s="1"/>
  <c r="G98" i="16"/>
  <c r="O98" i="16"/>
  <c r="J92" i="16"/>
  <c r="P92" i="16"/>
  <c r="G90" i="16"/>
  <c r="O90" i="16"/>
  <c r="G86" i="16"/>
  <c r="O86" i="16"/>
  <c r="G82" i="16"/>
  <c r="O82" i="16"/>
  <c r="J52" i="16"/>
  <c r="P52" i="16"/>
  <c r="J48" i="16"/>
  <c r="P48" i="16"/>
  <c r="J40" i="16"/>
  <c r="P40" i="16"/>
  <c r="G38" i="16"/>
  <c r="O38" i="16"/>
  <c r="J36" i="16"/>
  <c r="P36" i="16"/>
  <c r="G34" i="16"/>
  <c r="O34" i="16"/>
  <c r="G26" i="16"/>
  <c r="O26" i="16"/>
  <c r="P24" i="16"/>
  <c r="O21" i="16"/>
  <c r="G22" i="16" s="1"/>
  <c r="O17" i="16"/>
  <c r="G18" i="16" s="1"/>
  <c r="P15" i="16"/>
  <c r="J16" i="16" s="1"/>
  <c r="O13" i="16"/>
  <c r="G14" i="16" s="1"/>
  <c r="G498" i="16"/>
  <c r="O498" i="16"/>
  <c r="G494" i="16"/>
  <c r="O494" i="16"/>
  <c r="G485" i="16"/>
  <c r="O485" i="16"/>
  <c r="J483" i="16"/>
  <c r="P483" i="16"/>
  <c r="J479" i="16"/>
  <c r="P479" i="16"/>
  <c r="G473" i="16"/>
  <c r="O473" i="16"/>
  <c r="J471" i="16"/>
  <c r="P471" i="16"/>
  <c r="J467" i="16"/>
  <c r="P467" i="16"/>
  <c r="G457" i="16"/>
  <c r="O457" i="16"/>
  <c r="G453" i="16"/>
  <c r="O453" i="16"/>
  <c r="G449" i="16"/>
  <c r="O449" i="16"/>
  <c r="J443" i="16"/>
  <c r="P443" i="16"/>
  <c r="J439" i="16"/>
  <c r="P439" i="16"/>
  <c r="P434" i="16"/>
  <c r="J434" i="16"/>
  <c r="G432" i="16"/>
  <c r="O432" i="16"/>
  <c r="G428" i="16"/>
  <c r="O428" i="16"/>
  <c r="G420" i="16"/>
  <c r="O420" i="16"/>
  <c r="G416" i="16"/>
  <c r="O416" i="16"/>
  <c r="P414" i="16"/>
  <c r="J414" i="16"/>
  <c r="J410" i="16"/>
  <c r="P410" i="16"/>
  <c r="P398" i="16"/>
  <c r="J398" i="16"/>
  <c r="J394" i="16"/>
  <c r="P394" i="16"/>
  <c r="J390" i="16"/>
  <c r="P390" i="16"/>
  <c r="P386" i="16"/>
  <c r="J386" i="16"/>
  <c r="P382" i="16"/>
  <c r="J382" i="16"/>
  <c r="J378" i="16"/>
  <c r="P378" i="16"/>
  <c r="J374" i="16"/>
  <c r="P374" i="16"/>
  <c r="J369" i="16"/>
  <c r="P369" i="16"/>
  <c r="J365" i="16"/>
  <c r="P365" i="16"/>
  <c r="J361" i="16"/>
  <c r="P361" i="16"/>
  <c r="G355" i="16"/>
  <c r="O355" i="16"/>
  <c r="J349" i="16"/>
  <c r="P349" i="16"/>
  <c r="G343" i="16"/>
  <c r="O343" i="16"/>
  <c r="J341" i="16"/>
  <c r="P341" i="16"/>
  <c r="G339" i="16"/>
  <c r="O339" i="16"/>
  <c r="G335" i="16"/>
  <c r="O335" i="16"/>
  <c r="J333" i="16"/>
  <c r="P333" i="16"/>
  <c r="G323" i="16"/>
  <c r="O323" i="16"/>
  <c r="G319" i="16"/>
  <c r="O319" i="16"/>
  <c r="J313" i="16"/>
  <c r="P313" i="16"/>
  <c r="J308" i="16"/>
  <c r="P308" i="16"/>
  <c r="G302" i="16"/>
  <c r="O302" i="16"/>
  <c r="J300" i="16"/>
  <c r="P300" i="16"/>
  <c r="G294" i="16"/>
  <c r="O294" i="16"/>
  <c r="G290" i="16"/>
  <c r="O290" i="16"/>
  <c r="G286" i="16"/>
  <c r="O286" i="16"/>
  <c r="J280" i="16"/>
  <c r="P280" i="16"/>
  <c r="J276" i="16"/>
  <c r="P276" i="16"/>
  <c r="J272" i="16"/>
  <c r="P272" i="16"/>
  <c r="J268" i="16"/>
  <c r="P268" i="16"/>
  <c r="J264" i="16"/>
  <c r="P264" i="16"/>
  <c r="J260" i="16"/>
  <c r="P260" i="16"/>
  <c r="G250" i="16"/>
  <c r="O250" i="16"/>
  <c r="G246" i="16"/>
  <c r="O246" i="16"/>
  <c r="G242" i="16"/>
  <c r="O242" i="16"/>
  <c r="G238" i="16"/>
  <c r="O238" i="16"/>
  <c r="G234" i="16"/>
  <c r="O234" i="16"/>
  <c r="G230" i="16"/>
  <c r="O230" i="16"/>
  <c r="G226" i="16"/>
  <c r="O226" i="16"/>
  <c r="G222" i="16"/>
  <c r="O222" i="16"/>
  <c r="J220" i="16"/>
  <c r="P220" i="16"/>
  <c r="G214" i="16"/>
  <c r="O214" i="16"/>
  <c r="G210" i="16"/>
  <c r="O210" i="16"/>
  <c r="G206" i="16"/>
  <c r="O206" i="16"/>
  <c r="J200" i="16"/>
  <c r="P200" i="16"/>
  <c r="G194" i="16"/>
  <c r="O194" i="16"/>
  <c r="G190" i="16"/>
  <c r="O190" i="16"/>
  <c r="G186" i="16"/>
  <c r="O186" i="16"/>
  <c r="J180" i="16"/>
  <c r="P180" i="16"/>
  <c r="G178" i="16"/>
  <c r="O178" i="16"/>
  <c r="G166" i="16"/>
  <c r="O166" i="16"/>
  <c r="G162" i="16"/>
  <c r="O162" i="16"/>
  <c r="J160" i="16"/>
  <c r="P160" i="16"/>
  <c r="G146" i="16"/>
  <c r="O146" i="16"/>
  <c r="G142" i="16"/>
  <c r="O142" i="16"/>
  <c r="G138" i="16"/>
  <c r="O138" i="16"/>
  <c r="J127" i="16"/>
  <c r="P127" i="16"/>
  <c r="N5" i="16"/>
  <c r="D5" i="16" s="1"/>
  <c r="G100" i="16"/>
  <c r="O100" i="16"/>
  <c r="J98" i="16"/>
  <c r="P98" i="16"/>
  <c r="G96" i="16"/>
  <c r="O96" i="16"/>
  <c r="J94" i="16"/>
  <c r="P94" i="16"/>
  <c r="N2" i="16"/>
  <c r="D2" i="16" s="1"/>
  <c r="G3" i="16" s="1"/>
  <c r="P2" i="16"/>
  <c r="J3" i="16" s="1"/>
  <c r="P8" i="16"/>
  <c r="J9" i="16" s="1"/>
  <c r="P4" i="16"/>
  <c r="J5" i="16" s="1"/>
  <c r="O8" i="16"/>
  <c r="G9" i="16" s="1"/>
  <c r="O4" i="16"/>
  <c r="N8" i="16"/>
  <c r="D8" i="16" s="1"/>
  <c r="N4" i="16"/>
  <c r="D4" i="16" s="1"/>
  <c r="P99" i="16"/>
  <c r="J99" i="16"/>
  <c r="G97" i="16"/>
  <c r="O97" i="16"/>
  <c r="J95" i="16"/>
  <c r="P95" i="16"/>
  <c r="G93" i="16"/>
  <c r="O93" i="16"/>
  <c r="J91" i="16"/>
  <c r="P91" i="16"/>
  <c r="G89" i="16"/>
  <c r="O89" i="16"/>
  <c r="J87" i="16"/>
  <c r="P87" i="16"/>
  <c r="G85" i="16"/>
  <c r="O85" i="16"/>
  <c r="J83" i="16"/>
  <c r="P83" i="16"/>
  <c r="G81" i="16"/>
  <c r="O81" i="16"/>
  <c r="J79" i="16"/>
  <c r="P79" i="16"/>
  <c r="G77" i="16"/>
  <c r="O77" i="16"/>
  <c r="J75" i="16"/>
  <c r="P75" i="16"/>
  <c r="G73" i="16"/>
  <c r="O73" i="16"/>
  <c r="J71" i="16"/>
  <c r="P71" i="16"/>
  <c r="G69" i="16"/>
  <c r="O69" i="16"/>
  <c r="P67" i="16"/>
  <c r="J67" i="16"/>
  <c r="G65" i="16"/>
  <c r="O65" i="16"/>
  <c r="J63" i="16"/>
  <c r="P63" i="16"/>
  <c r="G61" i="16"/>
  <c r="O61" i="16"/>
  <c r="J59" i="16"/>
  <c r="P59" i="16"/>
  <c r="G57" i="16"/>
  <c r="O57" i="16"/>
  <c r="J55" i="16"/>
  <c r="P55" i="16"/>
  <c r="G53" i="16"/>
  <c r="O53" i="16"/>
  <c r="P51" i="16"/>
  <c r="J51" i="16"/>
  <c r="G49" i="16"/>
  <c r="O49" i="16"/>
  <c r="J47" i="16"/>
  <c r="P47" i="16"/>
  <c r="G45" i="16"/>
  <c r="O45" i="16"/>
  <c r="J43" i="16"/>
  <c r="P43" i="16"/>
  <c r="G41" i="16"/>
  <c r="O41" i="16"/>
  <c r="J39" i="16"/>
  <c r="P39" i="16"/>
  <c r="G37" i="16"/>
  <c r="O37" i="16"/>
  <c r="P35" i="16"/>
  <c r="J35" i="16"/>
  <c r="G33" i="16"/>
  <c r="O33" i="16"/>
  <c r="J31" i="16"/>
  <c r="P31" i="16"/>
  <c r="G29" i="16"/>
  <c r="O29" i="16"/>
  <c r="J27" i="16"/>
  <c r="P27" i="16"/>
  <c r="G25" i="16"/>
  <c r="O25" i="16"/>
  <c r="P23" i="16"/>
  <c r="J24" i="16" s="1"/>
  <c r="J22" i="16"/>
  <c r="P22" i="16"/>
  <c r="J23" i="16" s="1"/>
  <c r="O20" i="16"/>
  <c r="G21" i="16" s="1"/>
  <c r="J18" i="16"/>
  <c r="P18" i="16"/>
  <c r="J19" i="16" s="1"/>
  <c r="O16" i="16"/>
  <c r="G17" i="16" s="1"/>
  <c r="J14" i="16"/>
  <c r="P14" i="16"/>
  <c r="J15" i="16" s="1"/>
  <c r="O12" i="16"/>
  <c r="G13" i="16" s="1"/>
  <c r="P11" i="16"/>
  <c r="J12" i="16" s="1"/>
  <c r="N11" i="16"/>
  <c r="D11" i="16" s="1"/>
  <c r="O9" i="16"/>
  <c r="J500" i="16"/>
  <c r="P500" i="16"/>
  <c r="J499" i="16"/>
  <c r="P499" i="16"/>
  <c r="G497" i="16"/>
  <c r="O497" i="16"/>
  <c r="J495" i="16"/>
  <c r="P495" i="16"/>
  <c r="G493" i="16"/>
  <c r="O493" i="16"/>
  <c r="J491" i="16"/>
  <c r="P491" i="16"/>
  <c r="J490" i="16"/>
  <c r="P490" i="16"/>
  <c r="G488" i="16"/>
  <c r="O488" i="16"/>
  <c r="J486" i="16"/>
  <c r="P486" i="16"/>
  <c r="G484" i="16"/>
  <c r="O484" i="16"/>
  <c r="P482" i="16"/>
  <c r="J482" i="16"/>
  <c r="G480" i="16"/>
  <c r="O480" i="16"/>
  <c r="P478" i="16"/>
  <c r="J478" i="16"/>
  <c r="G476" i="16"/>
  <c r="O476" i="16"/>
  <c r="J474" i="16"/>
  <c r="P474" i="16"/>
  <c r="G472" i="16"/>
  <c r="O472" i="16"/>
  <c r="J470" i="16"/>
  <c r="P470" i="16"/>
  <c r="G468" i="16"/>
  <c r="O468" i="16"/>
  <c r="P466" i="16"/>
  <c r="J466" i="16"/>
  <c r="G464" i="16"/>
  <c r="O464" i="16"/>
  <c r="P462" i="16"/>
  <c r="J462" i="16"/>
  <c r="G460" i="16"/>
  <c r="O460" i="16"/>
  <c r="J458" i="16"/>
  <c r="P458" i="16"/>
  <c r="G456" i="16"/>
  <c r="O456" i="16"/>
  <c r="J454" i="16"/>
  <c r="P454" i="16"/>
  <c r="G452" i="16"/>
  <c r="O452" i="16"/>
  <c r="P450" i="16"/>
  <c r="J450" i="16"/>
  <c r="G448" i="16"/>
  <c r="O448" i="16"/>
  <c r="P446" i="16"/>
  <c r="J446" i="16"/>
  <c r="G444" i="16"/>
  <c r="O444" i="16"/>
  <c r="J442" i="16"/>
  <c r="P442" i="16"/>
  <c r="G440" i="16"/>
  <c r="O440" i="16"/>
  <c r="J438" i="16"/>
  <c r="P438" i="16"/>
  <c r="G436" i="16"/>
  <c r="O436" i="16"/>
  <c r="G435" i="16"/>
  <c r="O435" i="16"/>
  <c r="J433" i="16"/>
  <c r="P433" i="16"/>
  <c r="G431" i="16"/>
  <c r="O431" i="16"/>
  <c r="J429" i="16"/>
  <c r="P429" i="16"/>
  <c r="G427" i="16"/>
  <c r="O427" i="16"/>
  <c r="J425" i="16"/>
  <c r="P425" i="16"/>
  <c r="G423" i="16"/>
  <c r="O423" i="16"/>
  <c r="J421" i="16"/>
  <c r="P421" i="16"/>
  <c r="G419" i="16"/>
  <c r="O419" i="16"/>
  <c r="J417" i="16"/>
  <c r="P417" i="16"/>
  <c r="G415" i="16"/>
  <c r="O415" i="16"/>
  <c r="J413" i="16"/>
  <c r="P413" i="16"/>
  <c r="G411" i="16"/>
  <c r="O411" i="16"/>
  <c r="J409" i="16"/>
  <c r="P409" i="16"/>
  <c r="G407" i="16"/>
  <c r="O407" i="16"/>
  <c r="J405" i="16"/>
  <c r="P405" i="16"/>
  <c r="G403" i="16"/>
  <c r="O403" i="16"/>
  <c r="J401" i="16"/>
  <c r="P401" i="16"/>
  <c r="G399" i="16"/>
  <c r="O399" i="16"/>
  <c r="J397" i="16"/>
  <c r="P397" i="16"/>
  <c r="G395" i="16"/>
  <c r="O395" i="16"/>
  <c r="J393" i="16"/>
  <c r="P393" i="16"/>
  <c r="G391" i="16"/>
  <c r="O391" i="16"/>
  <c r="J389" i="16"/>
  <c r="P389" i="16"/>
  <c r="G387" i="16"/>
  <c r="O387" i="16"/>
  <c r="J385" i="16"/>
  <c r="P385" i="16"/>
  <c r="G383" i="16"/>
  <c r="O383" i="16"/>
  <c r="J381" i="16"/>
  <c r="P381" i="16"/>
  <c r="G379" i="16"/>
  <c r="O379" i="16"/>
  <c r="J377" i="16"/>
  <c r="P377" i="16"/>
  <c r="G375" i="16"/>
  <c r="O375" i="16"/>
  <c r="J373" i="16"/>
  <c r="P373" i="16"/>
  <c r="G370" i="16"/>
  <c r="O370" i="16"/>
  <c r="J368" i="16"/>
  <c r="P368" i="16"/>
  <c r="G366" i="16"/>
  <c r="O366" i="16"/>
  <c r="J364" i="16"/>
  <c r="P364" i="16"/>
  <c r="G362" i="16"/>
  <c r="O362" i="16"/>
  <c r="J360" i="16"/>
  <c r="P360" i="16"/>
  <c r="G358" i="16"/>
  <c r="O358" i="16"/>
  <c r="J356" i="16"/>
  <c r="P356" i="16"/>
  <c r="G354" i="16"/>
  <c r="O354" i="16"/>
  <c r="J352" i="16"/>
  <c r="P352" i="16"/>
  <c r="G350" i="16"/>
  <c r="O350" i="16"/>
  <c r="J348" i="16"/>
  <c r="P348" i="16"/>
  <c r="G346" i="16"/>
  <c r="O346" i="16"/>
  <c r="J344" i="16"/>
  <c r="P344" i="16"/>
  <c r="G342" i="16"/>
  <c r="O342" i="16"/>
  <c r="J340" i="16"/>
  <c r="P340" i="16"/>
  <c r="G338" i="16"/>
  <c r="O338" i="16"/>
  <c r="J336" i="16"/>
  <c r="P336" i="16"/>
  <c r="G334" i="16"/>
  <c r="O334" i="16"/>
  <c r="J332" i="16"/>
  <c r="P332" i="16"/>
  <c r="G330" i="16"/>
  <c r="O330" i="16"/>
  <c r="J328" i="16"/>
  <c r="P328" i="16"/>
  <c r="G326" i="16"/>
  <c r="O326" i="16"/>
  <c r="J324" i="16"/>
  <c r="P324" i="16"/>
  <c r="G322" i="16"/>
  <c r="O322" i="16"/>
  <c r="J320" i="16"/>
  <c r="P320" i="16"/>
  <c r="G318" i="16"/>
  <c r="O318" i="16"/>
  <c r="J316" i="16"/>
  <c r="P316" i="16"/>
  <c r="G314" i="16"/>
  <c r="O314" i="16"/>
  <c r="J312" i="16"/>
  <c r="P312" i="16"/>
  <c r="J311" i="16"/>
  <c r="P311" i="16"/>
  <c r="G309" i="16"/>
  <c r="O309" i="16"/>
  <c r="J307" i="16"/>
  <c r="P307" i="16"/>
  <c r="G305" i="16"/>
  <c r="O305" i="16"/>
  <c r="J303" i="16"/>
  <c r="P303" i="16"/>
  <c r="G301" i="16"/>
  <c r="O301" i="16"/>
  <c r="J299" i="16"/>
  <c r="P299" i="16"/>
  <c r="G297" i="16"/>
  <c r="O297" i="16"/>
  <c r="J295" i="16"/>
  <c r="P295" i="16"/>
  <c r="G293" i="16"/>
  <c r="O293" i="16"/>
  <c r="J291" i="16"/>
  <c r="P291" i="16"/>
  <c r="G289" i="16"/>
  <c r="O289" i="16"/>
  <c r="J287" i="16"/>
  <c r="P287" i="16"/>
  <c r="G285" i="16"/>
  <c r="O285" i="16"/>
  <c r="J283" i="16"/>
  <c r="P283" i="16"/>
  <c r="G281" i="16"/>
  <c r="O281" i="16"/>
  <c r="J279" i="16"/>
  <c r="P279" i="16"/>
  <c r="G277" i="16"/>
  <c r="O277" i="16"/>
  <c r="J275" i="16"/>
  <c r="P275" i="16"/>
  <c r="G273" i="16"/>
  <c r="O273" i="16"/>
  <c r="J271" i="16"/>
  <c r="P271" i="16"/>
  <c r="G269" i="16"/>
  <c r="O269" i="16"/>
  <c r="J267" i="16"/>
  <c r="P267" i="16"/>
  <c r="G265" i="16"/>
  <c r="O265" i="16"/>
  <c r="J263" i="16"/>
  <c r="P263" i="16"/>
  <c r="G261" i="16"/>
  <c r="O261" i="16"/>
  <c r="P259" i="16"/>
  <c r="J259" i="16"/>
  <c r="G257" i="16"/>
  <c r="O257" i="16"/>
  <c r="J255" i="16"/>
  <c r="P255" i="16"/>
  <c r="G253" i="16"/>
  <c r="O253" i="16"/>
  <c r="J251" i="16"/>
  <c r="P251" i="16"/>
  <c r="G249" i="16"/>
  <c r="O249" i="16"/>
  <c r="J247" i="16"/>
  <c r="P247" i="16"/>
  <c r="G245" i="16"/>
  <c r="O245" i="16"/>
  <c r="J243" i="16"/>
  <c r="P243" i="16"/>
  <c r="G241" i="16"/>
  <c r="O241" i="16"/>
  <c r="J239" i="16"/>
  <c r="P239" i="16"/>
  <c r="G237" i="16"/>
  <c r="O237" i="16"/>
  <c r="J235" i="16"/>
  <c r="P235" i="16"/>
  <c r="G233" i="16"/>
  <c r="O233" i="16"/>
  <c r="J231" i="16"/>
  <c r="P231" i="16"/>
  <c r="G229" i="16"/>
  <c r="O229" i="16"/>
  <c r="J227" i="16"/>
  <c r="P227" i="16"/>
  <c r="G225" i="16"/>
  <c r="O225" i="16"/>
  <c r="J223" i="16"/>
  <c r="P223" i="16"/>
  <c r="G221" i="16"/>
  <c r="O221" i="16"/>
  <c r="J219" i="16"/>
  <c r="P219" i="16"/>
  <c r="G217" i="16"/>
  <c r="O217" i="16"/>
  <c r="J215" i="16"/>
  <c r="P215" i="16"/>
  <c r="G213" i="16"/>
  <c r="O213" i="16"/>
  <c r="J211" i="16"/>
  <c r="P211" i="16"/>
  <c r="G209" i="16"/>
  <c r="O209" i="16"/>
  <c r="J207" i="16"/>
  <c r="P207" i="16"/>
  <c r="G205" i="16"/>
  <c r="O205" i="16"/>
  <c r="J203" i="16"/>
  <c r="P203" i="16"/>
  <c r="G201" i="16"/>
  <c r="O201" i="16"/>
  <c r="J199" i="16"/>
  <c r="P199" i="16"/>
  <c r="G197" i="16"/>
  <c r="O197" i="16"/>
  <c r="P195" i="16"/>
  <c r="J195" i="16"/>
  <c r="G193" i="16"/>
  <c r="O193" i="16"/>
  <c r="J191" i="16"/>
  <c r="P191" i="16"/>
  <c r="G189" i="16"/>
  <c r="O189" i="16"/>
  <c r="J187" i="16"/>
  <c r="P187" i="16"/>
  <c r="G185" i="16"/>
  <c r="O185" i="16"/>
  <c r="J183" i="16"/>
  <c r="P183" i="16"/>
  <c r="G181" i="16"/>
  <c r="O181" i="16"/>
  <c r="J179" i="16"/>
  <c r="P179" i="16"/>
  <c r="G177" i="16"/>
  <c r="O177" i="16"/>
  <c r="J175" i="16"/>
  <c r="P175" i="16"/>
  <c r="G173" i="16"/>
  <c r="O173" i="16"/>
  <c r="J171" i="16"/>
  <c r="P171" i="16"/>
  <c r="G169" i="16"/>
  <c r="O169" i="16"/>
  <c r="J167" i="16"/>
  <c r="P167" i="16"/>
  <c r="G165" i="16"/>
  <c r="O165" i="16"/>
  <c r="J163" i="16"/>
  <c r="P163" i="16"/>
  <c r="G161" i="16"/>
  <c r="O161" i="16"/>
  <c r="J159" i="16"/>
  <c r="P159" i="16"/>
  <c r="G157" i="16"/>
  <c r="O157" i="16"/>
  <c r="J155" i="16"/>
  <c r="P155" i="16"/>
  <c r="G153" i="16"/>
  <c r="O153" i="16"/>
  <c r="J151" i="16"/>
  <c r="P151" i="16"/>
  <c r="G149" i="16"/>
  <c r="O149" i="16"/>
  <c r="J147" i="16"/>
  <c r="P147" i="16"/>
  <c r="G145" i="16"/>
  <c r="O145" i="16"/>
  <c r="J143" i="16"/>
  <c r="P143" i="16"/>
  <c r="G141" i="16"/>
  <c r="O141" i="16"/>
  <c r="J139" i="16"/>
  <c r="P139" i="16"/>
  <c r="G137" i="16"/>
  <c r="O137" i="16"/>
  <c r="J135" i="16"/>
  <c r="P135" i="16"/>
  <c r="G133" i="16"/>
  <c r="O133" i="16"/>
  <c r="P131" i="16"/>
  <c r="J131" i="16"/>
  <c r="J130" i="16"/>
  <c r="P130" i="16"/>
  <c r="G128" i="16"/>
  <c r="O128" i="16"/>
  <c r="J126" i="16"/>
  <c r="P126" i="16"/>
  <c r="G124" i="16"/>
  <c r="O124" i="16"/>
  <c r="J122" i="16"/>
  <c r="P122" i="16"/>
  <c r="G120" i="16"/>
  <c r="O120" i="16"/>
  <c r="J118" i="16"/>
  <c r="P118" i="16"/>
  <c r="G116" i="16"/>
  <c r="O116" i="16"/>
  <c r="J114" i="16"/>
  <c r="P114" i="16"/>
  <c r="G112" i="16"/>
  <c r="O112" i="16"/>
  <c r="J110" i="16"/>
  <c r="P110" i="16"/>
  <c r="G108" i="16"/>
  <c r="O108" i="16"/>
  <c r="J106" i="16"/>
  <c r="P106" i="16"/>
  <c r="J105" i="16"/>
  <c r="P105" i="16"/>
  <c r="J104" i="16"/>
  <c r="P104" i="16"/>
  <c r="G102" i="16"/>
  <c r="O102" i="16"/>
  <c r="G101" i="16"/>
  <c r="O101" i="16"/>
  <c r="N10" i="16"/>
  <c r="D10" i="16" s="1"/>
  <c r="K146" i="16"/>
  <c r="N146" i="16"/>
  <c r="K500" i="16"/>
  <c r="N500" i="16"/>
  <c r="K258" i="16"/>
  <c r="K161" i="16"/>
  <c r="K144" i="16"/>
  <c r="K125" i="16"/>
  <c r="N125" i="16"/>
  <c r="N6" i="16"/>
  <c r="D6" i="16" s="1"/>
  <c r="D98" i="16"/>
  <c r="M98" i="16" s="1"/>
  <c r="D94" i="16"/>
  <c r="D62" i="16"/>
  <c r="M62" i="16" s="1"/>
  <c r="D56" i="16"/>
  <c r="M56" i="16" s="1"/>
  <c r="D55" i="16"/>
  <c r="M55" i="16" s="1"/>
  <c r="D54" i="16"/>
  <c r="M54" i="16" s="1"/>
  <c r="D53" i="16"/>
  <c r="M53" i="16" s="1"/>
  <c r="D463" i="16"/>
  <c r="D459" i="16"/>
  <c r="M459" i="16" s="1"/>
  <c r="D455" i="16"/>
  <c r="D433" i="16"/>
  <c r="D423" i="16"/>
  <c r="D401" i="16"/>
  <c r="D397" i="16"/>
  <c r="D381" i="16"/>
  <c r="D377" i="16"/>
  <c r="D350" i="16"/>
  <c r="D342" i="16"/>
  <c r="D338" i="16"/>
  <c r="D334" i="16"/>
  <c r="D330" i="16"/>
  <c r="M330" i="16" s="1"/>
  <c r="D322" i="16"/>
  <c r="D312" i="16"/>
  <c r="D260" i="16"/>
  <c r="D255" i="16"/>
  <c r="M255" i="16" s="1"/>
  <c r="D251" i="16"/>
  <c r="M251" i="16" s="1"/>
  <c r="D239" i="16"/>
  <c r="M239" i="16" s="1"/>
  <c r="D227" i="16"/>
  <c r="D222" i="16"/>
  <c r="D218" i="16"/>
  <c r="D214" i="16"/>
  <c r="M214" i="16" s="1"/>
  <c r="D198" i="16"/>
  <c r="M198" i="16" s="1"/>
  <c r="D184" i="16"/>
  <c r="M184" i="16" s="1"/>
  <c r="D147" i="16"/>
  <c r="D132" i="16"/>
  <c r="M132" i="16" s="1"/>
  <c r="D99" i="16"/>
  <c r="D95" i="16"/>
  <c r="D91" i="16"/>
  <c r="D87" i="16"/>
  <c r="M87" i="16" s="1"/>
  <c r="D83" i="16"/>
  <c r="M83" i="16" s="1"/>
  <c r="D79" i="16"/>
  <c r="D75" i="16"/>
  <c r="D71" i="16"/>
  <c r="D67" i="16"/>
  <c r="M67" i="16" s="1"/>
  <c r="D63" i="16"/>
  <c r="D59" i="16"/>
  <c r="D58" i="16"/>
  <c r="D57" i="16"/>
  <c r="D47" i="16"/>
  <c r="M47" i="16" s="1"/>
  <c r="D43" i="16"/>
  <c r="D39" i="16"/>
  <c r="D35" i="16"/>
  <c r="M35" i="16" s="1"/>
  <c r="D31" i="16"/>
  <c r="D30" i="16"/>
  <c r="D25" i="16"/>
  <c r="D23" i="16"/>
  <c r="D22" i="16"/>
  <c r="D18" i="16"/>
  <c r="D17" i="16"/>
  <c r="D13" i="16"/>
  <c r="D494" i="16"/>
  <c r="M494" i="16" s="1"/>
  <c r="D489" i="16"/>
  <c r="D485" i="16"/>
  <c r="D481" i="16"/>
  <c r="D476" i="16"/>
  <c r="M476" i="16" s="1"/>
  <c r="D472" i="16"/>
  <c r="D468" i="16"/>
  <c r="D464" i="16"/>
  <c r="D460" i="16"/>
  <c r="M460" i="16" s="1"/>
  <c r="D456" i="16"/>
  <c r="D452" i="16"/>
  <c r="M452" i="16" s="1"/>
  <c r="D447" i="16"/>
  <c r="D443" i="16"/>
  <c r="M443" i="16" s="1"/>
  <c r="D439" i="16"/>
  <c r="D434" i="16"/>
  <c r="D430" i="16"/>
  <c r="D425" i="16"/>
  <c r="M425" i="16" s="1"/>
  <c r="D424" i="16"/>
  <c r="M424" i="16" s="1"/>
  <c r="D420" i="16"/>
  <c r="D419" i="16"/>
  <c r="D418" i="16"/>
  <c r="M418" i="16" s="1"/>
  <c r="D414" i="16"/>
  <c r="M414" i="16" s="1"/>
  <c r="D410" i="16"/>
  <c r="D406" i="16"/>
  <c r="M406" i="16" s="1"/>
  <c r="D402" i="16"/>
  <c r="M402" i="16" s="1"/>
  <c r="D398" i="16"/>
  <c r="D394" i="16"/>
  <c r="D390" i="16"/>
  <c r="D386" i="16"/>
  <c r="M386" i="16" s="1"/>
  <c r="D382" i="16"/>
  <c r="D378" i="16"/>
  <c r="D374" i="16"/>
  <c r="D369" i="16"/>
  <c r="M369" i="16" s="1"/>
  <c r="D365" i="16"/>
  <c r="M365" i="16" s="1"/>
  <c r="D361" i="16"/>
  <c r="D357" i="16"/>
  <c r="D351" i="16"/>
  <c r="M351" i="16" s="1"/>
  <c r="D347" i="16"/>
  <c r="D343" i="16"/>
  <c r="D339" i="16"/>
  <c r="D335" i="16"/>
  <c r="M335" i="16" s="1"/>
  <c r="D331" i="16"/>
  <c r="D327" i="16"/>
  <c r="D323" i="16"/>
  <c r="M323" i="16" s="1"/>
  <c r="D318" i="16"/>
  <c r="M318" i="16" s="1"/>
  <c r="D314" i="16"/>
  <c r="D313" i="16"/>
  <c r="D307" i="16"/>
  <c r="D303" i="16"/>
  <c r="M303" i="16" s="1"/>
  <c r="D299" i="16"/>
  <c r="D295" i="16"/>
  <c r="D294" i="16"/>
  <c r="D293" i="16"/>
  <c r="M293" i="16" s="1"/>
  <c r="D289" i="16"/>
  <c r="D285" i="16"/>
  <c r="M285" i="16" s="1"/>
  <c r="D281" i="16"/>
  <c r="M281" i="16" s="1"/>
  <c r="D277" i="16"/>
  <c r="M277" i="16" s="1"/>
  <c r="D273" i="16"/>
  <c r="M273" i="16" s="1"/>
  <c r="D269" i="16"/>
  <c r="D265" i="16"/>
  <c r="D261" i="16"/>
  <c r="M261" i="16" s="1"/>
  <c r="D256" i="16"/>
  <c r="D252" i="16"/>
  <c r="D248" i="16"/>
  <c r="M248" i="16" s="1"/>
  <c r="D244" i="16"/>
  <c r="M244" i="16" s="1"/>
  <c r="D240" i="16"/>
  <c r="D236" i="16"/>
  <c r="D232" i="16"/>
  <c r="D228" i="16"/>
  <c r="M228" i="16" s="1"/>
  <c r="D224" i="16"/>
  <c r="D223" i="16"/>
  <c r="D219" i="16"/>
  <c r="M219" i="16" s="1"/>
  <c r="D215" i="16"/>
  <c r="M215" i="16" s="1"/>
  <c r="D211" i="16"/>
  <c r="D207" i="16"/>
  <c r="D203" i="16"/>
  <c r="D199" i="16"/>
  <c r="M199" i="16" s="1"/>
  <c r="D195" i="16"/>
  <c r="M195" i="16" s="1"/>
  <c r="D190" i="16"/>
  <c r="M190" i="16" s="1"/>
  <c r="D186" i="16"/>
  <c r="D185" i="16"/>
  <c r="D181" i="16"/>
  <c r="D177" i="16"/>
  <c r="D173" i="16"/>
  <c r="D169" i="16"/>
  <c r="M169" i="16" s="1"/>
  <c r="K165" i="16"/>
  <c r="D165" i="16"/>
  <c r="D160" i="16"/>
  <c r="D156" i="16"/>
  <c r="M156" i="16" s="1"/>
  <c r="D152" i="16"/>
  <c r="D148" i="16"/>
  <c r="D142" i="16"/>
  <c r="D138" i="16"/>
  <c r="M138" i="16" s="1"/>
  <c r="D137" i="16"/>
  <c r="D133" i="16"/>
  <c r="D127" i="16"/>
  <c r="D122" i="16"/>
  <c r="M122" i="16" s="1"/>
  <c r="D117" i="16"/>
  <c r="M117" i="16" s="1"/>
  <c r="D113" i="16"/>
  <c r="M113" i="16" s="1"/>
  <c r="D109" i="16"/>
  <c r="D108" i="16"/>
  <c r="M108" i="16" s="1"/>
  <c r="K102" i="16"/>
  <c r="D102" i="16"/>
  <c r="D101" i="16"/>
  <c r="M101" i="16" s="1"/>
  <c r="D52" i="16"/>
  <c r="M52" i="16" s="1"/>
  <c r="D46" i="16"/>
  <c r="D42" i="16"/>
  <c r="D34" i="16"/>
  <c r="M34" i="16" s="1"/>
  <c r="D12" i="16"/>
  <c r="D499" i="16"/>
  <c r="M499" i="16" s="1"/>
  <c r="D498" i="16"/>
  <c r="D480" i="16"/>
  <c r="M480" i="16" s="1"/>
  <c r="D475" i="16"/>
  <c r="M475" i="16" s="1"/>
  <c r="D471" i="16"/>
  <c r="D467" i="16"/>
  <c r="D451" i="16"/>
  <c r="D450" i="16"/>
  <c r="M450" i="16" s="1"/>
  <c r="D446" i="16"/>
  <c r="M446" i="16" s="1"/>
  <c r="D438" i="16"/>
  <c r="D413" i="16"/>
  <c r="M413" i="16" s="1"/>
  <c r="D409" i="16"/>
  <c r="M409" i="16" s="1"/>
  <c r="D393" i="16"/>
  <c r="D389" i="16"/>
  <c r="D368" i="16"/>
  <c r="M368" i="16" s="1"/>
  <c r="D364" i="16"/>
  <c r="M364" i="16" s="1"/>
  <c r="D356" i="16"/>
  <c r="M356" i="16" s="1"/>
  <c r="D346" i="16"/>
  <c r="D326" i="16"/>
  <c r="M326" i="16" s="1"/>
  <c r="D321" i="16"/>
  <c r="M321" i="16" s="1"/>
  <c r="D317" i="16"/>
  <c r="M317" i="16" s="1"/>
  <c r="D292" i="16"/>
  <c r="D280" i="16"/>
  <c r="D268" i="16"/>
  <c r="M268" i="16" s="1"/>
  <c r="D247" i="16"/>
  <c r="D243" i="16"/>
  <c r="D231" i="16"/>
  <c r="K210" i="16"/>
  <c r="D210" i="16"/>
  <c r="M210" i="16" s="1"/>
  <c r="D206" i="16"/>
  <c r="D202" i="16"/>
  <c r="D193" i="16"/>
  <c r="K189" i="16"/>
  <c r="D189" i="16"/>
  <c r="D172" i="16"/>
  <c r="D164" i="16"/>
  <c r="M164" i="16" s="1"/>
  <c r="D151" i="16"/>
  <c r="M151" i="16" s="1"/>
  <c r="D136" i="16"/>
  <c r="D126" i="16"/>
  <c r="D116" i="16"/>
  <c r="M116" i="16" s="1"/>
  <c r="D107" i="16"/>
  <c r="M107" i="16" s="1"/>
  <c r="D100" i="16"/>
  <c r="M100" i="16" s="1"/>
  <c r="D96" i="16"/>
  <c r="D92" i="16"/>
  <c r="D88" i="16"/>
  <c r="D84" i="16"/>
  <c r="M84" i="16" s="1"/>
  <c r="D80" i="16"/>
  <c r="D76" i="16"/>
  <c r="D72" i="16"/>
  <c r="M72" i="16" s="1"/>
  <c r="D68" i="16"/>
  <c r="M68" i="16" s="1"/>
  <c r="D64" i="16"/>
  <c r="M64" i="16" s="1"/>
  <c r="D60" i="16"/>
  <c r="K54" i="16"/>
  <c r="K53" i="16"/>
  <c r="D50" i="16"/>
  <c r="D49" i="16"/>
  <c r="D48" i="16"/>
  <c r="D44" i="16"/>
  <c r="M44" i="16" s="1"/>
  <c r="D40" i="16"/>
  <c r="M40" i="16" s="1"/>
  <c r="D36" i="16"/>
  <c r="D32" i="16"/>
  <c r="M32" i="16" s="1"/>
  <c r="D26" i="16"/>
  <c r="M26" i="16" s="1"/>
  <c r="D24" i="16"/>
  <c r="D19" i="16"/>
  <c r="D14" i="16"/>
  <c r="K498" i="16"/>
  <c r="D495" i="16"/>
  <c r="D491" i="16"/>
  <c r="D490" i="16"/>
  <c r="M490" i="16" s="1"/>
  <c r="D486" i="16"/>
  <c r="M486" i="16" s="1"/>
  <c r="D482" i="16"/>
  <c r="M482" i="16" s="1"/>
  <c r="D478" i="16"/>
  <c r="M478" i="16" s="1"/>
  <c r="D477" i="16"/>
  <c r="M477" i="16" s="1"/>
  <c r="D473" i="16"/>
  <c r="M473" i="16" s="1"/>
  <c r="D469" i="16"/>
  <c r="D465" i="16"/>
  <c r="M465" i="16" s="1"/>
  <c r="D461" i="16"/>
  <c r="M461" i="16" s="1"/>
  <c r="D457" i="16"/>
  <c r="D453" i="16"/>
  <c r="K450" i="16"/>
  <c r="D448" i="16"/>
  <c r="M448" i="16" s="1"/>
  <c r="D444" i="16"/>
  <c r="M444" i="16" s="1"/>
  <c r="D440" i="16"/>
  <c r="M440" i="16" s="1"/>
  <c r="D436" i="16"/>
  <c r="M436" i="16" s="1"/>
  <c r="D435" i="16"/>
  <c r="M435" i="16" s="1"/>
  <c r="D431" i="16"/>
  <c r="M431" i="16" s="1"/>
  <c r="D426" i="16"/>
  <c r="D421" i="16"/>
  <c r="M421" i="16" s="1"/>
  <c r="D415" i="16"/>
  <c r="M415" i="16" s="1"/>
  <c r="D411" i="16"/>
  <c r="M411" i="16" s="1"/>
  <c r="D407" i="16"/>
  <c r="D403" i="16"/>
  <c r="M403" i="16" s="1"/>
  <c r="D399" i="16"/>
  <c r="M399" i="16" s="1"/>
  <c r="D395" i="16"/>
  <c r="M395" i="16" s="1"/>
  <c r="D391" i="16"/>
  <c r="D387" i="16"/>
  <c r="M387" i="16" s="1"/>
  <c r="D383" i="16"/>
  <c r="M383" i="16" s="1"/>
  <c r="D379" i="16"/>
  <c r="M379" i="16" s="1"/>
  <c r="D375" i="16"/>
  <c r="D370" i="16"/>
  <c r="M370" i="16" s="1"/>
  <c r="D366" i="16"/>
  <c r="M366" i="16" s="1"/>
  <c r="D362" i="16"/>
  <c r="M362" i="16" s="1"/>
  <c r="D358" i="16"/>
  <c r="D352" i="16"/>
  <c r="M352" i="16" s="1"/>
  <c r="D348" i="16"/>
  <c r="M348" i="16" s="1"/>
  <c r="D344" i="16"/>
  <c r="M344" i="16" s="1"/>
  <c r="D340" i="16"/>
  <c r="D336" i="16"/>
  <c r="D332" i="16"/>
  <c r="M332" i="16" s="1"/>
  <c r="D328" i="16"/>
  <c r="M328" i="16" s="1"/>
  <c r="D324" i="16"/>
  <c r="M324" i="16" s="1"/>
  <c r="K321" i="16"/>
  <c r="D319" i="16"/>
  <c r="M319" i="16" s="1"/>
  <c r="D315" i="16"/>
  <c r="D308" i="16"/>
  <c r="D304" i="16"/>
  <c r="D300" i="16"/>
  <c r="M300" i="16" s="1"/>
  <c r="D296" i="16"/>
  <c r="D290" i="16"/>
  <c r="M290" i="16" s="1"/>
  <c r="D286" i="16"/>
  <c r="D282" i="16"/>
  <c r="M282" i="16" s="1"/>
  <c r="D278" i="16"/>
  <c r="M278" i="16" s="1"/>
  <c r="D274" i="16"/>
  <c r="D270" i="16"/>
  <c r="D266" i="16"/>
  <c r="M266" i="16" s="1"/>
  <c r="D262" i="16"/>
  <c r="D257" i="16"/>
  <c r="D253" i="16"/>
  <c r="D249" i="16"/>
  <c r="M249" i="16" s="1"/>
  <c r="D245" i="16"/>
  <c r="D241" i="16"/>
  <c r="D237" i="16"/>
  <c r="D233" i="16"/>
  <c r="M233" i="16" s="1"/>
  <c r="D229" i="16"/>
  <c r="D225" i="16"/>
  <c r="D220" i="16"/>
  <c r="D216" i="16"/>
  <c r="M216" i="16" s="1"/>
  <c r="D212" i="16"/>
  <c r="D208" i="16"/>
  <c r="D204" i="16"/>
  <c r="D200" i="16"/>
  <c r="M200" i="16" s="1"/>
  <c r="D196" i="16"/>
  <c r="K193" i="16"/>
  <c r="D191" i="16"/>
  <c r="M191" i="16" s="1"/>
  <c r="D187" i="16"/>
  <c r="M187" i="16" s="1"/>
  <c r="D182" i="16"/>
  <c r="M182" i="16" s="1"/>
  <c r="D178" i="16"/>
  <c r="D174" i="16"/>
  <c r="M174" i="16" s="1"/>
  <c r="D170" i="16"/>
  <c r="M170" i="16" s="1"/>
  <c r="D166" i="16"/>
  <c r="M166" i="16" s="1"/>
  <c r="D162" i="16"/>
  <c r="D161" i="16"/>
  <c r="D157" i="16"/>
  <c r="M157" i="16" s="1"/>
  <c r="D153" i="16"/>
  <c r="M153" i="16" s="1"/>
  <c r="D149" i="16"/>
  <c r="M149" i="16" s="1"/>
  <c r="D143" i="16"/>
  <c r="D139" i="16"/>
  <c r="M139" i="16" s="1"/>
  <c r="D134" i="16"/>
  <c r="D128" i="16"/>
  <c r="D123" i="16"/>
  <c r="M123" i="16" s="1"/>
  <c r="D118" i="16"/>
  <c r="M118" i="16" s="1"/>
  <c r="D114" i="16"/>
  <c r="D110" i="16"/>
  <c r="M110" i="16" s="1"/>
  <c r="D103" i="16"/>
  <c r="D90" i="16"/>
  <c r="M90" i="16" s="1"/>
  <c r="D86" i="16"/>
  <c r="D82" i="16"/>
  <c r="D78" i="16"/>
  <c r="D74" i="16"/>
  <c r="D70" i="16"/>
  <c r="D66" i="16"/>
  <c r="D38" i="16"/>
  <c r="D29" i="16"/>
  <c r="D500" i="16"/>
  <c r="D497" i="16"/>
  <c r="D493" i="16"/>
  <c r="D488" i="16"/>
  <c r="D484" i="16"/>
  <c r="M484" i="16" s="1"/>
  <c r="D442" i="16"/>
  <c r="D429" i="16"/>
  <c r="D417" i="16"/>
  <c r="D405" i="16"/>
  <c r="M405" i="16" s="1"/>
  <c r="D385" i="16"/>
  <c r="D373" i="16"/>
  <c r="D360" i="16"/>
  <c r="D311" i="16"/>
  <c r="M311" i="16" s="1"/>
  <c r="D306" i="16"/>
  <c r="D302" i="16"/>
  <c r="D298" i="16"/>
  <c r="D288" i="16"/>
  <c r="M288" i="16" s="1"/>
  <c r="D284" i="16"/>
  <c r="D276" i="16"/>
  <c r="D272" i="16"/>
  <c r="D264" i="16"/>
  <c r="M264" i="16" s="1"/>
  <c r="D235" i="16"/>
  <c r="D194" i="16"/>
  <c r="D180" i="16"/>
  <c r="M180" i="16" s="1"/>
  <c r="D176" i="16"/>
  <c r="M176" i="16" s="1"/>
  <c r="D168" i="16"/>
  <c r="D159" i="16"/>
  <c r="M159" i="16" s="1"/>
  <c r="D155" i="16"/>
  <c r="M155" i="16" s="1"/>
  <c r="D146" i="16"/>
  <c r="M146" i="16" s="1"/>
  <c r="D141" i="16"/>
  <c r="D125" i="16"/>
  <c r="D121" i="16"/>
  <c r="M121" i="16" s="1"/>
  <c r="D112" i="16"/>
  <c r="M112" i="16" s="1"/>
  <c r="D97" i="16"/>
  <c r="D93" i="16"/>
  <c r="M93" i="16" s="1"/>
  <c r="D89" i="16"/>
  <c r="D85" i="16"/>
  <c r="D81" i="16"/>
  <c r="D77" i="16"/>
  <c r="D73" i="16"/>
  <c r="D69" i="16"/>
  <c r="D65" i="16"/>
  <c r="D61" i="16"/>
  <c r="M61" i="16" s="1"/>
  <c r="K58" i="16"/>
  <c r="D51" i="16"/>
  <c r="M51" i="16" s="1"/>
  <c r="D45" i="16"/>
  <c r="M45" i="16" s="1"/>
  <c r="D41" i="16"/>
  <c r="M41" i="16" s="1"/>
  <c r="D37" i="16"/>
  <c r="M37" i="16" s="1"/>
  <c r="D33" i="16"/>
  <c r="K30" i="16"/>
  <c r="D28" i="16"/>
  <c r="M28" i="16" s="1"/>
  <c r="D27" i="16"/>
  <c r="K24" i="16"/>
  <c r="D15" i="16"/>
  <c r="D496" i="16"/>
  <c r="M496" i="16" s="1"/>
  <c r="D492" i="16"/>
  <c r="D487" i="16"/>
  <c r="M487" i="16" s="1"/>
  <c r="D483" i="16"/>
  <c r="M483" i="16" s="1"/>
  <c r="D479" i="16"/>
  <c r="M479" i="16" s="1"/>
  <c r="D474" i="16"/>
  <c r="D470" i="16"/>
  <c r="M470" i="16" s="1"/>
  <c r="D466" i="16"/>
  <c r="M466" i="16" s="1"/>
  <c r="D462" i="16"/>
  <c r="M462" i="16" s="1"/>
  <c r="D458" i="16"/>
  <c r="D454" i="16"/>
  <c r="M454" i="16" s="1"/>
  <c r="D449" i="16"/>
  <c r="M449" i="16" s="1"/>
  <c r="D445" i="16"/>
  <c r="M445" i="16" s="1"/>
  <c r="D441" i="16"/>
  <c r="D437" i="16"/>
  <c r="M437" i="16" s="1"/>
  <c r="D432" i="16"/>
  <c r="D428" i="16"/>
  <c r="M428" i="16" s="1"/>
  <c r="D427" i="16"/>
  <c r="K424" i="16"/>
  <c r="D422" i="16"/>
  <c r="K419" i="16"/>
  <c r="D416" i="16"/>
  <c r="D412" i="16"/>
  <c r="D408" i="16"/>
  <c r="M408" i="16" s="1"/>
  <c r="D404" i="16"/>
  <c r="D400" i="16"/>
  <c r="D396" i="16"/>
  <c r="M396" i="16" s="1"/>
  <c r="D392" i="16"/>
  <c r="D388" i="16"/>
  <c r="M388" i="16" s="1"/>
  <c r="D384" i="16"/>
  <c r="D380" i="16"/>
  <c r="M380" i="16" s="1"/>
  <c r="D376" i="16"/>
  <c r="M376" i="16" s="1"/>
  <c r="D372" i="16"/>
  <c r="D371" i="16"/>
  <c r="D367" i="16"/>
  <c r="M367" i="16" s="1"/>
  <c r="D363" i="16"/>
  <c r="M363" i="16" s="1"/>
  <c r="D359" i="16"/>
  <c r="M359" i="16" s="1"/>
  <c r="D355" i="16"/>
  <c r="M355" i="16" s="1"/>
  <c r="D354" i="16"/>
  <c r="M354" i="16" s="1"/>
  <c r="D353" i="16"/>
  <c r="D349" i="16"/>
  <c r="D345" i="16"/>
  <c r="M345" i="16" s="1"/>
  <c r="D341" i="16"/>
  <c r="M341" i="16" s="1"/>
  <c r="D337" i="16"/>
  <c r="M337" i="16" s="1"/>
  <c r="D333" i="16"/>
  <c r="M333" i="16" s="1"/>
  <c r="D329" i="16"/>
  <c r="M329" i="16" s="1"/>
  <c r="D325" i="16"/>
  <c r="D320" i="16"/>
  <c r="M320" i="16" s="1"/>
  <c r="D316" i="16"/>
  <c r="M316" i="16" s="1"/>
  <c r="K313" i="16"/>
  <c r="D310" i="16"/>
  <c r="M310" i="16" s="1"/>
  <c r="D309" i="16"/>
  <c r="D305" i="16"/>
  <c r="D301" i="16"/>
  <c r="D297" i="16"/>
  <c r="M297" i="16" s="1"/>
  <c r="K294" i="16"/>
  <c r="D291" i="16"/>
  <c r="M291" i="16" s="1"/>
  <c r="D287" i="16"/>
  <c r="D283" i="16"/>
  <c r="M283" i="16" s="1"/>
  <c r="D279" i="16"/>
  <c r="D275" i="16"/>
  <c r="D271" i="16"/>
  <c r="D267" i="16"/>
  <c r="M267" i="16" s="1"/>
  <c r="D263" i="16"/>
  <c r="D259" i="16"/>
  <c r="M259" i="16" s="1"/>
  <c r="D258" i="16"/>
  <c r="D254" i="16"/>
  <c r="D250" i="16"/>
  <c r="D246" i="16"/>
  <c r="M246" i="16" s="1"/>
  <c r="D242" i="16"/>
  <c r="D238" i="16"/>
  <c r="M238" i="16" s="1"/>
  <c r="D234" i="16"/>
  <c r="D230" i="16"/>
  <c r="M230" i="16" s="1"/>
  <c r="D226" i="16"/>
  <c r="D221" i="16"/>
  <c r="M221" i="16" s="1"/>
  <c r="D217" i="16"/>
  <c r="D213" i="16"/>
  <c r="D209" i="16"/>
  <c r="D205" i="16"/>
  <c r="M205" i="16" s="1"/>
  <c r="D201" i="16"/>
  <c r="D197" i="16"/>
  <c r="D192" i="16"/>
  <c r="D188" i="16"/>
  <c r="M188" i="16" s="1"/>
  <c r="D183" i="16"/>
  <c r="D179" i="16"/>
  <c r="M179" i="16" s="1"/>
  <c r="D175" i="16"/>
  <c r="D171" i="16"/>
  <c r="M171" i="16" s="1"/>
  <c r="D167" i="16"/>
  <c r="D163" i="16"/>
  <c r="M163" i="16" s="1"/>
  <c r="D158" i="16"/>
  <c r="D154" i="16"/>
  <c r="D150" i="16"/>
  <c r="M150" i="16" s="1"/>
  <c r="D145" i="16"/>
  <c r="D144" i="16"/>
  <c r="D140" i="16"/>
  <c r="M140" i="16" s="1"/>
  <c r="D135" i="16"/>
  <c r="D131" i="16"/>
  <c r="D130" i="16"/>
  <c r="D129" i="16"/>
  <c r="M129" i="16" s="1"/>
  <c r="D124" i="16"/>
  <c r="M124" i="16" s="1"/>
  <c r="D120" i="16"/>
  <c r="M120" i="16" s="1"/>
  <c r="D119" i="16"/>
  <c r="D115" i="16"/>
  <c r="M115" i="16" s="1"/>
  <c r="D111" i="16"/>
  <c r="K108" i="16"/>
  <c r="K106" i="16"/>
  <c r="D106" i="16"/>
  <c r="D105" i="16"/>
  <c r="M105" i="16" s="1"/>
  <c r="D104" i="16"/>
  <c r="K487" i="16"/>
  <c r="K473" i="16"/>
  <c r="K350" i="16"/>
  <c r="K29" i="16"/>
  <c r="K13" i="16"/>
  <c r="K495" i="16"/>
  <c r="K493" i="16"/>
  <c r="K488" i="16"/>
  <c r="K484" i="16"/>
  <c r="K483" i="16"/>
  <c r="K479" i="16"/>
  <c r="K461" i="16"/>
  <c r="K439" i="16"/>
  <c r="K438" i="16"/>
  <c r="K394" i="16"/>
  <c r="K378" i="16"/>
  <c r="K374" i="16"/>
  <c r="K346" i="16"/>
  <c r="K333" i="16"/>
  <c r="K329" i="16"/>
  <c r="K312" i="16"/>
  <c r="K260" i="16"/>
  <c r="K256" i="16"/>
  <c r="K240" i="16"/>
  <c r="K148" i="16"/>
  <c r="K422" i="16"/>
  <c r="K403" i="16"/>
  <c r="K91" i="16"/>
  <c r="K87" i="16"/>
  <c r="K83" i="16"/>
  <c r="K79" i="16"/>
  <c r="K75" i="16"/>
  <c r="K71" i="16"/>
  <c r="K67" i="16"/>
  <c r="K56" i="16"/>
  <c r="K44" i="16"/>
  <c r="K40" i="16"/>
  <c r="K37" i="16"/>
  <c r="K17" i="16"/>
  <c r="K496" i="16"/>
  <c r="K489" i="16"/>
  <c r="K480" i="16"/>
  <c r="K475" i="16"/>
  <c r="K471" i="16"/>
  <c r="K467" i="16"/>
  <c r="K463" i="16"/>
  <c r="K430" i="16"/>
  <c r="K414" i="16"/>
  <c r="K410" i="16"/>
  <c r="K392" i="16"/>
  <c r="K390" i="16"/>
  <c r="K362" i="16"/>
  <c r="K309" i="16"/>
  <c r="K282" i="16"/>
  <c r="K230" i="16"/>
  <c r="K229" i="16"/>
  <c r="K190" i="16"/>
  <c r="K178" i="16"/>
  <c r="K176" i="16"/>
  <c r="K158" i="16"/>
  <c r="K93" i="16"/>
  <c r="K77" i="16"/>
  <c r="K28" i="16"/>
  <c r="K20" i="16"/>
  <c r="K407" i="16"/>
  <c r="K99" i="16"/>
  <c r="K95" i="16"/>
  <c r="K100" i="16"/>
  <c r="K96" i="16"/>
  <c r="K92" i="16"/>
  <c r="K88" i="16"/>
  <c r="K84" i="16"/>
  <c r="K80" i="16"/>
  <c r="K76" i="16"/>
  <c r="K72" i="16"/>
  <c r="K68" i="16"/>
  <c r="K64" i="16"/>
  <c r="K60" i="16"/>
  <c r="K49" i="16"/>
  <c r="K36" i="16"/>
  <c r="K12" i="16"/>
  <c r="K499" i="16"/>
  <c r="K491" i="16"/>
  <c r="K472" i="16"/>
  <c r="K468" i="16"/>
  <c r="K464" i="16"/>
  <c r="K459" i="16"/>
  <c r="K455" i="16"/>
  <c r="K451" i="16"/>
  <c r="K446" i="16"/>
  <c r="K426" i="16"/>
  <c r="K408" i="16"/>
  <c r="K406" i="16"/>
  <c r="K395" i="16"/>
  <c r="K380" i="16"/>
  <c r="K344" i="16"/>
  <c r="K343" i="16"/>
  <c r="K337" i="16"/>
  <c r="K304" i="16"/>
  <c r="K212" i="16"/>
  <c r="K198" i="16"/>
  <c r="K185" i="16"/>
  <c r="L11" i="16"/>
  <c r="K98" i="16"/>
  <c r="K46" i="16"/>
  <c r="K445" i="16"/>
  <c r="K348" i="16"/>
  <c r="K342" i="16"/>
  <c r="K302" i="16"/>
  <c r="K296" i="16"/>
  <c r="K293" i="16"/>
  <c r="K292" i="16"/>
  <c r="K290" i="16"/>
  <c r="K254" i="16"/>
  <c r="K200" i="16"/>
  <c r="K194" i="16"/>
  <c r="K174" i="16"/>
  <c r="K97" i="16"/>
  <c r="K90" i="16"/>
  <c r="K74" i="16"/>
  <c r="K453" i="16"/>
  <c r="K269" i="16"/>
  <c r="K268" i="16"/>
  <c r="K233" i="16"/>
  <c r="K196" i="16"/>
  <c r="K138" i="16"/>
  <c r="K129" i="16"/>
  <c r="K109" i="16"/>
  <c r="K444" i="16"/>
  <c r="K216" i="16"/>
  <c r="K152" i="16"/>
  <c r="K121" i="16"/>
  <c r="K114" i="16"/>
  <c r="K277" i="16"/>
  <c r="K78" i="16"/>
  <c r="K45" i="16"/>
  <c r="K33" i="16"/>
  <c r="K26" i="16"/>
  <c r="K482" i="16"/>
  <c r="K477" i="16"/>
  <c r="K454" i="16"/>
  <c r="K435" i="16"/>
  <c r="K376" i="16"/>
  <c r="K330" i="16"/>
  <c r="K274" i="16"/>
  <c r="K262" i="16"/>
  <c r="K244" i="16"/>
  <c r="K204" i="16"/>
  <c r="K197" i="16"/>
  <c r="K166" i="16"/>
  <c r="K164" i="16"/>
  <c r="K153" i="16"/>
  <c r="K137" i="16"/>
  <c r="K116" i="16"/>
  <c r="K366" i="16"/>
  <c r="K265" i="16"/>
  <c r="K38" i="16"/>
  <c r="K25" i="16"/>
  <c r="L10" i="16"/>
  <c r="K466" i="16"/>
  <c r="K458" i="16"/>
  <c r="K457" i="16"/>
  <c r="K448" i="16"/>
  <c r="K352" i="16"/>
  <c r="K331" i="16"/>
  <c r="K249" i="16"/>
  <c r="K234" i="16"/>
  <c r="K186" i="16"/>
  <c r="K149" i="16"/>
  <c r="K133" i="16"/>
  <c r="K14" i="16"/>
  <c r="K423" i="16"/>
  <c r="K320" i="16"/>
  <c r="K442" i="16"/>
  <c r="K400" i="16"/>
  <c r="K364" i="16"/>
  <c r="K354" i="16"/>
  <c r="K317" i="16"/>
  <c r="K298" i="16"/>
  <c r="K286" i="16"/>
  <c r="K276" i="16"/>
  <c r="K264" i="16"/>
  <c r="K242" i="16"/>
  <c r="K202" i="16"/>
  <c r="K168" i="16"/>
  <c r="K162" i="16"/>
  <c r="K120" i="16"/>
  <c r="K281" i="16"/>
  <c r="K280" i="16"/>
  <c r="K278" i="16"/>
  <c r="K225" i="16"/>
  <c r="K169" i="16"/>
  <c r="K154" i="16"/>
  <c r="K142" i="16"/>
  <c r="K122" i="16"/>
  <c r="K391" i="16"/>
  <c r="K375" i="16"/>
  <c r="K351" i="16"/>
  <c r="K328" i="16"/>
  <c r="K416" i="16"/>
  <c r="K412" i="16"/>
  <c r="K411" i="16"/>
  <c r="K384" i="16"/>
  <c r="K359" i="16"/>
  <c r="K358" i="16"/>
  <c r="K338" i="16"/>
  <c r="K325" i="16"/>
  <c r="K305" i="16"/>
  <c r="K297" i="16"/>
  <c r="L9" i="16"/>
  <c r="K474" i="16"/>
  <c r="K404" i="16"/>
  <c r="K382" i="16"/>
  <c r="K363" i="16"/>
  <c r="K184" i="16"/>
  <c r="K156" i="16"/>
  <c r="K150" i="16"/>
  <c r="K136" i="16"/>
  <c r="K65" i="16"/>
  <c r="K42" i="16"/>
  <c r="K478" i="16"/>
  <c r="K470" i="16"/>
  <c r="K465" i="16"/>
  <c r="K383" i="16"/>
  <c r="K252" i="16"/>
  <c r="K241" i="16"/>
  <c r="K449" i="16"/>
  <c r="K82" i="16"/>
  <c r="K69" i="16"/>
  <c r="K70" i="16"/>
  <c r="K52" i="16"/>
  <c r="K41" i="16"/>
  <c r="K18" i="16"/>
  <c r="K10" i="16"/>
  <c r="K497" i="16"/>
  <c r="K336" i="16"/>
  <c r="K157" i="16"/>
  <c r="K124" i="16"/>
  <c r="K50" i="16"/>
  <c r="K432" i="16"/>
  <c r="K94" i="16"/>
  <c r="K89" i="16"/>
  <c r="K85" i="16"/>
  <c r="K66" i="16"/>
  <c r="K57" i="16"/>
  <c r="K34" i="16"/>
  <c r="K21" i="16"/>
  <c r="K494" i="16"/>
  <c r="K486" i="16"/>
  <c r="K481" i="16"/>
  <c r="K462" i="16"/>
  <c r="K440" i="16"/>
  <c r="K356" i="16"/>
  <c r="K355" i="16"/>
  <c r="K284" i="16"/>
  <c r="K396" i="16"/>
  <c r="K372" i="16"/>
  <c r="K340" i="16"/>
  <c r="K339" i="16"/>
  <c r="K322" i="16"/>
  <c r="K314" i="16"/>
  <c r="K306" i="16"/>
  <c r="K285" i="16"/>
  <c r="K272" i="16"/>
  <c r="K220" i="16"/>
  <c r="K180" i="16"/>
  <c r="K172" i="16"/>
  <c r="K420" i="16"/>
  <c r="K415" i="16"/>
  <c r="K398" i="16"/>
  <c r="K387" i="16"/>
  <c r="K347" i="16"/>
  <c r="K324" i="16"/>
  <c r="K316" i="16"/>
  <c r="K308" i="16"/>
  <c r="K300" i="16"/>
  <c r="K288" i="16"/>
  <c r="K273" i="16"/>
  <c r="K266" i="16"/>
  <c r="K253" i="16"/>
  <c r="K250" i="16"/>
  <c r="K246" i="16"/>
  <c r="K224" i="16"/>
  <c r="K222" i="16"/>
  <c r="K214" i="16"/>
  <c r="K213" i="16"/>
  <c r="K181" i="16"/>
  <c r="K173" i="16"/>
  <c r="K134" i="16"/>
  <c r="K485" i="16"/>
  <c r="K469" i="16"/>
  <c r="K436" i="16"/>
  <c r="K428" i="16"/>
  <c r="K399" i="16"/>
  <c r="K388" i="16"/>
  <c r="K368" i="16"/>
  <c r="K367" i="16"/>
  <c r="K360" i="16"/>
  <c r="K326" i="16"/>
  <c r="K318" i="16"/>
  <c r="K310" i="16"/>
  <c r="K301" i="16"/>
  <c r="K289" i="16"/>
  <c r="K270" i="16"/>
  <c r="K248" i="16"/>
  <c r="K237" i="16"/>
  <c r="K140" i="16"/>
  <c r="K112" i="16"/>
  <c r="K208" i="16"/>
  <c r="K110" i="16"/>
  <c r="K261" i="16"/>
  <c r="K257" i="16"/>
  <c r="K245" i="16"/>
  <c r="K226" i="16"/>
  <c r="K218" i="16"/>
  <c r="K205" i="16"/>
  <c r="K177" i="16"/>
  <c r="K170" i="16"/>
  <c r="K145" i="16"/>
  <c r="K126" i="16"/>
  <c r="K117" i="16"/>
  <c r="K86" i="16"/>
  <c r="K73" i="16"/>
  <c r="K61" i="16"/>
  <c r="K81" i="16"/>
  <c r="K48" i="16"/>
  <c r="K32" i="16"/>
  <c r="K16" i="16"/>
  <c r="K9" i="16"/>
  <c r="K492" i="16"/>
  <c r="K476" i="16"/>
  <c r="M464" i="16"/>
  <c r="K460" i="16"/>
  <c r="K456" i="16"/>
  <c r="K443" i="16"/>
  <c r="K431" i="16"/>
  <c r="K427" i="16"/>
  <c r="K402" i="16"/>
  <c r="K447" i="16"/>
  <c r="K418" i="16"/>
  <c r="K379" i="16"/>
  <c r="K452" i="16"/>
  <c r="K434" i="16"/>
  <c r="K370" i="16"/>
  <c r="K441" i="16"/>
  <c r="K386" i="16"/>
  <c r="K232" i="16"/>
  <c r="K228" i="16"/>
  <c r="K132" i="16"/>
  <c r="K128" i="16"/>
  <c r="K334" i="16"/>
  <c r="K238" i="16"/>
  <c r="K217" i="16"/>
  <c r="K192" i="16"/>
  <c r="K188" i="16"/>
  <c r="K182" i="16"/>
  <c r="K141" i="16"/>
  <c r="K332" i="16"/>
  <c r="K236" i="16"/>
  <c r="K221" i="16"/>
  <c r="K209" i="16"/>
  <c r="K201" i="16"/>
  <c r="K160" i="16"/>
  <c r="K118" i="16"/>
  <c r="K113" i="16"/>
  <c r="K365" i="16"/>
  <c r="K349" i="16"/>
  <c r="K323" i="16"/>
  <c r="K307" i="16"/>
  <c r="K291" i="16"/>
  <c r="K259" i="16"/>
  <c r="K179" i="16"/>
  <c r="K433" i="16"/>
  <c r="M433" i="16"/>
  <c r="K429" i="16"/>
  <c r="K425" i="16"/>
  <c r="K421" i="16"/>
  <c r="K417" i="16"/>
  <c r="K413" i="16"/>
  <c r="K409" i="16"/>
  <c r="K405" i="16"/>
  <c r="K401" i="16"/>
  <c r="K397" i="16"/>
  <c r="K393" i="16"/>
  <c r="K389" i="16"/>
  <c r="K385" i="16"/>
  <c r="K381" i="16"/>
  <c r="M381" i="16"/>
  <c r="K377" i="16"/>
  <c r="K373" i="16"/>
  <c r="K369" i="16"/>
  <c r="K361" i="16"/>
  <c r="K353" i="16"/>
  <c r="K345" i="16"/>
  <c r="K315" i="16"/>
  <c r="K299" i="16"/>
  <c r="K283" i="16"/>
  <c r="K267" i="16"/>
  <c r="K251" i="16"/>
  <c r="K211" i="16"/>
  <c r="K151" i="16"/>
  <c r="K357" i="16"/>
  <c r="K341" i="16"/>
  <c r="K275" i="16"/>
  <c r="K243" i="16"/>
  <c r="K206" i="16"/>
  <c r="K195" i="16"/>
  <c r="K103" i="16"/>
  <c r="K437" i="16"/>
  <c r="K335" i="16"/>
  <c r="K227" i="16"/>
  <c r="K163" i="16"/>
  <c r="K327" i="16"/>
  <c r="K319" i="16"/>
  <c r="K311" i="16"/>
  <c r="K303" i="16"/>
  <c r="K295" i="16"/>
  <c r="K287" i="16"/>
  <c r="K279" i="16"/>
  <c r="K271" i="16"/>
  <c r="K263" i="16"/>
  <c r="K255" i="16"/>
  <c r="K247" i="16"/>
  <c r="K239" i="16"/>
  <c r="K119" i="16"/>
  <c r="K235" i="16"/>
  <c r="K219" i="16"/>
  <c r="K203" i="16"/>
  <c r="K187" i="16"/>
  <c r="K171" i="16"/>
  <c r="K135" i="16"/>
  <c r="K231" i="16"/>
  <c r="K223" i="16"/>
  <c r="K215" i="16"/>
  <c r="K207" i="16"/>
  <c r="K199" i="16"/>
  <c r="K191" i="16"/>
  <c r="K183" i="16"/>
  <c r="K175" i="16"/>
  <c r="K167" i="16"/>
  <c r="K159" i="16"/>
  <c r="K143" i="16"/>
  <c r="K127" i="16"/>
  <c r="K111" i="16"/>
  <c r="K155" i="16"/>
  <c r="K147" i="16"/>
  <c r="K139" i="16"/>
  <c r="K131" i="16"/>
  <c r="K123" i="16"/>
  <c r="K115" i="16"/>
  <c r="K107" i="16"/>
  <c r="K55" i="16"/>
  <c r="K39" i="16"/>
  <c r="K23" i="16"/>
  <c r="K62" i="16"/>
  <c r="K43" i="16"/>
  <c r="K27" i="16"/>
  <c r="K63" i="16"/>
  <c r="K51" i="16"/>
  <c r="K35" i="16"/>
  <c r="K19" i="16"/>
  <c r="K11" i="16"/>
  <c r="K59" i="16"/>
  <c r="K47" i="16"/>
  <c r="K31" i="16"/>
  <c r="K15" i="16"/>
  <c r="M20" i="16" l="1"/>
  <c r="G4" i="16"/>
  <c r="M19" i="16"/>
  <c r="M16" i="16"/>
  <c r="M17" i="16"/>
  <c r="G10" i="16"/>
  <c r="M12" i="16"/>
  <c r="G7" i="16"/>
  <c r="G8" i="16"/>
  <c r="G5" i="16"/>
  <c r="G6" i="16"/>
  <c r="M209" i="16"/>
  <c r="M226" i="16"/>
  <c r="M301" i="16"/>
  <c r="M384" i="16"/>
  <c r="M400" i="16"/>
  <c r="M474" i="16"/>
  <c r="M66" i="16"/>
  <c r="M346" i="16"/>
  <c r="M148" i="16"/>
  <c r="M236" i="16"/>
  <c r="M378" i="16"/>
  <c r="M410" i="16"/>
  <c r="M22" i="16"/>
  <c r="M227" i="16"/>
  <c r="M260" i="16"/>
  <c r="M76" i="16"/>
  <c r="M271" i="16"/>
  <c r="M377" i="16"/>
  <c r="M463" i="16"/>
  <c r="M85" i="16"/>
  <c r="M241" i="16"/>
  <c r="M407" i="16"/>
  <c r="M201" i="16"/>
  <c r="M254" i="16"/>
  <c r="M106" i="16"/>
  <c r="M144" i="16"/>
  <c r="M334" i="16"/>
  <c r="M375" i="16"/>
  <c r="M441" i="16"/>
  <c r="M485" i="16"/>
  <c r="M154" i="16"/>
  <c r="M225" i="16"/>
  <c r="M412" i="16"/>
  <c r="M217" i="16"/>
  <c r="M325" i="16"/>
  <c r="M343" i="16"/>
  <c r="M74" i="16"/>
  <c r="M104" i="16"/>
  <c r="M131" i="16"/>
  <c r="M145" i="16"/>
  <c r="M197" i="16"/>
  <c r="M213" i="16"/>
  <c r="M275" i="16"/>
  <c r="M305" i="16"/>
  <c r="M349" i="16"/>
  <c r="M372" i="16"/>
  <c r="M404" i="16"/>
  <c r="M27" i="16"/>
  <c r="M73" i="16"/>
  <c r="M89" i="16"/>
  <c r="M141" i="16"/>
  <c r="M168" i="16"/>
  <c r="M235" i="16"/>
  <c r="M284" i="16"/>
  <c r="M306" i="16"/>
  <c r="M385" i="16"/>
  <c r="M442" i="16"/>
  <c r="M497" i="16"/>
  <c r="M21" i="16"/>
  <c r="M70" i="16"/>
  <c r="M86" i="16"/>
  <c r="M114" i="16"/>
  <c r="M134" i="16"/>
  <c r="M196" i="16"/>
  <c r="M212" i="16"/>
  <c r="M229" i="16"/>
  <c r="M245" i="16"/>
  <c r="M262" i="16"/>
  <c r="M296" i="16"/>
  <c r="M315" i="16"/>
  <c r="M457" i="16"/>
  <c r="M24" i="16"/>
  <c r="M50" i="16"/>
  <c r="M80" i="16"/>
  <c r="M96" i="16"/>
  <c r="M247" i="16"/>
  <c r="M393" i="16"/>
  <c r="M471" i="16"/>
  <c r="M46" i="16"/>
  <c r="M137" i="16"/>
  <c r="M152" i="16"/>
  <c r="M181" i="16"/>
  <c r="M211" i="16"/>
  <c r="M224" i="16"/>
  <c r="M240" i="16"/>
  <c r="M256" i="16"/>
  <c r="M289" i="16"/>
  <c r="M299" i="16"/>
  <c r="M314" i="16"/>
  <c r="M331" i="16"/>
  <c r="M347" i="16"/>
  <c r="M382" i="16"/>
  <c r="M398" i="16"/>
  <c r="M439" i="16"/>
  <c r="M456" i="16"/>
  <c r="M472" i="16"/>
  <c r="M489" i="16"/>
  <c r="M13" i="16"/>
  <c r="M23" i="16"/>
  <c r="M57" i="16"/>
  <c r="M99" i="16"/>
  <c r="M312" i="16"/>
  <c r="M338" i="16"/>
  <c r="M426" i="16"/>
  <c r="M60" i="16"/>
  <c r="M189" i="16"/>
  <c r="M133" i="16"/>
  <c r="M177" i="16"/>
  <c r="M252" i="16"/>
  <c r="M295" i="16"/>
  <c r="M327" i="16"/>
  <c r="M394" i="16"/>
  <c r="M79" i="16"/>
  <c r="M31" i="16"/>
  <c r="M63" i="16"/>
  <c r="M207" i="16"/>
  <c r="M223" i="16"/>
  <c r="M389" i="16"/>
  <c r="M429" i="16"/>
  <c r="M438" i="16"/>
  <c r="M467" i="16"/>
  <c r="M208" i="16"/>
  <c r="M340" i="16"/>
  <c r="M136" i="16"/>
  <c r="M242" i="16"/>
  <c r="M276" i="16"/>
  <c r="M269" i="16"/>
  <c r="M308" i="16"/>
  <c r="M165" i="16"/>
  <c r="M420" i="16"/>
  <c r="M158" i="16"/>
  <c r="M416" i="16"/>
  <c r="M302" i="16"/>
  <c r="M33" i="16"/>
  <c r="M82" i="16"/>
  <c r="M111" i="16"/>
  <c r="M135" i="16"/>
  <c r="M167" i="16"/>
  <c r="M183" i="16"/>
  <c r="M234" i="16"/>
  <c r="M250" i="16"/>
  <c r="M263" i="16"/>
  <c r="M279" i="16"/>
  <c r="M309" i="16"/>
  <c r="M353" i="16"/>
  <c r="M392" i="16"/>
  <c r="M422" i="16"/>
  <c r="M432" i="16"/>
  <c r="M15" i="16"/>
  <c r="M77" i="16"/>
  <c r="M500" i="16"/>
  <c r="M29" i="16"/>
  <c r="M193" i="16"/>
  <c r="M185" i="16"/>
  <c r="M25" i="16"/>
  <c r="M39" i="16"/>
  <c r="M58" i="16"/>
  <c r="M71" i="16"/>
  <c r="M147" i="16"/>
  <c r="M218" i="16"/>
  <c r="M322" i="16"/>
  <c r="M342" i="16"/>
  <c r="M397" i="16"/>
  <c r="M455" i="16"/>
  <c r="M94" i="16"/>
  <c r="M119" i="16"/>
  <c r="M130" i="16"/>
  <c r="M192" i="16"/>
  <c r="M258" i="16"/>
  <c r="M287" i="16"/>
  <c r="M371" i="16"/>
  <c r="M427" i="16"/>
  <c r="M458" i="16"/>
  <c r="M492" i="16"/>
  <c r="M162" i="16"/>
  <c r="M453" i="16"/>
  <c r="M469" i="16"/>
  <c r="M495" i="16"/>
  <c r="M49" i="16"/>
  <c r="M206" i="16"/>
  <c r="M292" i="16"/>
  <c r="M102" i="16"/>
  <c r="M434" i="16"/>
  <c r="M468" i="16"/>
  <c r="M95" i="16"/>
  <c r="M92" i="16"/>
  <c r="M175" i="16"/>
  <c r="M243" i="16"/>
  <c r="M361" i="16"/>
  <c r="M373" i="16"/>
  <c r="M128" i="16"/>
  <c r="M36" i="16"/>
  <c r="M69" i="16"/>
  <c r="M423" i="16"/>
  <c r="M274" i="16"/>
  <c r="M125" i="16"/>
  <c r="M313" i="16"/>
  <c r="M391" i="16"/>
  <c r="M498" i="16"/>
  <c r="M257" i="16"/>
  <c r="M358" i="16"/>
  <c r="M178" i="16"/>
  <c r="M194" i="16"/>
  <c r="M493" i="16"/>
  <c r="M42" i="16"/>
  <c r="M65" i="16"/>
  <c r="M81" i="16"/>
  <c r="M97" i="16"/>
  <c r="M272" i="16"/>
  <c r="M298" i="16"/>
  <c r="M360" i="16"/>
  <c r="M417" i="16"/>
  <c r="M488" i="16"/>
  <c r="M38" i="16"/>
  <c r="M78" i="16"/>
  <c r="M103" i="16"/>
  <c r="M143" i="16"/>
  <c r="M161" i="16"/>
  <c r="M204" i="16"/>
  <c r="M220" i="16"/>
  <c r="M237" i="16"/>
  <c r="M253" i="16"/>
  <c r="M270" i="16"/>
  <c r="M286" i="16"/>
  <c r="M304" i="16"/>
  <c r="M336" i="16"/>
  <c r="M491" i="16"/>
  <c r="M14" i="16"/>
  <c r="M48" i="16"/>
  <c r="M88" i="16"/>
  <c r="M126" i="16"/>
  <c r="M172" i="16"/>
  <c r="M202" i="16"/>
  <c r="M231" i="16"/>
  <c r="M280" i="16"/>
  <c r="M451" i="16"/>
  <c r="M109" i="16"/>
  <c r="M127" i="16"/>
  <c r="M142" i="16"/>
  <c r="M160" i="16"/>
  <c r="M173" i="16"/>
  <c r="M186" i="16"/>
  <c r="M203" i="16"/>
  <c r="M232" i="16"/>
  <c r="M265" i="16"/>
  <c r="M294" i="16"/>
  <c r="M307" i="16"/>
  <c r="M339" i="16"/>
  <c r="M357" i="16"/>
  <c r="M374" i="16"/>
  <c r="M390" i="16"/>
  <c r="M419" i="16"/>
  <c r="M430" i="16"/>
  <c r="M447" i="16"/>
  <c r="M481" i="16"/>
  <c r="M10" i="16"/>
  <c r="G11" i="16"/>
  <c r="M11" i="16" s="1"/>
  <c r="M18" i="16"/>
  <c r="M30" i="16"/>
  <c r="M43" i="16"/>
  <c r="M59" i="16"/>
  <c r="M75" i="16"/>
  <c r="M91" i="16"/>
  <c r="M222" i="16"/>
  <c r="M350" i="16"/>
  <c r="M401" i="16"/>
  <c r="M9" i="16"/>
  <c r="M2" i="16" l="1"/>
  <c r="L7" i="16"/>
  <c r="L8" i="16"/>
  <c r="K8" i="16"/>
  <c r="L2" i="16" l="1"/>
  <c r="L5" i="16"/>
  <c r="K7" i="16"/>
  <c r="K2" i="16"/>
  <c r="L6" i="16"/>
  <c r="K3" i="16"/>
  <c r="K5" i="16"/>
  <c r="K4" i="16"/>
  <c r="L4" i="16"/>
  <c r="L3" i="16"/>
  <c r="M8" i="16"/>
  <c r="K6" i="16"/>
  <c r="M3" i="17"/>
  <c r="D3" i="17" s="1"/>
  <c r="C3" i="17"/>
  <c r="M5" i="16" l="1"/>
  <c r="M4" i="16"/>
  <c r="M7" i="16"/>
  <c r="M3" i="16"/>
  <c r="M6" i="16"/>
  <c r="E3" i="17"/>
  <c r="F3" i="17"/>
  <c r="M66" i="5"/>
  <c r="L66" i="5"/>
  <c r="G66" i="5"/>
  <c r="E66" i="5"/>
  <c r="H66" i="5" s="1"/>
  <c r="Q12" i="2" l="1"/>
  <c r="J66" i="5"/>
  <c r="K66" i="5"/>
  <c r="G95" i="5" l="1"/>
  <c r="E95" i="5"/>
  <c r="H95" i="5" s="1"/>
  <c r="J95" i="5" l="1"/>
  <c r="K95" i="5"/>
  <c r="M94" i="5"/>
  <c r="L94" i="5"/>
  <c r="G94" i="5"/>
  <c r="E94" i="5"/>
  <c r="H94" i="5" s="1"/>
  <c r="M93" i="5"/>
  <c r="L93" i="5"/>
  <c r="G93" i="5"/>
  <c r="E93" i="5"/>
  <c r="H93" i="5" s="1"/>
  <c r="K93" i="5" l="1"/>
  <c r="J94" i="5"/>
  <c r="K94" i="5"/>
  <c r="J93" i="5"/>
  <c r="G48" i="4"/>
  <c r="J48" i="4" s="1"/>
  <c r="E48" i="4"/>
  <c r="H48" i="4" s="1"/>
  <c r="K48" i="4" s="1"/>
  <c r="M92" i="5"/>
  <c r="L92" i="5"/>
  <c r="G92" i="5"/>
  <c r="E92" i="5"/>
  <c r="H92" i="5" s="1"/>
  <c r="M91" i="5"/>
  <c r="L91" i="5"/>
  <c r="G91" i="5"/>
  <c r="E91" i="5"/>
  <c r="H91" i="5" s="1"/>
  <c r="M90" i="5"/>
  <c r="L90" i="5"/>
  <c r="G90" i="5"/>
  <c r="E90" i="5"/>
  <c r="H90" i="5" s="1"/>
  <c r="J90" i="5" l="1"/>
  <c r="J91" i="5"/>
  <c r="K92" i="5"/>
  <c r="J92" i="5"/>
  <c r="K91" i="5"/>
  <c r="K90" i="5"/>
  <c r="M89" i="5"/>
  <c r="L89" i="5"/>
  <c r="G89" i="5"/>
  <c r="E89" i="5"/>
  <c r="H89" i="5" s="1"/>
  <c r="J89" i="5" l="1"/>
  <c r="K89" i="5"/>
  <c r="M82" i="5"/>
  <c r="L82" i="5"/>
  <c r="G82" i="5"/>
  <c r="E82" i="5"/>
  <c r="H82" i="5" s="1"/>
  <c r="M83" i="5"/>
  <c r="L83" i="5"/>
  <c r="G83" i="5"/>
  <c r="E83" i="5"/>
  <c r="H83" i="5" s="1"/>
  <c r="M88" i="5"/>
  <c r="L88" i="5"/>
  <c r="G88" i="5"/>
  <c r="E88" i="5"/>
  <c r="H88" i="5" s="1"/>
  <c r="M87" i="5"/>
  <c r="L87" i="5"/>
  <c r="G87" i="5"/>
  <c r="E87" i="5"/>
  <c r="H87" i="5" s="1"/>
  <c r="K83" i="5" l="1"/>
  <c r="J82" i="5"/>
  <c r="K82" i="5"/>
  <c r="J83" i="5"/>
  <c r="K88" i="5"/>
  <c r="J87" i="5"/>
  <c r="J88" i="5"/>
  <c r="K87" i="5"/>
  <c r="G47" i="4"/>
  <c r="J47" i="4" s="1"/>
  <c r="E47" i="4"/>
  <c r="H47" i="4" s="1"/>
  <c r="K47" i="4" s="1"/>
  <c r="L26" i="4"/>
  <c r="M86" i="5" l="1"/>
  <c r="L86" i="5"/>
  <c r="G86" i="5"/>
  <c r="E86" i="5"/>
  <c r="H86" i="5" s="1"/>
  <c r="K86" i="5" l="1"/>
  <c r="J86" i="5"/>
  <c r="M85" i="5"/>
  <c r="L85" i="5"/>
  <c r="G85" i="5"/>
  <c r="E85" i="5"/>
  <c r="H85" i="5" s="1"/>
  <c r="M84" i="5"/>
  <c r="L84" i="5"/>
  <c r="G84" i="5"/>
  <c r="E84" i="5"/>
  <c r="H84" i="5" s="1"/>
  <c r="J84" i="5" l="1"/>
  <c r="K84" i="5"/>
  <c r="K85" i="5"/>
  <c r="J85" i="5"/>
  <c r="M14" i="4" l="1"/>
  <c r="L14" i="4"/>
  <c r="G14" i="4"/>
  <c r="E14" i="4"/>
  <c r="H14" i="4" s="1"/>
  <c r="G72" i="5"/>
  <c r="J72" i="5" s="1"/>
  <c r="E72" i="5"/>
  <c r="H72" i="5" s="1"/>
  <c r="K72" i="5" s="1"/>
  <c r="M81" i="5"/>
  <c r="L81" i="5"/>
  <c r="G81" i="5"/>
  <c r="E81" i="5"/>
  <c r="H81" i="5" s="1"/>
  <c r="J14" i="4" l="1"/>
  <c r="K14" i="4"/>
  <c r="J81" i="5"/>
  <c r="K81" i="5"/>
  <c r="M41" i="4"/>
  <c r="L41" i="4"/>
  <c r="G41" i="4"/>
  <c r="E41" i="4"/>
  <c r="H41" i="4" s="1"/>
  <c r="M80" i="5"/>
  <c r="L80" i="5"/>
  <c r="G80" i="5"/>
  <c r="E80" i="5"/>
  <c r="H80" i="5" s="1"/>
  <c r="M79" i="5"/>
  <c r="L79" i="5"/>
  <c r="G79" i="5"/>
  <c r="E79" i="5"/>
  <c r="H79" i="5" s="1"/>
  <c r="M78" i="5"/>
  <c r="L78" i="5"/>
  <c r="G78" i="5"/>
  <c r="E78" i="5"/>
  <c r="H78" i="5" s="1"/>
  <c r="J41" i="4" l="1"/>
  <c r="J80" i="5"/>
  <c r="K79" i="5"/>
  <c r="J79" i="5"/>
  <c r="K41" i="4"/>
  <c r="K80" i="5"/>
  <c r="J78" i="5"/>
  <c r="K78" i="5"/>
  <c r="M77" i="5"/>
  <c r="L77" i="5"/>
  <c r="G77" i="5"/>
  <c r="E77" i="5"/>
  <c r="H77" i="5" s="1"/>
  <c r="J77" i="5" l="1"/>
  <c r="K77" i="5"/>
  <c r="M31" i="4"/>
  <c r="L31" i="4"/>
  <c r="G31" i="4"/>
  <c r="E31" i="4"/>
  <c r="H31" i="4" s="1"/>
  <c r="M76" i="5"/>
  <c r="L76" i="5"/>
  <c r="G76" i="5"/>
  <c r="E76" i="5"/>
  <c r="H76" i="5" s="1"/>
  <c r="K31" i="4" l="1"/>
  <c r="J31" i="4"/>
  <c r="J76" i="5"/>
  <c r="K76" i="5"/>
  <c r="M46" i="4"/>
  <c r="L46" i="4"/>
  <c r="G46" i="4"/>
  <c r="E46" i="4"/>
  <c r="H46" i="4" s="1"/>
  <c r="M45" i="4"/>
  <c r="L45" i="4"/>
  <c r="G45" i="4"/>
  <c r="E45" i="4"/>
  <c r="H45" i="4" s="1"/>
  <c r="J46" i="4" l="1"/>
  <c r="J45" i="4"/>
  <c r="K46" i="4"/>
  <c r="K45" i="4"/>
  <c r="M37" i="4"/>
  <c r="L37" i="4"/>
  <c r="G37" i="4"/>
  <c r="E37" i="4"/>
  <c r="H37" i="4" s="1"/>
  <c r="G38" i="4"/>
  <c r="L38" i="4" s="1"/>
  <c r="J38" i="4" s="1"/>
  <c r="E38" i="4"/>
  <c r="H38" i="4" s="1"/>
  <c r="M43" i="4"/>
  <c r="L43" i="4"/>
  <c r="G43" i="4"/>
  <c r="E43" i="4"/>
  <c r="H43" i="4" s="1"/>
  <c r="M44" i="4"/>
  <c r="L44" i="4"/>
  <c r="G44" i="4"/>
  <c r="E44" i="4"/>
  <c r="H44" i="4" s="1"/>
  <c r="M64" i="5"/>
  <c r="L64" i="5"/>
  <c r="G64" i="5"/>
  <c r="E64" i="5"/>
  <c r="H64" i="5" s="1"/>
  <c r="M75" i="5"/>
  <c r="L75" i="5"/>
  <c r="G75" i="5"/>
  <c r="E75" i="5"/>
  <c r="H75" i="5" s="1"/>
  <c r="L73" i="5"/>
  <c r="G73" i="5"/>
  <c r="E73" i="5"/>
  <c r="H73" i="5" s="1"/>
  <c r="J43" i="4" l="1"/>
  <c r="K75" i="5"/>
  <c r="K44" i="4"/>
  <c r="K43" i="4"/>
  <c r="J37" i="4"/>
  <c r="K37" i="4"/>
  <c r="M38" i="4"/>
  <c r="K38" i="4" s="1"/>
  <c r="J44" i="4"/>
  <c r="J64" i="5"/>
  <c r="K64" i="5"/>
  <c r="J75" i="5"/>
  <c r="J73" i="5"/>
  <c r="M73" i="5"/>
  <c r="K73" i="5" s="1"/>
  <c r="M42" i="4"/>
  <c r="L42" i="4"/>
  <c r="G42" i="4"/>
  <c r="E42" i="4"/>
  <c r="H42" i="4" s="1"/>
  <c r="K42" i="4" l="1"/>
  <c r="J42" i="4"/>
  <c r="G40" i="4"/>
  <c r="L40" i="4" s="1"/>
  <c r="J40" i="4" s="1"/>
  <c r="E40" i="4"/>
  <c r="H40" i="4" s="1"/>
  <c r="M40" i="4" l="1"/>
  <c r="K40" i="4" s="1"/>
  <c r="G39" i="4"/>
  <c r="E39" i="4"/>
  <c r="H39" i="4" s="1"/>
  <c r="M39" i="4" s="1"/>
  <c r="G74" i="5"/>
  <c r="L74" i="5" s="1"/>
  <c r="E74" i="5"/>
  <c r="H74" i="5" s="1"/>
  <c r="M74" i="5" s="1"/>
  <c r="L39" i="4" l="1"/>
  <c r="J39" i="4" s="1"/>
  <c r="K39" i="4"/>
  <c r="K74" i="5"/>
  <c r="J74" i="5"/>
  <c r="M71" i="5"/>
  <c r="L71" i="5"/>
  <c r="G71" i="5"/>
  <c r="E71" i="5"/>
  <c r="H71" i="5" s="1"/>
  <c r="M70" i="5"/>
  <c r="L70" i="5"/>
  <c r="G70" i="5"/>
  <c r="E70" i="5"/>
  <c r="H70" i="5" s="1"/>
  <c r="J71" i="5" l="1"/>
  <c r="K71" i="5"/>
  <c r="J70" i="5"/>
  <c r="K70" i="5"/>
  <c r="M36" i="4"/>
  <c r="L36" i="4"/>
  <c r="G36" i="4"/>
  <c r="E36" i="4"/>
  <c r="H36" i="4" s="1"/>
  <c r="J36" i="4" l="1"/>
  <c r="K36" i="4"/>
  <c r="M69" i="5"/>
  <c r="L69" i="5"/>
  <c r="G69" i="5"/>
  <c r="E69" i="5"/>
  <c r="H69" i="5" s="1"/>
  <c r="J69" i="5" l="1"/>
  <c r="K69" i="5"/>
  <c r="M35" i="4"/>
  <c r="L35" i="4"/>
  <c r="G35" i="4"/>
  <c r="E35" i="4"/>
  <c r="H35" i="4" s="1"/>
  <c r="J35" i="4" l="1"/>
  <c r="K35" i="4"/>
  <c r="M68" i="5"/>
  <c r="L68" i="5"/>
  <c r="G68" i="5"/>
  <c r="E68" i="5"/>
  <c r="H68" i="5" s="1"/>
  <c r="J68" i="5" l="1"/>
  <c r="K68" i="5"/>
  <c r="M67" i="5" l="1"/>
  <c r="L67" i="5"/>
  <c r="G67" i="5"/>
  <c r="E67" i="5"/>
  <c r="H67" i="5" s="1"/>
  <c r="K67" i="5" l="1"/>
  <c r="J67" i="5"/>
  <c r="M65" i="5" l="1"/>
  <c r="L65" i="5"/>
  <c r="G65" i="5"/>
  <c r="E65" i="5"/>
  <c r="H65" i="5" s="1"/>
  <c r="J65" i="5" l="1"/>
  <c r="K65" i="5"/>
  <c r="M63" i="5"/>
  <c r="L63" i="5"/>
  <c r="G63" i="5"/>
  <c r="E63" i="5"/>
  <c r="H63" i="5" s="1"/>
  <c r="J63" i="5" l="1"/>
  <c r="K63" i="5"/>
  <c r="M62" i="5"/>
  <c r="L62" i="5"/>
  <c r="G62" i="5"/>
  <c r="E62" i="5"/>
  <c r="H62" i="5" s="1"/>
  <c r="M61" i="5"/>
  <c r="L61" i="5"/>
  <c r="G61" i="5"/>
  <c r="E61" i="5"/>
  <c r="H61" i="5" s="1"/>
  <c r="M34" i="4"/>
  <c r="L34" i="4"/>
  <c r="G34" i="4"/>
  <c r="E34" i="4"/>
  <c r="H34" i="4" s="1"/>
  <c r="M33" i="4"/>
  <c r="L33" i="4"/>
  <c r="G33" i="4"/>
  <c r="E33" i="4"/>
  <c r="H33" i="4" s="1"/>
  <c r="K34" i="4" l="1"/>
  <c r="J34" i="4"/>
  <c r="J33" i="4"/>
  <c r="K62" i="5"/>
  <c r="K61" i="5"/>
  <c r="J61" i="5"/>
  <c r="J62" i="5"/>
  <c r="K33" i="4"/>
  <c r="M32" i="4" l="1"/>
  <c r="L32" i="4"/>
  <c r="G32" i="4"/>
  <c r="E32" i="4"/>
  <c r="H32" i="4" s="1"/>
  <c r="K32" i="4" l="1"/>
  <c r="J32" i="4"/>
  <c r="M30" i="4"/>
  <c r="L30" i="4"/>
  <c r="G30" i="4"/>
  <c r="E30" i="4"/>
  <c r="H30" i="4" s="1"/>
  <c r="M60" i="5"/>
  <c r="L60" i="5"/>
  <c r="G60" i="5"/>
  <c r="E60" i="5"/>
  <c r="H60" i="5" s="1"/>
  <c r="G171" i="5"/>
  <c r="H171" i="5"/>
  <c r="L171" i="5"/>
  <c r="M171" i="5"/>
  <c r="G172" i="5"/>
  <c r="H172" i="5"/>
  <c r="L172" i="5"/>
  <c r="M172" i="5"/>
  <c r="G173" i="5"/>
  <c r="H173" i="5"/>
  <c r="L173" i="5"/>
  <c r="M173" i="5"/>
  <c r="G174" i="5"/>
  <c r="H174" i="5"/>
  <c r="L174" i="5"/>
  <c r="M174" i="5"/>
  <c r="G175" i="5"/>
  <c r="H175" i="5"/>
  <c r="L175" i="5"/>
  <c r="M175" i="5"/>
  <c r="G176" i="5"/>
  <c r="H176" i="5"/>
  <c r="L176" i="5"/>
  <c r="M176" i="5"/>
  <c r="G177" i="5"/>
  <c r="H177" i="5"/>
  <c r="L177" i="5"/>
  <c r="M177" i="5"/>
  <c r="G178" i="5"/>
  <c r="H178" i="5"/>
  <c r="L178" i="5"/>
  <c r="M178" i="5"/>
  <c r="G179" i="5"/>
  <c r="H179" i="5"/>
  <c r="L179" i="5"/>
  <c r="M179" i="5"/>
  <c r="G180" i="5"/>
  <c r="H180" i="5"/>
  <c r="L180" i="5"/>
  <c r="M180" i="5"/>
  <c r="G181" i="5"/>
  <c r="H181" i="5"/>
  <c r="L181" i="5"/>
  <c r="M181" i="5"/>
  <c r="G182" i="5"/>
  <c r="H182" i="5"/>
  <c r="L182" i="5"/>
  <c r="M182" i="5"/>
  <c r="G183" i="5"/>
  <c r="H183" i="5"/>
  <c r="L183" i="5"/>
  <c r="M183" i="5"/>
  <c r="G184" i="5"/>
  <c r="H184" i="5"/>
  <c r="L184" i="5"/>
  <c r="M184" i="5"/>
  <c r="G185" i="5"/>
  <c r="H185" i="5"/>
  <c r="L185" i="5"/>
  <c r="M185" i="5"/>
  <c r="G186" i="5"/>
  <c r="H186" i="5"/>
  <c r="L186" i="5"/>
  <c r="M186" i="5"/>
  <c r="G187" i="5"/>
  <c r="H187" i="5"/>
  <c r="L187" i="5"/>
  <c r="M187" i="5"/>
  <c r="G188" i="5"/>
  <c r="H188" i="5"/>
  <c r="L188" i="5"/>
  <c r="M188" i="5"/>
  <c r="G189" i="5"/>
  <c r="H189" i="5"/>
  <c r="L189" i="5"/>
  <c r="M189" i="5"/>
  <c r="G190" i="5"/>
  <c r="H190" i="5"/>
  <c r="L190" i="5"/>
  <c r="M190" i="5"/>
  <c r="G191" i="5"/>
  <c r="H191" i="5"/>
  <c r="L191" i="5"/>
  <c r="M191" i="5"/>
  <c r="G192" i="5"/>
  <c r="H192" i="5"/>
  <c r="L192" i="5"/>
  <c r="M192" i="5"/>
  <c r="G193" i="5"/>
  <c r="H193" i="5"/>
  <c r="L193" i="5"/>
  <c r="M193" i="5"/>
  <c r="G194" i="5"/>
  <c r="H194" i="5"/>
  <c r="L194" i="5"/>
  <c r="M194" i="5"/>
  <c r="G195" i="5"/>
  <c r="H195" i="5"/>
  <c r="L195" i="5"/>
  <c r="M195" i="5"/>
  <c r="G196" i="5"/>
  <c r="H196" i="5"/>
  <c r="L196" i="5"/>
  <c r="M196" i="5"/>
  <c r="G197" i="5"/>
  <c r="H197" i="5"/>
  <c r="L197" i="5"/>
  <c r="M197" i="5"/>
  <c r="G198" i="5"/>
  <c r="H198" i="5"/>
  <c r="L198" i="5"/>
  <c r="M198" i="5"/>
  <c r="G199" i="5"/>
  <c r="H199" i="5"/>
  <c r="L199" i="5"/>
  <c r="M199" i="5"/>
  <c r="G200" i="5"/>
  <c r="H200" i="5"/>
  <c r="L200" i="5"/>
  <c r="M200" i="5"/>
  <c r="G201" i="5"/>
  <c r="H201" i="5"/>
  <c r="L201" i="5"/>
  <c r="M201" i="5"/>
  <c r="G202" i="5"/>
  <c r="H202" i="5"/>
  <c r="L202" i="5"/>
  <c r="M202" i="5"/>
  <c r="G203" i="5"/>
  <c r="H203" i="5"/>
  <c r="L203" i="5"/>
  <c r="M203" i="5"/>
  <c r="G204" i="5"/>
  <c r="H204" i="5"/>
  <c r="L204" i="5"/>
  <c r="M204" i="5"/>
  <c r="G205" i="5"/>
  <c r="H205" i="5"/>
  <c r="L205" i="5"/>
  <c r="M205" i="5"/>
  <c r="G206" i="5"/>
  <c r="H206" i="5"/>
  <c r="L206" i="5"/>
  <c r="M206" i="5"/>
  <c r="G207" i="5"/>
  <c r="H207" i="5"/>
  <c r="L207" i="5"/>
  <c r="M207" i="5"/>
  <c r="G208" i="5"/>
  <c r="H208" i="5"/>
  <c r="L208" i="5"/>
  <c r="M208" i="5"/>
  <c r="G209" i="5"/>
  <c r="H209" i="5"/>
  <c r="L209" i="5"/>
  <c r="M209" i="5"/>
  <c r="G210" i="5"/>
  <c r="H210" i="5"/>
  <c r="L210" i="5"/>
  <c r="M210" i="5"/>
  <c r="G211" i="5"/>
  <c r="H211" i="5"/>
  <c r="L211" i="5"/>
  <c r="M211" i="5"/>
  <c r="G212" i="5"/>
  <c r="H212" i="5"/>
  <c r="L212" i="5"/>
  <c r="M212" i="5"/>
  <c r="G213" i="5"/>
  <c r="H213" i="5"/>
  <c r="L213" i="5"/>
  <c r="M213" i="5"/>
  <c r="G214" i="5"/>
  <c r="H214" i="5"/>
  <c r="L214" i="5"/>
  <c r="M214" i="5"/>
  <c r="G215" i="5"/>
  <c r="H215" i="5"/>
  <c r="L215" i="5"/>
  <c r="M215" i="5"/>
  <c r="G216" i="5"/>
  <c r="H216" i="5"/>
  <c r="L216" i="5"/>
  <c r="M216" i="5"/>
  <c r="G217" i="5"/>
  <c r="H217" i="5"/>
  <c r="L217" i="5"/>
  <c r="M217" i="5"/>
  <c r="G218" i="5"/>
  <c r="H218" i="5"/>
  <c r="L218" i="5"/>
  <c r="M218" i="5"/>
  <c r="G219" i="5"/>
  <c r="H219" i="5"/>
  <c r="L219" i="5"/>
  <c r="M219" i="5"/>
  <c r="J30" i="4" l="1"/>
  <c r="J217" i="5"/>
  <c r="K211" i="5"/>
  <c r="K207" i="5"/>
  <c r="K203" i="5"/>
  <c r="K199" i="5"/>
  <c r="K193" i="5"/>
  <c r="K185" i="5"/>
  <c r="K177" i="5"/>
  <c r="K212" i="5"/>
  <c r="J209" i="5"/>
  <c r="K217" i="5"/>
  <c r="K213" i="5"/>
  <c r="K181" i="5"/>
  <c r="K179" i="5"/>
  <c r="K178" i="5"/>
  <c r="J173" i="5"/>
  <c r="J171" i="5"/>
  <c r="J185" i="5"/>
  <c r="J183" i="5"/>
  <c r="J182" i="5"/>
  <c r="J181" i="5"/>
  <c r="K197" i="5"/>
  <c r="K196" i="5"/>
  <c r="K195" i="5"/>
  <c r="J189" i="5"/>
  <c r="J199" i="5"/>
  <c r="J198" i="5"/>
  <c r="J197" i="5"/>
  <c r="J215" i="5"/>
  <c r="J214" i="5"/>
  <c r="J213" i="5"/>
  <c r="K209" i="5"/>
  <c r="K205" i="5"/>
  <c r="K204" i="5"/>
  <c r="J201" i="5"/>
  <c r="J193" i="5"/>
  <c r="J191" i="5"/>
  <c r="J190" i="5"/>
  <c r="K189" i="5"/>
  <c r="K187" i="5"/>
  <c r="K186" i="5"/>
  <c r="J177" i="5"/>
  <c r="J175" i="5"/>
  <c r="J174" i="5"/>
  <c r="K173" i="5"/>
  <c r="K171" i="5"/>
  <c r="K215" i="5"/>
  <c r="J207" i="5"/>
  <c r="J206" i="5"/>
  <c r="J205" i="5"/>
  <c r="K201" i="5"/>
  <c r="J219" i="5"/>
  <c r="J218" i="5"/>
  <c r="K216" i="5"/>
  <c r="J211" i="5"/>
  <c r="J210" i="5"/>
  <c r="K208" i="5"/>
  <c r="J203" i="5"/>
  <c r="J202" i="5"/>
  <c r="K200" i="5"/>
  <c r="J195" i="5"/>
  <c r="J194" i="5"/>
  <c r="J187" i="5"/>
  <c r="J186" i="5"/>
  <c r="J179" i="5"/>
  <c r="J178" i="5"/>
  <c r="K219" i="5"/>
  <c r="K191" i="5"/>
  <c r="K190" i="5"/>
  <c r="K183" i="5"/>
  <c r="K182" i="5"/>
  <c r="K175" i="5"/>
  <c r="K174" i="5"/>
  <c r="J216" i="5"/>
  <c r="J212" i="5"/>
  <c r="J208" i="5"/>
  <c r="J204" i="5"/>
  <c r="J200" i="5"/>
  <c r="J196" i="5"/>
  <c r="J192" i="5"/>
  <c r="J188" i="5"/>
  <c r="J184" i="5"/>
  <c r="J180" i="5"/>
  <c r="J176" i="5"/>
  <c r="J172" i="5"/>
  <c r="K218" i="5"/>
  <c r="K214" i="5"/>
  <c r="K210" i="5"/>
  <c r="K206" i="5"/>
  <c r="K202" i="5"/>
  <c r="K198" i="5"/>
  <c r="K194" i="5"/>
  <c r="K192" i="5"/>
  <c r="K188" i="5"/>
  <c r="K184" i="5"/>
  <c r="K180" i="5"/>
  <c r="K176" i="5"/>
  <c r="K172" i="5"/>
  <c r="K60" i="5"/>
  <c r="K30" i="4"/>
  <c r="J60" i="5"/>
  <c r="G30" i="5" l="1"/>
  <c r="L30" i="5" s="1"/>
  <c r="E30" i="5"/>
  <c r="H30" i="5" s="1"/>
  <c r="M30" i="5" s="1"/>
  <c r="J30" i="5" l="1"/>
  <c r="K30" i="5"/>
  <c r="E59" i="5" l="1"/>
  <c r="H59" i="5" s="1"/>
  <c r="G59" i="5"/>
  <c r="L59" i="5"/>
  <c r="M59" i="5"/>
  <c r="J59" i="5" l="1"/>
  <c r="K59" i="5"/>
  <c r="G151" i="5" l="1"/>
  <c r="H151" i="5"/>
  <c r="L151" i="5"/>
  <c r="M151" i="5"/>
  <c r="G152" i="5"/>
  <c r="H152" i="5"/>
  <c r="L152" i="5"/>
  <c r="M152" i="5"/>
  <c r="G153" i="5"/>
  <c r="H153" i="5"/>
  <c r="L153" i="5"/>
  <c r="M153" i="5"/>
  <c r="G154" i="5"/>
  <c r="H154" i="5"/>
  <c r="L154" i="5"/>
  <c r="M154" i="5"/>
  <c r="G155" i="5"/>
  <c r="H155" i="5"/>
  <c r="L155" i="5"/>
  <c r="M155" i="5"/>
  <c r="G156" i="5"/>
  <c r="H156" i="5"/>
  <c r="L156" i="5"/>
  <c r="M156" i="5"/>
  <c r="G157" i="5"/>
  <c r="H157" i="5"/>
  <c r="L157" i="5"/>
  <c r="M157" i="5"/>
  <c r="G158" i="5"/>
  <c r="H158" i="5"/>
  <c r="L158" i="5"/>
  <c r="M158" i="5"/>
  <c r="G159" i="5"/>
  <c r="H159" i="5"/>
  <c r="L159" i="5"/>
  <c r="M159" i="5"/>
  <c r="G160" i="5"/>
  <c r="H160" i="5"/>
  <c r="L160" i="5"/>
  <c r="M160" i="5"/>
  <c r="G161" i="5"/>
  <c r="H161" i="5"/>
  <c r="L161" i="5"/>
  <c r="M161" i="5"/>
  <c r="G162" i="5"/>
  <c r="H162" i="5"/>
  <c r="L162" i="5"/>
  <c r="M162" i="5"/>
  <c r="G163" i="5"/>
  <c r="H163" i="5"/>
  <c r="L163" i="5"/>
  <c r="M163" i="5"/>
  <c r="G164" i="5"/>
  <c r="H164" i="5"/>
  <c r="L164" i="5"/>
  <c r="M164" i="5"/>
  <c r="G165" i="5"/>
  <c r="H165" i="5"/>
  <c r="L165" i="5"/>
  <c r="M165" i="5"/>
  <c r="G166" i="5"/>
  <c r="H166" i="5"/>
  <c r="L166" i="5"/>
  <c r="M166" i="5"/>
  <c r="G167" i="5"/>
  <c r="H167" i="5"/>
  <c r="L167" i="5"/>
  <c r="M167" i="5"/>
  <c r="G168" i="5"/>
  <c r="H168" i="5"/>
  <c r="L168" i="5"/>
  <c r="M168" i="5"/>
  <c r="G169" i="5"/>
  <c r="H169" i="5"/>
  <c r="L169" i="5"/>
  <c r="M169" i="5"/>
  <c r="G170" i="5"/>
  <c r="H170" i="5"/>
  <c r="L170" i="5"/>
  <c r="M170" i="5"/>
  <c r="K160" i="5" l="1"/>
  <c r="K156" i="5"/>
  <c r="K152" i="5"/>
  <c r="J170" i="5"/>
  <c r="J160" i="5"/>
  <c r="J156" i="5"/>
  <c r="J154" i="5"/>
  <c r="J158" i="5"/>
  <c r="K164" i="5"/>
  <c r="K162" i="5"/>
  <c r="K161" i="5"/>
  <c r="K170" i="5"/>
  <c r="K158" i="5"/>
  <c r="K157" i="5"/>
  <c r="K168" i="5"/>
  <c r="J164" i="5"/>
  <c r="J162" i="5"/>
  <c r="J152" i="5"/>
  <c r="J166" i="5"/>
  <c r="K154" i="5"/>
  <c r="K153" i="5"/>
  <c r="K169" i="5"/>
  <c r="K166" i="5"/>
  <c r="K165" i="5"/>
  <c r="J168" i="5"/>
  <c r="J169" i="5"/>
  <c r="J165" i="5"/>
  <c r="J161" i="5"/>
  <c r="J157" i="5"/>
  <c r="J153" i="5"/>
  <c r="K167" i="5"/>
  <c r="K163" i="5"/>
  <c r="K159" i="5"/>
  <c r="K155" i="5"/>
  <c r="K151" i="5"/>
  <c r="J167" i="5"/>
  <c r="J163" i="5"/>
  <c r="J159" i="5"/>
  <c r="J155" i="5"/>
  <c r="J151" i="5"/>
  <c r="M5" i="5"/>
  <c r="L5" i="5"/>
  <c r="G5" i="5"/>
  <c r="E5" i="5"/>
  <c r="H5" i="5" s="1"/>
  <c r="J5" i="5" l="1"/>
  <c r="K5" i="5"/>
  <c r="M58" i="5" l="1"/>
  <c r="L58" i="5"/>
  <c r="G58" i="5"/>
  <c r="E58" i="5"/>
  <c r="H58" i="5" s="1"/>
  <c r="J58" i="5" l="1"/>
  <c r="K58" i="5"/>
  <c r="G100" i="5"/>
  <c r="H100" i="5"/>
  <c r="L100" i="5"/>
  <c r="M100" i="5"/>
  <c r="G101" i="5"/>
  <c r="H101" i="5"/>
  <c r="L101" i="5"/>
  <c r="M101" i="5"/>
  <c r="G102" i="5"/>
  <c r="H102" i="5"/>
  <c r="L102" i="5"/>
  <c r="M102" i="5"/>
  <c r="G103" i="5"/>
  <c r="H103" i="5"/>
  <c r="L103" i="5"/>
  <c r="M103" i="5"/>
  <c r="G104" i="5"/>
  <c r="H104" i="5"/>
  <c r="L104" i="5"/>
  <c r="M104" i="5"/>
  <c r="G105" i="5"/>
  <c r="H105" i="5"/>
  <c r="L105" i="5"/>
  <c r="M105" i="5"/>
  <c r="G106" i="5"/>
  <c r="H106" i="5"/>
  <c r="L106" i="5"/>
  <c r="M106" i="5"/>
  <c r="G107" i="5"/>
  <c r="H107" i="5"/>
  <c r="L107" i="5"/>
  <c r="M107" i="5"/>
  <c r="G108" i="5"/>
  <c r="H108" i="5"/>
  <c r="L108" i="5"/>
  <c r="M108" i="5"/>
  <c r="G109" i="5"/>
  <c r="H109" i="5"/>
  <c r="L109" i="5"/>
  <c r="M109" i="5"/>
  <c r="G110" i="5"/>
  <c r="H110" i="5"/>
  <c r="L110" i="5"/>
  <c r="M110" i="5"/>
  <c r="G111" i="5"/>
  <c r="H111" i="5"/>
  <c r="L111" i="5"/>
  <c r="M111" i="5"/>
  <c r="G112" i="5"/>
  <c r="H112" i="5"/>
  <c r="L112" i="5"/>
  <c r="M112" i="5"/>
  <c r="G113" i="5"/>
  <c r="H113" i="5"/>
  <c r="L113" i="5"/>
  <c r="M113" i="5"/>
  <c r="G114" i="5"/>
  <c r="H114" i="5"/>
  <c r="L114" i="5"/>
  <c r="M114" i="5"/>
  <c r="G115" i="5"/>
  <c r="H115" i="5"/>
  <c r="L115" i="5"/>
  <c r="M115" i="5"/>
  <c r="G116" i="5"/>
  <c r="H116" i="5"/>
  <c r="L116" i="5"/>
  <c r="M116" i="5"/>
  <c r="G117" i="5"/>
  <c r="H117" i="5"/>
  <c r="L117" i="5"/>
  <c r="M117" i="5"/>
  <c r="G118" i="5"/>
  <c r="H118" i="5"/>
  <c r="L118" i="5"/>
  <c r="M118" i="5"/>
  <c r="G119" i="5"/>
  <c r="H119" i="5"/>
  <c r="L119" i="5"/>
  <c r="M119" i="5"/>
  <c r="G120" i="5"/>
  <c r="H120" i="5"/>
  <c r="L120" i="5"/>
  <c r="M120" i="5"/>
  <c r="G121" i="5"/>
  <c r="H121" i="5"/>
  <c r="L121" i="5"/>
  <c r="M121" i="5"/>
  <c r="G122" i="5"/>
  <c r="H122" i="5"/>
  <c r="L122" i="5"/>
  <c r="M122" i="5"/>
  <c r="G123" i="5"/>
  <c r="H123" i="5"/>
  <c r="L123" i="5"/>
  <c r="M123" i="5"/>
  <c r="G124" i="5"/>
  <c r="H124" i="5"/>
  <c r="L124" i="5"/>
  <c r="M124" i="5"/>
  <c r="G125" i="5"/>
  <c r="H125" i="5"/>
  <c r="L125" i="5"/>
  <c r="M125" i="5"/>
  <c r="G126" i="5"/>
  <c r="H126" i="5"/>
  <c r="L126" i="5"/>
  <c r="M126" i="5"/>
  <c r="G127" i="5"/>
  <c r="H127" i="5"/>
  <c r="L127" i="5"/>
  <c r="M127" i="5"/>
  <c r="G128" i="5"/>
  <c r="H128" i="5"/>
  <c r="L128" i="5"/>
  <c r="M128" i="5"/>
  <c r="G129" i="5"/>
  <c r="H129" i="5"/>
  <c r="L129" i="5"/>
  <c r="M129" i="5"/>
  <c r="G130" i="5"/>
  <c r="H130" i="5"/>
  <c r="L130" i="5"/>
  <c r="M130" i="5"/>
  <c r="G131" i="5"/>
  <c r="H131" i="5"/>
  <c r="L131" i="5"/>
  <c r="M131" i="5"/>
  <c r="G132" i="5"/>
  <c r="H132" i="5"/>
  <c r="L132" i="5"/>
  <c r="M132" i="5"/>
  <c r="G133" i="5"/>
  <c r="H133" i="5"/>
  <c r="L133" i="5"/>
  <c r="M133" i="5"/>
  <c r="G134" i="5"/>
  <c r="H134" i="5"/>
  <c r="L134" i="5"/>
  <c r="M134" i="5"/>
  <c r="G135" i="5"/>
  <c r="H135" i="5"/>
  <c r="L135" i="5"/>
  <c r="M135" i="5"/>
  <c r="G136" i="5"/>
  <c r="H136" i="5"/>
  <c r="L136" i="5"/>
  <c r="M136" i="5"/>
  <c r="G137" i="5"/>
  <c r="H137" i="5"/>
  <c r="L137" i="5"/>
  <c r="M137" i="5"/>
  <c r="G138" i="5"/>
  <c r="H138" i="5"/>
  <c r="L138" i="5"/>
  <c r="M138" i="5"/>
  <c r="G139" i="5"/>
  <c r="H139" i="5"/>
  <c r="L139" i="5"/>
  <c r="M139" i="5"/>
  <c r="G140" i="5"/>
  <c r="H140" i="5"/>
  <c r="L140" i="5"/>
  <c r="M140" i="5"/>
  <c r="G141" i="5"/>
  <c r="H141" i="5"/>
  <c r="L141" i="5"/>
  <c r="M141" i="5"/>
  <c r="G142" i="5"/>
  <c r="H142" i="5"/>
  <c r="L142" i="5"/>
  <c r="M142" i="5"/>
  <c r="G143" i="5"/>
  <c r="H143" i="5"/>
  <c r="L143" i="5"/>
  <c r="M143" i="5"/>
  <c r="G144" i="5"/>
  <c r="H144" i="5"/>
  <c r="L144" i="5"/>
  <c r="M144" i="5"/>
  <c r="G145" i="5"/>
  <c r="H145" i="5"/>
  <c r="L145" i="5"/>
  <c r="M145" i="5"/>
  <c r="G146" i="5"/>
  <c r="H146" i="5"/>
  <c r="L146" i="5"/>
  <c r="M146" i="5"/>
  <c r="G147" i="5"/>
  <c r="H147" i="5"/>
  <c r="L147" i="5"/>
  <c r="M147" i="5"/>
  <c r="G148" i="5"/>
  <c r="H148" i="5"/>
  <c r="L148" i="5"/>
  <c r="M148" i="5"/>
  <c r="G149" i="5"/>
  <c r="H149" i="5"/>
  <c r="L149" i="5"/>
  <c r="M149" i="5"/>
  <c r="G150" i="5"/>
  <c r="H150" i="5"/>
  <c r="L150" i="5"/>
  <c r="M150" i="5"/>
  <c r="M57" i="5"/>
  <c r="L57" i="5"/>
  <c r="G57" i="5"/>
  <c r="E57" i="5"/>
  <c r="H57" i="5" s="1"/>
  <c r="M56" i="5"/>
  <c r="L56" i="5"/>
  <c r="G56" i="5"/>
  <c r="E56" i="5"/>
  <c r="H56" i="5" s="1"/>
  <c r="M29" i="4"/>
  <c r="L29" i="4"/>
  <c r="G29" i="4"/>
  <c r="E29" i="4"/>
  <c r="H29" i="4" s="1"/>
  <c r="J132" i="5" l="1"/>
  <c r="J116" i="5"/>
  <c r="J100" i="5"/>
  <c r="K120" i="5"/>
  <c r="K29" i="4"/>
  <c r="K137" i="5"/>
  <c r="K124" i="5"/>
  <c r="K121" i="5"/>
  <c r="K140" i="5"/>
  <c r="K138" i="5"/>
  <c r="K136" i="5"/>
  <c r="K122" i="5"/>
  <c r="K56" i="5"/>
  <c r="K106" i="5"/>
  <c r="K105" i="5"/>
  <c r="K104" i="5"/>
  <c r="J148" i="5"/>
  <c r="J146" i="5"/>
  <c r="J112" i="5"/>
  <c r="J110" i="5"/>
  <c r="J109" i="5"/>
  <c r="J108" i="5"/>
  <c r="J144" i="5"/>
  <c r="J142" i="5"/>
  <c r="J141" i="5"/>
  <c r="J140" i="5"/>
  <c r="K144" i="5"/>
  <c r="J128" i="5"/>
  <c r="J126" i="5"/>
  <c r="J125" i="5"/>
  <c r="J124" i="5"/>
  <c r="K112" i="5"/>
  <c r="K128" i="5"/>
  <c r="K108" i="5"/>
  <c r="K149" i="5"/>
  <c r="K148" i="5"/>
  <c r="K146" i="5"/>
  <c r="K145" i="5"/>
  <c r="J136" i="5"/>
  <c r="J134" i="5"/>
  <c r="J133" i="5"/>
  <c r="K132" i="5"/>
  <c r="K130" i="5"/>
  <c r="K129" i="5"/>
  <c r="J120" i="5"/>
  <c r="J118" i="5"/>
  <c r="J117" i="5"/>
  <c r="K116" i="5"/>
  <c r="K114" i="5"/>
  <c r="K113" i="5"/>
  <c r="J104" i="5"/>
  <c r="J102" i="5"/>
  <c r="J101" i="5"/>
  <c r="K100" i="5"/>
  <c r="J150" i="5"/>
  <c r="J56" i="5"/>
  <c r="J138" i="5"/>
  <c r="J137" i="5"/>
  <c r="J130" i="5"/>
  <c r="J129" i="5"/>
  <c r="J122" i="5"/>
  <c r="J121" i="5"/>
  <c r="J114" i="5"/>
  <c r="J113" i="5"/>
  <c r="J106" i="5"/>
  <c r="J105" i="5"/>
  <c r="K142" i="5"/>
  <c r="K141" i="5"/>
  <c r="K134" i="5"/>
  <c r="K133" i="5"/>
  <c r="K126" i="5"/>
  <c r="K125" i="5"/>
  <c r="K118" i="5"/>
  <c r="K117" i="5"/>
  <c r="K110" i="5"/>
  <c r="K109" i="5"/>
  <c r="K102" i="5"/>
  <c r="K101" i="5"/>
  <c r="K150" i="5"/>
  <c r="J149" i="5"/>
  <c r="J145" i="5"/>
  <c r="K147" i="5"/>
  <c r="K143" i="5"/>
  <c r="K139" i="5"/>
  <c r="K135" i="5"/>
  <c r="K131" i="5"/>
  <c r="K127" i="5"/>
  <c r="K123" i="5"/>
  <c r="K119" i="5"/>
  <c r="K115" i="5"/>
  <c r="K111" i="5"/>
  <c r="K107" i="5"/>
  <c r="K103" i="5"/>
  <c r="J147" i="5"/>
  <c r="J143" i="5"/>
  <c r="J139" i="5"/>
  <c r="J135" i="5"/>
  <c r="J131" i="5"/>
  <c r="J127" i="5"/>
  <c r="J123" i="5"/>
  <c r="J119" i="5"/>
  <c r="J115" i="5"/>
  <c r="J111" i="5"/>
  <c r="J107" i="5"/>
  <c r="J103" i="5"/>
  <c r="J57" i="5"/>
  <c r="K57" i="5"/>
  <c r="J29" i="4"/>
  <c r="G25" i="4"/>
  <c r="E25" i="4"/>
  <c r="H25" i="4" s="1"/>
  <c r="J25" i="4" l="1"/>
  <c r="K25" i="4"/>
  <c r="M28" i="4"/>
  <c r="L28" i="4"/>
  <c r="G28" i="4"/>
  <c r="E28" i="4"/>
  <c r="H28" i="4" s="1"/>
  <c r="G50" i="4"/>
  <c r="J50" i="4" s="1"/>
  <c r="H50" i="4"/>
  <c r="K50" i="4" s="1"/>
  <c r="G51" i="4"/>
  <c r="J51" i="4" s="1"/>
  <c r="H51" i="4"/>
  <c r="K51" i="4" s="1"/>
  <c r="G52" i="4"/>
  <c r="J52" i="4" s="1"/>
  <c r="H52" i="4"/>
  <c r="K52" i="4" s="1"/>
  <c r="G53" i="4"/>
  <c r="J53" i="4" s="1"/>
  <c r="H53" i="4"/>
  <c r="K53" i="4" s="1"/>
  <c r="G54" i="4"/>
  <c r="J54" i="4" s="1"/>
  <c r="H54" i="4"/>
  <c r="K54" i="4" s="1"/>
  <c r="G55" i="4"/>
  <c r="J55" i="4" s="1"/>
  <c r="H55" i="4"/>
  <c r="K55" i="4" s="1"/>
  <c r="G56" i="4"/>
  <c r="J56" i="4" s="1"/>
  <c r="H56" i="4"/>
  <c r="K56" i="4" s="1"/>
  <c r="J28" i="4" l="1"/>
  <c r="K28" i="4"/>
  <c r="M55" i="5" l="1"/>
  <c r="L55" i="5"/>
  <c r="G55" i="5"/>
  <c r="E55" i="5"/>
  <c r="H55" i="5" s="1"/>
  <c r="K55" i="5" l="1"/>
  <c r="J55" i="5"/>
  <c r="M27" i="4"/>
  <c r="L27" i="4"/>
  <c r="G27" i="4"/>
  <c r="E27" i="4"/>
  <c r="H27" i="4" s="1"/>
  <c r="K27" i="4" l="1"/>
  <c r="J27" i="4"/>
  <c r="M54" i="5"/>
  <c r="L54" i="5"/>
  <c r="G54" i="5"/>
  <c r="E54" i="5"/>
  <c r="H54" i="5" s="1"/>
  <c r="K54" i="5" l="1"/>
  <c r="J54" i="5"/>
  <c r="M53" i="5"/>
  <c r="L53" i="5"/>
  <c r="G53" i="5"/>
  <c r="E53" i="5"/>
  <c r="H53" i="5" s="1"/>
  <c r="M52" i="5"/>
  <c r="L52" i="5"/>
  <c r="G52" i="5"/>
  <c r="E52" i="5"/>
  <c r="H52" i="5" s="1"/>
  <c r="M51" i="5"/>
  <c r="L51" i="5"/>
  <c r="G51" i="5"/>
  <c r="E51" i="5"/>
  <c r="H51" i="5" s="1"/>
  <c r="K53" i="5" l="1"/>
  <c r="J51" i="5"/>
  <c r="J53" i="5"/>
  <c r="J52" i="5"/>
  <c r="K52" i="5"/>
  <c r="K51" i="5"/>
  <c r="M50" i="5" l="1"/>
  <c r="L50" i="5"/>
  <c r="G50" i="5"/>
  <c r="E50" i="5"/>
  <c r="H50" i="5" s="1"/>
  <c r="J50" i="5" l="1"/>
  <c r="K50" i="5"/>
  <c r="M36" i="5" l="1"/>
  <c r="L36" i="5"/>
  <c r="G36" i="5"/>
  <c r="E36" i="5"/>
  <c r="H36" i="5" s="1"/>
  <c r="J36" i="5" l="1"/>
  <c r="K36" i="5"/>
  <c r="Z451" i="2" l="1"/>
  <c r="X451" i="2"/>
  <c r="M4" i="5" l="1"/>
  <c r="L4" i="5"/>
  <c r="G4" i="5"/>
  <c r="E4" i="5"/>
  <c r="H4" i="5" s="1"/>
  <c r="J4" i="5" l="1"/>
  <c r="K4" i="5"/>
  <c r="M43" i="5"/>
  <c r="L43" i="5"/>
  <c r="G43" i="5"/>
  <c r="E43" i="5"/>
  <c r="H43" i="5" s="1"/>
  <c r="J43" i="5" l="1"/>
  <c r="K43" i="5"/>
  <c r="M2" i="6" l="1"/>
  <c r="F2" i="6"/>
  <c r="Z443" i="2"/>
  <c r="X443" i="2"/>
  <c r="M17" i="5" l="1"/>
  <c r="L17" i="5"/>
  <c r="G17" i="5"/>
  <c r="E17" i="5"/>
  <c r="H17" i="5" s="1"/>
  <c r="M48" i="5"/>
  <c r="L48" i="5"/>
  <c r="G48" i="5"/>
  <c r="E48" i="5"/>
  <c r="H48" i="5" s="1"/>
  <c r="J48" i="5" l="1"/>
  <c r="J17" i="5"/>
  <c r="K17" i="5"/>
  <c r="K48" i="5"/>
  <c r="M47" i="5" l="1"/>
  <c r="L47" i="5"/>
  <c r="G47" i="5"/>
  <c r="E47" i="5"/>
  <c r="H47" i="5" s="1"/>
  <c r="K47" i="5" l="1"/>
  <c r="J47" i="5"/>
  <c r="M46" i="5"/>
  <c r="L46" i="5"/>
  <c r="G46" i="5"/>
  <c r="E46" i="5"/>
  <c r="H46" i="5" s="1"/>
  <c r="K46" i="5" l="1"/>
  <c r="J46" i="5"/>
  <c r="M45" i="5"/>
  <c r="L45" i="5"/>
  <c r="G45" i="5"/>
  <c r="E45" i="5"/>
  <c r="H45" i="5" s="1"/>
  <c r="J45" i="5" l="1"/>
  <c r="K45" i="5"/>
  <c r="G44" i="5"/>
  <c r="E44" i="5"/>
  <c r="H44" i="5" s="1"/>
  <c r="L44" i="5" l="1"/>
  <c r="J44" i="5" s="1"/>
  <c r="M44" i="5"/>
  <c r="K44" i="5" s="1"/>
  <c r="L33" i="5"/>
  <c r="G33" i="5"/>
  <c r="E33" i="5"/>
  <c r="H33" i="5" s="1"/>
  <c r="J33" i="5" l="1"/>
  <c r="M33" i="5"/>
  <c r="K33" i="5" s="1"/>
  <c r="N432" i="2"/>
  <c r="G24" i="4" l="1"/>
  <c r="L24" i="4" s="1"/>
  <c r="E24" i="4"/>
  <c r="H24" i="4" s="1"/>
  <c r="M24" i="4" s="1"/>
  <c r="G42" i="5"/>
  <c r="E42" i="5"/>
  <c r="H42" i="5" s="1"/>
  <c r="J24" i="4" l="1"/>
  <c r="K24" i="4"/>
  <c r="J42" i="5"/>
  <c r="K42" i="5"/>
  <c r="M41" i="5"/>
  <c r="L41" i="5"/>
  <c r="G41" i="5"/>
  <c r="E41" i="5"/>
  <c r="H41" i="5" s="1"/>
  <c r="J41" i="5" l="1"/>
  <c r="K41" i="5"/>
  <c r="G18" i="4"/>
  <c r="L18" i="4" s="1"/>
  <c r="J18" i="4" s="1"/>
  <c r="E18" i="4"/>
  <c r="H18" i="4" s="1"/>
  <c r="M18" i="4" l="1"/>
  <c r="K18" i="4" s="1"/>
  <c r="M40" i="5"/>
  <c r="L40" i="5"/>
  <c r="G40" i="5"/>
  <c r="E40" i="5"/>
  <c r="H40" i="5" s="1"/>
  <c r="M39" i="5"/>
  <c r="L39" i="5"/>
  <c r="G39" i="5"/>
  <c r="E39" i="5"/>
  <c r="H39" i="5" s="1"/>
  <c r="M23" i="4"/>
  <c r="L23" i="4"/>
  <c r="G23" i="4"/>
  <c r="E23" i="4"/>
  <c r="H23" i="4" s="1"/>
  <c r="M22" i="4"/>
  <c r="L22" i="4"/>
  <c r="G22" i="4"/>
  <c r="E22" i="4"/>
  <c r="H22" i="4" s="1"/>
  <c r="K40" i="5" l="1"/>
  <c r="K22" i="4"/>
  <c r="J40" i="5"/>
  <c r="J39" i="5"/>
  <c r="K39" i="5"/>
  <c r="J23" i="4"/>
  <c r="K23" i="4"/>
  <c r="J22" i="4"/>
  <c r="M38" i="5"/>
  <c r="L38" i="5"/>
  <c r="G38" i="5"/>
  <c r="E38" i="5"/>
  <c r="H38" i="5" s="1"/>
  <c r="M37" i="5"/>
  <c r="L37" i="5"/>
  <c r="G37" i="5"/>
  <c r="E37" i="5"/>
  <c r="H37" i="5" s="1"/>
  <c r="K38" i="5" l="1"/>
  <c r="J38" i="5"/>
  <c r="J37" i="5"/>
  <c r="K37" i="5"/>
  <c r="G35" i="5" l="1"/>
  <c r="L35" i="5" s="1"/>
  <c r="J35" i="5" s="1"/>
  <c r="E35" i="5"/>
  <c r="H35" i="5" s="1"/>
  <c r="M35" i="5" l="1"/>
  <c r="K35" i="5" s="1"/>
  <c r="G34" i="5" l="1"/>
  <c r="L34" i="5" s="1"/>
  <c r="E34" i="5"/>
  <c r="H34" i="5" s="1"/>
  <c r="M34" i="5" s="1"/>
  <c r="L27" i="5"/>
  <c r="M27" i="5"/>
  <c r="J34" i="5" l="1"/>
  <c r="K34" i="5"/>
  <c r="M31" i="5" l="1"/>
  <c r="L31" i="5"/>
  <c r="G31" i="5"/>
  <c r="E31" i="5"/>
  <c r="H31" i="5" s="1"/>
  <c r="J31" i="5" l="1"/>
  <c r="K31" i="5"/>
  <c r="M20" i="4" l="1"/>
  <c r="L20" i="4"/>
  <c r="G20" i="4"/>
  <c r="E20" i="4"/>
  <c r="H20" i="4" s="1"/>
  <c r="M21" i="4"/>
  <c r="L21" i="4"/>
  <c r="G21" i="4"/>
  <c r="E21" i="4"/>
  <c r="H21" i="4" s="1"/>
  <c r="E26" i="4"/>
  <c r="H26" i="4" s="1"/>
  <c r="G26" i="4"/>
  <c r="M26" i="4"/>
  <c r="L32" i="5"/>
  <c r="G32" i="5"/>
  <c r="E32" i="5"/>
  <c r="H32" i="5" s="1"/>
  <c r="K21" i="4" l="1"/>
  <c r="K26" i="4"/>
  <c r="J20" i="4"/>
  <c r="J21" i="4"/>
  <c r="K20" i="4"/>
  <c r="J26" i="4"/>
  <c r="J32" i="5"/>
  <c r="M32" i="5"/>
  <c r="K32" i="5" s="1"/>
  <c r="G6" i="5" l="1"/>
  <c r="E6" i="5"/>
  <c r="H6" i="5" s="1"/>
  <c r="D420" i="2"/>
  <c r="K6" i="5" l="1"/>
  <c r="J6" i="5"/>
  <c r="M5" i="4" l="1"/>
  <c r="L5" i="4"/>
  <c r="G5" i="4"/>
  <c r="E5" i="4"/>
  <c r="H5" i="4" s="1"/>
  <c r="G19" i="4"/>
  <c r="J19" i="4" s="1"/>
  <c r="E19" i="4"/>
  <c r="H19" i="4" s="1"/>
  <c r="M28" i="5"/>
  <c r="L28" i="5"/>
  <c r="G29" i="5"/>
  <c r="J29" i="5" s="1"/>
  <c r="E29" i="5"/>
  <c r="H29" i="5" s="1"/>
  <c r="K29" i="5" s="1"/>
  <c r="G28" i="5"/>
  <c r="E28" i="5"/>
  <c r="H28" i="5" s="1"/>
  <c r="J5" i="4" l="1"/>
  <c r="K28" i="5"/>
  <c r="J28" i="5"/>
  <c r="K5" i="4"/>
  <c r="K19" i="4"/>
  <c r="G27" i="5" l="1"/>
  <c r="J27" i="5" s="1"/>
  <c r="E27" i="5"/>
  <c r="H27" i="5" s="1"/>
  <c r="K27" i="5" s="1"/>
  <c r="G419" i="2"/>
  <c r="M26" i="5" l="1"/>
  <c r="L26" i="5"/>
  <c r="G26" i="5"/>
  <c r="E26" i="5"/>
  <c r="H26" i="5" s="1"/>
  <c r="J26" i="5" l="1"/>
  <c r="K26" i="5"/>
  <c r="M25" i="5"/>
  <c r="L25" i="5"/>
  <c r="G25" i="5"/>
  <c r="E25" i="5"/>
  <c r="H25" i="5" s="1"/>
  <c r="J25" i="5" l="1"/>
  <c r="K25" i="5"/>
  <c r="M17" i="4"/>
  <c r="L17" i="4"/>
  <c r="G17" i="4"/>
  <c r="E17" i="4"/>
  <c r="H17" i="4" s="1"/>
  <c r="J17" i="4" l="1"/>
  <c r="K17" i="4"/>
  <c r="M16" i="4" l="1"/>
  <c r="L16" i="4"/>
  <c r="G16" i="4"/>
  <c r="E16" i="4"/>
  <c r="H16" i="4" s="1"/>
  <c r="J16" i="4" l="1"/>
  <c r="K16" i="4"/>
  <c r="M15" i="4"/>
  <c r="L15" i="4"/>
  <c r="G15" i="4"/>
  <c r="E15" i="4"/>
  <c r="H15" i="4" s="1"/>
  <c r="M24" i="5"/>
  <c r="L24" i="5"/>
  <c r="G24" i="5"/>
  <c r="E24" i="5"/>
  <c r="H24" i="5" s="1"/>
  <c r="M23" i="5"/>
  <c r="L23" i="5"/>
  <c r="G23" i="5"/>
  <c r="E23" i="5"/>
  <c r="H23" i="5" s="1"/>
  <c r="M22" i="5"/>
  <c r="L22" i="5"/>
  <c r="G22" i="5"/>
  <c r="E22" i="5"/>
  <c r="H22" i="5" s="1"/>
  <c r="J24" i="5" l="1"/>
  <c r="J15" i="4"/>
  <c r="J22" i="5"/>
  <c r="J23" i="5"/>
  <c r="K22" i="5"/>
  <c r="K23" i="5"/>
  <c r="K24" i="5"/>
  <c r="K15" i="4"/>
  <c r="M13" i="4"/>
  <c r="L13" i="4"/>
  <c r="G13" i="4"/>
  <c r="E13" i="4"/>
  <c r="H13" i="4" s="1"/>
  <c r="M21" i="5"/>
  <c r="L21" i="5"/>
  <c r="G21" i="5"/>
  <c r="E21" i="5"/>
  <c r="H21" i="5" s="1"/>
  <c r="J13" i="4" l="1"/>
  <c r="K21" i="5"/>
  <c r="J21" i="5"/>
  <c r="K13" i="4"/>
  <c r="M20" i="5" l="1"/>
  <c r="L20" i="5"/>
  <c r="G20" i="5"/>
  <c r="E20" i="5"/>
  <c r="H20" i="5" s="1"/>
  <c r="K20" i="5" l="1"/>
  <c r="J20" i="5"/>
  <c r="Y401" i="2"/>
  <c r="Z396" i="2" l="1"/>
  <c r="M19" i="5" l="1"/>
  <c r="L19" i="5"/>
  <c r="G19" i="5"/>
  <c r="E19" i="5"/>
  <c r="H19" i="5" s="1"/>
  <c r="J19" i="5" l="1"/>
  <c r="K19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18" i="5" l="1"/>
  <c r="L18" i="5"/>
  <c r="G18" i="5"/>
  <c r="E18" i="5"/>
  <c r="H18" i="5" s="1"/>
  <c r="J18" i="5" l="1"/>
  <c r="K18" i="5"/>
  <c r="X372" i="2"/>
  <c r="X282" i="2"/>
  <c r="Z254" i="2"/>
  <c r="X234" i="2"/>
  <c r="W12" i="2"/>
  <c r="T12" i="2"/>
  <c r="S12" i="2"/>
  <c r="R12" i="2"/>
  <c r="V12" i="2" l="1"/>
  <c r="M16" i="5"/>
  <c r="L16" i="5"/>
  <c r="G16" i="5"/>
  <c r="E16" i="5"/>
  <c r="H16" i="5" s="1"/>
  <c r="K16" i="5" l="1"/>
  <c r="J16" i="5"/>
  <c r="M12" i="4"/>
  <c r="L12" i="4"/>
  <c r="G12" i="4"/>
  <c r="E12" i="4"/>
  <c r="H12" i="4" s="1"/>
  <c r="J12" i="4" l="1"/>
  <c r="K12" i="4"/>
  <c r="M15" i="5"/>
  <c r="L15" i="5"/>
  <c r="G15" i="5"/>
  <c r="E15" i="5"/>
  <c r="H15" i="5" s="1"/>
  <c r="J15" i="5" l="1"/>
  <c r="K15" i="5"/>
  <c r="M14" i="5"/>
  <c r="L14" i="5"/>
  <c r="G14" i="5"/>
  <c r="E14" i="5"/>
  <c r="H14" i="5" s="1"/>
  <c r="J14" i="5" l="1"/>
  <c r="K14" i="5"/>
  <c r="M11" i="4"/>
  <c r="L11" i="4"/>
  <c r="G11" i="4"/>
  <c r="E11" i="4"/>
  <c r="H11" i="4" s="1"/>
  <c r="J11" i="4" l="1"/>
  <c r="K11" i="4"/>
  <c r="M13" i="5"/>
  <c r="L13" i="5"/>
  <c r="G13" i="5"/>
  <c r="E13" i="5"/>
  <c r="H13" i="5" s="1"/>
  <c r="J13" i="5" l="1"/>
  <c r="K13" i="5"/>
  <c r="M4" i="4" l="1"/>
  <c r="G4" i="4"/>
  <c r="E4" i="4"/>
  <c r="H4" i="4" s="1"/>
  <c r="K4" i="4" l="1"/>
  <c r="L4" i="4"/>
  <c r="J4" i="4" s="1"/>
  <c r="M10" i="4"/>
  <c r="L10" i="4"/>
  <c r="G10" i="4"/>
  <c r="E10" i="4"/>
  <c r="H10" i="4" s="1"/>
  <c r="J10" i="4" l="1"/>
  <c r="K10" i="4"/>
  <c r="M9" i="4"/>
  <c r="L9" i="4"/>
  <c r="G9" i="4"/>
  <c r="E9" i="4"/>
  <c r="H9" i="4" s="1"/>
  <c r="J9" i="4" l="1"/>
  <c r="K9" i="4"/>
  <c r="G8" i="4"/>
  <c r="J8" i="4" s="1"/>
  <c r="E8" i="4"/>
  <c r="H8" i="4" s="1"/>
  <c r="K8" i="4" s="1"/>
  <c r="G12" i="5" l="1"/>
  <c r="L12" i="5" s="1"/>
  <c r="E12" i="5"/>
  <c r="H12" i="5" s="1"/>
  <c r="M12" i="5" s="1"/>
  <c r="J12" i="5" l="1"/>
  <c r="K12" i="5"/>
  <c r="M11" i="5" l="1"/>
  <c r="L11" i="5"/>
  <c r="G11" i="5"/>
  <c r="E11" i="5"/>
  <c r="H11" i="5" s="1"/>
  <c r="J11" i="5" l="1"/>
  <c r="K11" i="5"/>
  <c r="M10" i="5"/>
  <c r="L10" i="5"/>
  <c r="G10" i="5"/>
  <c r="E10" i="5"/>
  <c r="H10" i="5" s="1"/>
  <c r="K10" i="5" l="1"/>
  <c r="J10" i="5"/>
  <c r="M9" i="5"/>
  <c r="L9" i="5"/>
  <c r="G9" i="5"/>
  <c r="E9" i="5"/>
  <c r="H9" i="5" s="1"/>
  <c r="K9" i="5" l="1"/>
  <c r="J9" i="5"/>
  <c r="E8" i="5"/>
  <c r="H8" i="5" s="1"/>
  <c r="M8" i="5"/>
  <c r="G8" i="5"/>
  <c r="L8" i="5"/>
  <c r="E7" i="4"/>
  <c r="H7" i="4" s="1"/>
  <c r="M7" i="4"/>
  <c r="G7" i="4"/>
  <c r="L7" i="4"/>
  <c r="E6" i="4"/>
  <c r="H6" i="4" s="1"/>
  <c r="G6" i="4"/>
  <c r="J6" i="4" s="1"/>
  <c r="E7" i="5"/>
  <c r="H7" i="5" s="1"/>
  <c r="M7" i="5" s="1"/>
  <c r="K7" i="5" s="1"/>
  <c r="G7" i="5"/>
  <c r="L7" i="5" s="1"/>
  <c r="J7" i="5" s="1"/>
  <c r="D362" i="2"/>
  <c r="D12" i="2" s="1"/>
  <c r="B361" i="2"/>
  <c r="C312" i="2"/>
  <c r="Y300" i="2"/>
  <c r="C294" i="2"/>
  <c r="Y292" i="2"/>
  <c r="Z285" i="2"/>
  <c r="Z282" i="2"/>
  <c r="X280" i="2"/>
  <c r="Z280" i="2"/>
  <c r="Y274" i="2"/>
  <c r="X271" i="2"/>
  <c r="Z270" i="2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L57" i="4"/>
  <c r="L58" i="4"/>
  <c r="L59" i="4"/>
  <c r="L60" i="4"/>
  <c r="L61" i="4"/>
  <c r="L62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9" i="4"/>
  <c r="L63" i="4"/>
  <c r="L96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R25" i="10"/>
  <c r="N6" i="3"/>
  <c r="G12" i="2"/>
  <c r="J83" i="4"/>
  <c r="K94" i="4"/>
  <c r="K90" i="4"/>
  <c r="K86" i="4"/>
  <c r="K82" i="4"/>
  <c r="K78" i="4"/>
  <c r="K74" i="4"/>
  <c r="K70" i="4"/>
  <c r="K66" i="4"/>
  <c r="K62" i="4"/>
  <c r="K58" i="4"/>
  <c r="J60" i="4"/>
  <c r="C12" i="2"/>
  <c r="X12" i="2"/>
  <c r="Y12" i="2"/>
  <c r="B12" i="2"/>
  <c r="J77" i="4"/>
  <c r="J73" i="4"/>
  <c r="J69" i="4"/>
  <c r="J65" i="4"/>
  <c r="K81" i="4"/>
  <c r="K65" i="4"/>
  <c r="J94" i="4"/>
  <c r="J90" i="4"/>
  <c r="J82" i="4"/>
  <c r="J78" i="4"/>
  <c r="J74" i="4"/>
  <c r="J70" i="4"/>
  <c r="J66" i="4"/>
  <c r="J85" i="4"/>
  <c r="J63" i="4"/>
  <c r="J91" i="4"/>
  <c r="J87" i="4"/>
  <c r="J80" i="4"/>
  <c r="J57" i="4"/>
  <c r="J76" i="4"/>
  <c r="J68" i="4"/>
  <c r="J64" i="4"/>
  <c r="J72" i="4"/>
  <c r="K63" i="4"/>
  <c r="K59" i="4"/>
  <c r="K95" i="4"/>
  <c r="K91" i="4"/>
  <c r="K87" i="4"/>
  <c r="J93" i="4"/>
  <c r="J95" i="4"/>
  <c r="J81" i="4"/>
  <c r="J61" i="4"/>
  <c r="K75" i="4"/>
  <c r="J92" i="4"/>
  <c r="J89" i="4"/>
  <c r="J86" i="4"/>
  <c r="J75" i="4"/>
  <c r="J71" i="4"/>
  <c r="J67" i="4"/>
  <c r="K7" i="4"/>
  <c r="J88" i="4"/>
  <c r="K73" i="4"/>
  <c r="K83" i="4"/>
  <c r="K79" i="4"/>
  <c r="K71" i="4"/>
  <c r="K67" i="4"/>
  <c r="J84" i="4"/>
  <c r="K89" i="4"/>
  <c r="K57" i="4"/>
  <c r="K6" i="4"/>
  <c r="J96" i="4"/>
  <c r="J62" i="4"/>
  <c r="J58" i="4"/>
  <c r="J79" i="4"/>
  <c r="J59" i="4"/>
  <c r="K93" i="4"/>
  <c r="K85" i="4"/>
  <c r="K77" i="4"/>
  <c r="K69" i="4"/>
  <c r="K61" i="4"/>
  <c r="J7" i="4"/>
  <c r="Z12" i="2"/>
  <c r="H3" i="4"/>
  <c r="G3" i="4"/>
  <c r="K96" i="4"/>
  <c r="K92" i="4"/>
  <c r="K88" i="4"/>
  <c r="K84" i="4"/>
  <c r="K80" i="4"/>
  <c r="K76" i="4"/>
  <c r="K72" i="4"/>
  <c r="K68" i="4"/>
  <c r="K64" i="4"/>
  <c r="K60" i="4"/>
  <c r="N2" i="6"/>
  <c r="AC12" i="2" s="1"/>
  <c r="L3" i="5"/>
  <c r="E3" i="2" s="1"/>
  <c r="J8" i="5"/>
  <c r="K8" i="5"/>
  <c r="H3" i="5"/>
  <c r="G3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N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  <comment ref="I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<sst xmlns="http://schemas.openxmlformats.org/spreadsheetml/2006/main" count="1461" uniqueCount="982">
  <si>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</si>
  <si>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</si>
  <si>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</si>
  <si>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</si>
  <si>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</si>
  <si>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</si>
  <si>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</si>
  <si>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</si>
  <si>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</si>
  <si>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</si>
  <si>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</si>
  <si>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</si>
  <si>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</si>
  <si>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</si>
  <si>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</si>
  <si>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</si>
  <si>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</si>
  <si>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</si>
  <si>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</si>
  <si>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</si>
  <si>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</si>
  <si>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</si>
  <si>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</si>
  <si>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</si>
  <si>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</si>
  <si>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</si>
  <si>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</si>
  <si>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</si>
  <si>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</si>
  <si>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</si>
  <si>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</si>
  <si>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</si>
  <si>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</si>
  <si>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</si>
  <si>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</si>
  <si>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</si>
  <si>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</si>
  <si>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</si>
  <si>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</si>
  <si>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</si>
  <si>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</si>
  <si>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</si>
  <si>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</si>
  <si>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</si>
  <si>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</si>
  <si>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</si>
  <si>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</si>
  <si>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</si>
  <si>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</si>
  <si>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</si>
  <si>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</si>
  <si>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</si>
  <si>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</si>
  <si>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</si>
  <si>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</si>
  <si>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</si>
  <si>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</si>
  <si>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</si>
  <si>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</si>
  <si>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</si>
  <si>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</si>
  <si>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</si>
  <si>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</si>
  <si>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</si>
  <si>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</si>
  <si>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</si>
  <si>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</si>
  <si>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</si>
  <si>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</si>
  <si>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</si>
  <si>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</si>
  <si>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</si>
  <si>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</si>
  <si>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</si>
  <si>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</si>
  <si>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</si>
  <si>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</si>
  <si>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</si>
  <si>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</si>
  <si>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</si>
  <si>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</si>
  <si>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</si>
  <si>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</si>
  <si>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</si>
  <si>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</si>
  <si>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</si>
  <si>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</si>
  <si>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</si>
  <si>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</si>
  <si>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</si>
  <si>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</si>
  <si>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</si>
  <si>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</si>
  <si>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</si>
  <si>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</si>
  <si>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</si>
  <si>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</si>
  <si>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</si>
  <si>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</si>
  <si>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</si>
  <si>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</si>
  <si>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</si>
  <si>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</si>
  <si>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</si>
  <si>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</si>
  <si>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</si>
  <si>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</si>
  <si>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</si>
  <si>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</si>
  <si>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</si>
  <si>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</si>
  <si>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</si>
  <si>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</si>
  <si>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</si>
  <si>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</si>
  <si>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</si>
  <si>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</si>
  <si>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</si>
  <si>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</si>
  <si>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</si>
  <si>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</si>
  <si>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</si>
  <si>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</si>
  <si>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</si>
  <si>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</si>
  <si>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</si>
  <si>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</si>
  <si>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</si>
  <si>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</si>
  <si>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</si>
  <si>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</si>
  <si>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</si>
  <si>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</si>
  <si>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</si>
  <si>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</si>
  <si>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</si>
  <si>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</si>
  <si>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</si>
  <si>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</si>
  <si>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</si>
  <si>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</si>
  <si>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</si>
  <si>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</si>
  <si>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</si>
  <si>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</si>
  <si>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</si>
  <si>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</si>
  <si>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</si>
  <si>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</si>
  <si>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标题</t>
  </si>
  <si>
    <t>借款人</t>
  </si>
  <si>
    <t>收款总额(元)</t>
  </si>
  <si>
    <t>应收本金(元)</t>
  </si>
  <si>
    <t>应收利息(状态)</t>
  </si>
  <si>
    <t>www.wzdai.com</t>
  </si>
  <si>
    <t>0.51</t>
  </si>
  <si>
    <t>0.58</t>
  </si>
  <si>
    <t>mei830106</t>
  </si>
  <si>
    <t>6.39</t>
  </si>
  <si>
    <t>美的分红</t>
  </si>
  <si>
    <t>6.59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</si>
  <si>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</si>
  <si>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</si>
  <si>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</si>
  <si>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</si>
  <si>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</si>
  <si>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</si>
  <si>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</si>
  <si>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</si>
  <si>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</si>
  <si>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</si>
  <si>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</si>
  <si>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</si>
  <si>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</si>
  <si>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</si>
  <si>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</si>
  <si>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</si>
  <si>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</si>
  <si>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</si>
  <si>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</si>
  <si>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2019-05-30</t>
  </si>
  <si>
    <t>回款笔数</t>
  </si>
  <si>
    <t>2</t>
  </si>
  <si>
    <t>1</t>
  </si>
  <si>
    <t>3</t>
  </si>
  <si>
    <t>0.25</t>
  </si>
  <si>
    <t>8.44</t>
  </si>
  <si>
    <t>85.54</t>
  </si>
  <si>
    <t>18.41</t>
  </si>
  <si>
    <t>0.81</t>
  </si>
  <si>
    <t>2018-09-10</t>
  </si>
  <si>
    <t>0.71</t>
  </si>
  <si>
    <t>2018-10-10</t>
  </si>
  <si>
    <t>372.78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</si>
  <si>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</si>
  <si>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</si>
  <si>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</si>
  <si>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</si>
  <si>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</si>
  <si>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</si>
  <si>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</si>
  <si>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</si>
  <si>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</si>
  <si>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</si>
  <si>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</si>
  <si>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</si>
  <si>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手动矫正日期</t>
  </si>
  <si>
    <t>1.17</t>
  </si>
  <si>
    <t>0.94</t>
  </si>
  <si>
    <t>12.24</t>
  </si>
  <si>
    <t>11.84</t>
  </si>
  <si>
    <t>66.47</t>
  </si>
  <si>
    <t>2018-09-26</t>
  </si>
  <si>
    <t>65.83</t>
  </si>
  <si>
    <t>0.64</t>
  </si>
  <si>
    <t>66.41</t>
  </si>
  <si>
    <t>366.4</t>
  </si>
  <si>
    <t>256.19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</si>
  <si>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</si>
  <si>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</si>
  <si>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</si>
  <si>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</si>
  <si>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</si>
  <si>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</si>
  <si>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</si>
  <si>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</si>
  <si>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</si>
  <si>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</si>
  <si>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</si>
  <si>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</si>
  <si>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</si>
  <si>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</si>
  <si>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</si>
  <si>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</si>
  <si>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</si>
  <si>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</si>
  <si>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</si>
  <si>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</si>
  <si>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</si>
  <si>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</si>
  <si>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</si>
  <si>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</si>
  <si>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</si>
  <si>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</si>
  <si>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</si>
  <si>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</si>
  <si>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</si>
  <si>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</si>
  <si>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</si>
  <si>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</si>
  <si>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</si>
  <si>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</si>
  <si>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</si>
  <si>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</si>
  <si>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</si>
  <si>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</si>
  <si>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</si>
  <si>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</si>
  <si>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</si>
  <si>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</si>
  <si>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</si>
  <si>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</si>
  <si>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</si>
  <si>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</si>
  <si>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</si>
  <si>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</si>
  <si>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327.57</t>
  </si>
  <si>
    <t>323.06</t>
  </si>
  <si>
    <t>4.51</t>
  </si>
  <si>
    <t>327.12</t>
  </si>
  <si>
    <t>年省心Ⅲ342期</t>
  </si>
  <si>
    <t>年省心Ⅲ401期</t>
  </si>
  <si>
    <t>5.96</t>
  </si>
  <si>
    <t>0.63</t>
  </si>
  <si>
    <t>6.53</t>
  </si>
  <si>
    <t>年省心Ⅲ511期</t>
  </si>
  <si>
    <t>年省心Ⅲ600期</t>
  </si>
  <si>
    <t>年省心Ⅲ635期</t>
  </si>
  <si>
    <t>年省心Ⅲ658期</t>
  </si>
  <si>
    <t>年省心Ⅲ659期</t>
  </si>
  <si>
    <t>年省心Ⅲ689期</t>
  </si>
  <si>
    <t>年省心Ⅲ693期</t>
  </si>
  <si>
    <t>年省心Ⅲ47期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</si>
  <si>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</si>
  <si>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</si>
  <si>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</si>
  <si>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</si>
  <si>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</si>
  <si>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</si>
  <si>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</si>
  <si>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</si>
  <si>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</si>
  <si>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</si>
  <si>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</si>
  <si>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</si>
  <si>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</si>
  <si>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</si>
  <si>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</si>
  <si>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</si>
  <si>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</si>
  <si>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</si>
  <si>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</si>
  <si>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</si>
  <si>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</si>
  <si>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</si>
  <si>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</si>
  <si>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</si>
  <si>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</si>
  <si>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</si>
  <si>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</si>
  <si>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</si>
  <si>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</si>
  <si>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</si>
  <si>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</si>
  <si>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</si>
  <si>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</si>
  <si>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</si>
  <si>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</si>
  <si>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</si>
  <si>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</si>
  <si>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</si>
  <si>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</si>
  <si>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</si>
  <si>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</si>
  <si>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</si>
  <si>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</si>
  <si>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</si>
  <si>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</si>
  <si>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</si>
  <si>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</si>
  <si>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</si>
  <si>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</si>
  <si>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</si>
  <si>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</si>
  <si>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</si>
  <si>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</si>
  <si>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</si>
  <si>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</si>
  <si>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1.08</t>
  </si>
  <si>
    <t>年省心Ⅲ1379期</t>
  </si>
  <si>
    <t>0.0</t>
  </si>
  <si>
    <t>年省心Ⅲ1414期</t>
  </si>
  <si>
    <t>25.78</t>
  </si>
  <si>
    <t>年省心Ⅲ1716期</t>
  </si>
  <si>
    <t>年省心Ⅲ1778期</t>
  </si>
  <si>
    <t>年省心Ⅲ1785期</t>
  </si>
  <si>
    <t>年省心Ⅲ98期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</si>
  <si>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</si>
  <si>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</si>
  <si>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</si>
  <si>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年省心Ⅲ1959期</t>
  </si>
  <si>
    <t>年省心Ⅲ1955期</t>
  </si>
  <si>
    <t>年省心Ⅲ1819期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</si>
  <si>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</si>
  <si>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</si>
  <si>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</si>
  <si>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</si>
  <si>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</si>
  <si>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</si>
  <si>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</si>
  <si>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</si>
  <si>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</si>
  <si>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</si>
  <si>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</si>
  <si>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</si>
  <si>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</si>
  <si>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</si>
  <si>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</si>
  <si>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</si>
  <si>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</si>
  <si>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年省心Ⅲ2207期</t>
  </si>
  <si>
    <t>年省心Ⅲ2243期</t>
  </si>
  <si>
    <t>年省心Ⅲ934期</t>
  </si>
  <si>
    <t>年省心Ⅲ 2151期</t>
  </si>
  <si>
    <t>年省心II 1151期</t>
  </si>
  <si>
    <t>美的分红300，卫士通卫星零头</t>
  </si>
  <si>
    <t>年省心II2070期</t>
  </si>
  <si>
    <t>回款日</t>
  </si>
  <si>
    <t>63.11</t>
  </si>
  <si>
    <t>314.04</t>
  </si>
  <si>
    <t>57.89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</si>
  <si>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</si>
  <si>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</si>
  <si>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</si>
  <si>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</si>
  <si>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</si>
  <si>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</si>
  <si>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</si>
  <si>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</si>
  <si>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</si>
  <si>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</si>
  <si>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</si>
  <si>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</si>
  <si>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</si>
  <si>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</si>
  <si>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</si>
  <si>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</si>
  <si>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</si>
  <si>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</si>
  <si>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</si>
  <si>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</si>
  <si>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</si>
  <si>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</si>
  <si>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</si>
  <si>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</si>
  <si>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</si>
  <si>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</si>
  <si>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</si>
  <si>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</si>
  <si>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</si>
  <si>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</si>
  <si>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</si>
  <si>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</si>
  <si>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</si>
  <si>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</si>
  <si>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</si>
  <si>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</si>
  <si>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</si>
  <si>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</si>
  <si>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</si>
  <si>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</si>
  <si>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</si>
  <si>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</si>
  <si>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</si>
  <si>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</si>
  <si>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</si>
  <si>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</si>
  <si>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</si>
  <si>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</si>
  <si>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</si>
  <si>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</si>
  <si>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</si>
  <si>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</si>
  <si>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</si>
  <si>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</si>
  <si>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</si>
  <si>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</si>
  <si>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</si>
  <si>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</si>
  <si>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</si>
  <si>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</si>
  <si>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</si>
  <si>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</si>
  <si>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</si>
  <si>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</si>
  <si>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</si>
  <si>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</si>
  <si>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</si>
  <si>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</si>
  <si>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</si>
  <si>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</si>
  <si>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</si>
  <si>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</si>
  <si>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高端年安心II-170717期</t>
  </si>
  <si>
    <t>17/18号</t>
  </si>
  <si>
    <t>2018-08-31</t>
  </si>
  <si>
    <t>2018-10-31</t>
  </si>
  <si>
    <t>2018-12-31</t>
  </si>
  <si>
    <t>2019-01-31</t>
  </si>
  <si>
    <t>2019-03-31</t>
  </si>
  <si>
    <t>0.67</t>
  </si>
  <si>
    <t>2019-05-31</t>
  </si>
  <si>
    <t>U计划-24月-20170731-1期</t>
  </si>
  <si>
    <t>高端年安心II-170722期</t>
  </si>
  <si>
    <t>年安心II-170802期</t>
  </si>
  <si>
    <t>高端年安心II-170803期</t>
  </si>
  <si>
    <t>高端年安心II-170807期</t>
  </si>
  <si>
    <t>年安心II-170808期</t>
  </si>
  <si>
    <t>高端年安心II-170808期</t>
  </si>
  <si>
    <t>U计划-24月-20170809-1期</t>
  </si>
  <si>
    <t>144.01</t>
  </si>
  <si>
    <t>2018-09-17</t>
  </si>
  <si>
    <t>133.25</t>
  </si>
  <si>
    <t>10.76</t>
  </si>
  <si>
    <t>142.93</t>
  </si>
  <si>
    <t>2018-10-17</t>
  </si>
  <si>
    <t>134.4</t>
  </si>
  <si>
    <t>9.61</t>
  </si>
  <si>
    <t>143.05</t>
  </si>
  <si>
    <t>2018-11-17</t>
  </si>
  <si>
    <t>135.57</t>
  </si>
  <si>
    <t>143.17</t>
  </si>
  <si>
    <t>2018-12-17</t>
  </si>
  <si>
    <t>136.74</t>
  </si>
  <si>
    <t>7.27</t>
  </si>
  <si>
    <t>143.28</t>
  </si>
  <si>
    <t>2019-01-17</t>
  </si>
  <si>
    <t>137.93</t>
  </si>
  <si>
    <t>143.4</t>
  </si>
  <si>
    <t>2019-02-17</t>
  </si>
  <si>
    <t>139.12</t>
  </si>
  <si>
    <t>4.89</t>
  </si>
  <si>
    <t>143.52</t>
  </si>
  <si>
    <t>2019-03-17</t>
  </si>
  <si>
    <t>140.33</t>
  </si>
  <si>
    <t>3.68</t>
  </si>
  <si>
    <t>143.64</t>
  </si>
  <si>
    <t>2019-04-17</t>
  </si>
  <si>
    <t>141.55</t>
  </si>
  <si>
    <t>2.46</t>
  </si>
  <si>
    <t>143.76</t>
  </si>
  <si>
    <t>2019-05-17</t>
  </si>
  <si>
    <t>142.78</t>
  </si>
  <si>
    <t>1.23</t>
  </si>
  <si>
    <t>143.89</t>
  </si>
  <si>
    <t>536.98</t>
  </si>
  <si>
    <t>2018-09-22</t>
  </si>
  <si>
    <t>492.58</t>
  </si>
  <si>
    <t>44.4</t>
  </si>
  <si>
    <t>532.54</t>
  </si>
  <si>
    <t>2018-10-22</t>
  </si>
  <si>
    <t>496.85</t>
  </si>
  <si>
    <t>40.13</t>
  </si>
  <si>
    <t>532.97</t>
  </si>
  <si>
    <t>2018-11-22</t>
  </si>
  <si>
    <t>501.16</t>
  </si>
  <si>
    <t>35.82</t>
  </si>
  <si>
    <t>533.4</t>
  </si>
  <si>
    <t>2018-12-22</t>
  </si>
  <si>
    <t>505.5</t>
  </si>
  <si>
    <t>31.48</t>
  </si>
  <si>
    <t>533.83</t>
  </si>
  <si>
    <t>2019-01-22</t>
  </si>
  <si>
    <t>509.88</t>
  </si>
  <si>
    <t>27.1</t>
  </si>
  <si>
    <t>534.27</t>
  </si>
  <si>
    <t>2019-02-22</t>
  </si>
  <si>
    <t>514.31</t>
  </si>
  <si>
    <t>22.67</t>
  </si>
  <si>
    <t>534.71</t>
  </si>
  <si>
    <t>2019-03-22</t>
  </si>
  <si>
    <t>518.76</t>
  </si>
  <si>
    <t>18.22</t>
  </si>
  <si>
    <t>535.16</t>
  </si>
  <si>
    <t>2019-04-22</t>
  </si>
  <si>
    <t>523.25</t>
  </si>
  <si>
    <t>13.73</t>
  </si>
  <si>
    <t>535.61</t>
  </si>
  <si>
    <t>2019-05-22</t>
  </si>
  <si>
    <t>527.79</t>
  </si>
  <si>
    <t>9.19</t>
  </si>
  <si>
    <t>536.06</t>
  </si>
  <si>
    <t>2019-06-22</t>
  </si>
  <si>
    <t>537.01</t>
  </si>
  <si>
    <t>532.47</t>
  </si>
  <si>
    <t>4.54</t>
  </si>
  <si>
    <t>536.56</t>
  </si>
  <si>
    <t>年省心Ⅲ2248期</t>
  </si>
  <si>
    <t>年安心II-170819期</t>
  </si>
  <si>
    <t>高端年安心II-170817期</t>
  </si>
  <si>
    <t>高端年安心II-170819期</t>
  </si>
  <si>
    <t>382.56</t>
  </si>
  <si>
    <t>463.3</t>
  </si>
  <si>
    <t>1180.58</t>
  </si>
  <si>
    <t>1075.98</t>
  </si>
  <si>
    <t>104.6</t>
  </si>
  <si>
    <t>1170.12</t>
  </si>
  <si>
    <t>2018-09-12</t>
  </si>
  <si>
    <t>421.35</t>
  </si>
  <si>
    <t>41.95</t>
  </si>
  <si>
    <t>459.1</t>
  </si>
  <si>
    <t>350.93</t>
  </si>
  <si>
    <t>31.63</t>
  </si>
  <si>
    <t>379.4</t>
  </si>
  <si>
    <t>1085.38</t>
  </si>
  <si>
    <t>95.2</t>
  </si>
  <si>
    <t>1171.06</t>
  </si>
  <si>
    <t>2018-10-12</t>
  </si>
  <si>
    <t>425.0</t>
  </si>
  <si>
    <t>38.3</t>
  </si>
  <si>
    <t>459.47</t>
  </si>
  <si>
    <t>353.97</t>
  </si>
  <si>
    <t>28.59</t>
  </si>
  <si>
    <t>379.7</t>
  </si>
  <si>
    <t>2018-11-10</t>
  </si>
  <si>
    <t>1147.22</t>
  </si>
  <si>
    <t>1061.5</t>
  </si>
  <si>
    <t>85.72</t>
  </si>
  <si>
    <t>1138.65</t>
  </si>
  <si>
    <t>2018-11-12</t>
  </si>
  <si>
    <t>428.68</t>
  </si>
  <si>
    <t>34.62</t>
  </si>
  <si>
    <t>459.84</t>
  </si>
  <si>
    <t>357.04</t>
  </si>
  <si>
    <t>25.52</t>
  </si>
  <si>
    <t>380.01</t>
  </si>
  <si>
    <t>2018-12-10</t>
  </si>
  <si>
    <t>1070.7</t>
  </si>
  <si>
    <t>76.52</t>
  </si>
  <si>
    <t>1139.57</t>
  </si>
  <si>
    <t>2018-12-12</t>
  </si>
  <si>
    <t>432.4</t>
  </si>
  <si>
    <t>30.9</t>
  </si>
  <si>
    <t>460.21</t>
  </si>
  <si>
    <t>360.13</t>
  </si>
  <si>
    <t>22.43</t>
  </si>
  <si>
    <t>380.32</t>
  </si>
  <si>
    <t>2019-01-10</t>
  </si>
  <si>
    <t>1079.98</t>
  </si>
  <si>
    <t>67.24</t>
  </si>
  <si>
    <t>1140.5</t>
  </si>
  <si>
    <t>2019-01-12</t>
  </si>
  <si>
    <t>436.14</t>
  </si>
  <si>
    <t>27.16</t>
  </si>
  <si>
    <t>460.58</t>
  </si>
  <si>
    <t>363.26</t>
  </si>
  <si>
    <t>19.3</t>
  </si>
  <si>
    <t>380.63</t>
  </si>
  <si>
    <t>2019-02-10</t>
  </si>
  <si>
    <t>1089.33</t>
  </si>
  <si>
    <t>1141.43</t>
  </si>
  <si>
    <t>2019-02-12</t>
  </si>
  <si>
    <t>439.92</t>
  </si>
  <si>
    <t>23.38</t>
  </si>
  <si>
    <t>460.96</t>
  </si>
  <si>
    <t>16.16</t>
  </si>
  <si>
    <t>380.94</t>
  </si>
  <si>
    <t>2019-03-10</t>
  </si>
  <si>
    <t>1098.77</t>
  </si>
  <si>
    <t>48.45</t>
  </si>
  <si>
    <t>1142.37</t>
  </si>
  <si>
    <t>2019-03-12</t>
  </si>
  <si>
    <t>443.74</t>
  </si>
  <si>
    <t>19.56</t>
  </si>
  <si>
    <t>461.34</t>
  </si>
  <si>
    <t>369.58</t>
  </si>
  <si>
    <t>12.98</t>
  </si>
  <si>
    <t>381.26</t>
  </si>
  <si>
    <t>2019-04-10</t>
  </si>
  <si>
    <t>1108.3</t>
  </si>
  <si>
    <t>38.92</t>
  </si>
  <si>
    <t>1143.33</t>
  </si>
  <si>
    <t>2019-04-12</t>
  </si>
  <si>
    <t>447.58</t>
  </si>
  <si>
    <t>15.72</t>
  </si>
  <si>
    <t>461.73</t>
  </si>
  <si>
    <t>9.78</t>
  </si>
  <si>
    <t>381.58</t>
  </si>
  <si>
    <t>2019-05-10</t>
  </si>
  <si>
    <t>1117.91</t>
  </si>
  <si>
    <t>29.31</t>
  </si>
  <si>
    <t>1144.29</t>
  </si>
  <si>
    <t>2019-05-12</t>
  </si>
  <si>
    <t>451.46</t>
  </si>
  <si>
    <t>462.12</t>
  </si>
  <si>
    <t>376.01</t>
  </si>
  <si>
    <t>381.9</t>
  </si>
  <si>
    <t>2019-06-10</t>
  </si>
  <si>
    <t>1127.59</t>
  </si>
  <si>
    <t>19.63</t>
  </si>
  <si>
    <t>1145.26</t>
  </si>
  <si>
    <t>2019-06-12</t>
  </si>
  <si>
    <t>455.37</t>
  </si>
  <si>
    <t>7.93</t>
  </si>
  <si>
    <t>462.51</t>
  </si>
  <si>
    <t>379.37</t>
  </si>
  <si>
    <t>382.24</t>
  </si>
  <si>
    <t>2019-07-10</t>
  </si>
  <si>
    <t>1137.32</t>
  </si>
  <si>
    <t>9.9</t>
  </si>
  <si>
    <t>1146.23</t>
  </si>
  <si>
    <t>2019-07-12</t>
  </si>
  <si>
    <t>459.24</t>
  </si>
  <si>
    <t>4.06</t>
  </si>
  <si>
    <t>462.89</t>
  </si>
  <si>
    <t>高端年安心II-170822期</t>
  </si>
  <si>
    <t>年省心II 1243期</t>
  </si>
  <si>
    <t>U计划-36月-20170905-1期</t>
  </si>
  <si>
    <t>478.94</t>
  </si>
  <si>
    <t>1.62</t>
  </si>
  <si>
    <t>30.89</t>
  </si>
  <si>
    <t>2018-09-04</t>
  </si>
  <si>
    <t>435.57</t>
  </si>
  <si>
    <t>43.37</t>
  </si>
  <si>
    <t>474.6</t>
  </si>
  <si>
    <t>2018-10-04</t>
  </si>
  <si>
    <t>439.34</t>
  </si>
  <si>
    <t>39.6</t>
  </si>
  <si>
    <t>474.98</t>
  </si>
  <si>
    <t>2018-11-04</t>
  </si>
  <si>
    <t>443.15</t>
  </si>
  <si>
    <t>35.79</t>
  </si>
  <si>
    <t>475.36</t>
  </si>
  <si>
    <t>2018-12-04</t>
  </si>
  <si>
    <t>446.99</t>
  </si>
  <si>
    <t>31.95</t>
  </si>
  <si>
    <t>475.74</t>
  </si>
  <si>
    <t>2019-01-04</t>
  </si>
  <si>
    <t>450.87</t>
  </si>
  <si>
    <t>28.07</t>
  </si>
  <si>
    <t>476.13</t>
  </si>
  <si>
    <t>2019-02-04</t>
  </si>
  <si>
    <t>454.77</t>
  </si>
  <si>
    <t>24.17</t>
  </si>
  <si>
    <t>476.52</t>
  </si>
  <si>
    <t>2019-03-04</t>
  </si>
  <si>
    <t>458.71</t>
  </si>
  <si>
    <t>20.23</t>
  </si>
  <si>
    <t>476.92</t>
  </si>
  <si>
    <t>2019-04-04</t>
  </si>
  <si>
    <t>462.69</t>
  </si>
  <si>
    <t>16.25</t>
  </si>
  <si>
    <t>477.31</t>
  </si>
  <si>
    <t>2019-05-04</t>
  </si>
  <si>
    <t>466.7</t>
  </si>
  <si>
    <t>477.72</t>
  </si>
  <si>
    <t>2019-06-04</t>
  </si>
  <si>
    <t>470.74</t>
  </si>
  <si>
    <t>8.2</t>
  </si>
  <si>
    <t>478.12</t>
  </si>
  <si>
    <t>2019-07-04</t>
  </si>
  <si>
    <t>474.88</t>
  </si>
  <si>
    <t>478.53</t>
  </si>
  <si>
    <t>1568.39</t>
  </si>
  <si>
    <t>2018-09-05</t>
  </si>
  <si>
    <t>1438.73</t>
  </si>
  <si>
    <t>129.66</t>
  </si>
  <si>
    <t>1555.42</t>
  </si>
  <si>
    <t>2018-10-05</t>
  </si>
  <si>
    <t>1451.19</t>
  </si>
  <si>
    <t>117.2</t>
  </si>
  <si>
    <t>1556.67</t>
  </si>
  <si>
    <t>2018-11-05</t>
  </si>
  <si>
    <t>1463.76</t>
  </si>
  <si>
    <t>104.63</t>
  </si>
  <si>
    <t>1557.93</t>
  </si>
  <si>
    <t>2018-12-05</t>
  </si>
  <si>
    <t>1476.45</t>
  </si>
  <si>
    <t>91.94</t>
  </si>
  <si>
    <t>1559.2</t>
  </si>
  <si>
    <t>2019-01-05</t>
  </si>
  <si>
    <t>1489.25</t>
  </si>
  <si>
    <t>79.14</t>
  </si>
  <si>
    <t>1560.48</t>
  </si>
  <si>
    <t>2019-02-05</t>
  </si>
  <si>
    <t>1502.15</t>
  </si>
  <si>
    <t>66.24</t>
  </si>
  <si>
    <t>1561.77</t>
  </si>
  <si>
    <t>2019-03-05</t>
  </si>
  <si>
    <t>1515.17</t>
  </si>
  <si>
    <t>53.22</t>
  </si>
  <si>
    <t>1563.07</t>
  </si>
  <si>
    <t>2019-04-05</t>
  </si>
  <si>
    <t>1528.3</t>
  </si>
  <si>
    <t>40.09</t>
  </si>
  <si>
    <t>1564.38</t>
  </si>
  <si>
    <t>2019-05-05</t>
  </si>
  <si>
    <t>1541.55</t>
  </si>
  <si>
    <t>26.84</t>
  </si>
  <si>
    <t>1565.71</t>
  </si>
  <si>
    <t>2019-06-05</t>
  </si>
  <si>
    <t>1555.05</t>
  </si>
  <si>
    <t>13.34</t>
  </si>
  <si>
    <t>1567.06</t>
  </si>
  <si>
    <t>U计划-36月-20170907-1期</t>
  </si>
  <si>
    <t>高端年安心II-170918期</t>
  </si>
  <si>
    <t>U计划-36月-20170929-1期</t>
  </si>
  <si>
    <t>年省心Ⅲ1782期</t>
  </si>
  <si>
    <t>U计划-36月-20171105-1期</t>
  </si>
  <si>
    <t>27.62</t>
  </si>
  <si>
    <t>86.18</t>
  </si>
  <si>
    <t>32.88</t>
  </si>
  <si>
    <t>5.4</t>
  </si>
  <si>
    <t>26.29</t>
  </si>
  <si>
    <t>24.12</t>
  </si>
  <si>
    <t>2.17</t>
  </si>
  <si>
    <t>26.07</t>
  </si>
  <si>
    <t>2018-09-03</t>
  </si>
  <si>
    <t>65.38</t>
  </si>
  <si>
    <t>59.46</t>
  </si>
  <si>
    <t>5.92</t>
  </si>
  <si>
    <t>64.79</t>
  </si>
  <si>
    <t>79.06</t>
  </si>
  <si>
    <t>7.12</t>
  </si>
  <si>
    <t>85.47</t>
  </si>
  <si>
    <t>2018-09-20</t>
  </si>
  <si>
    <t>25.56</t>
  </si>
  <si>
    <t>2.06</t>
  </si>
  <si>
    <t>27.41</t>
  </si>
  <si>
    <t>30.35</t>
  </si>
  <si>
    <t>2.53</t>
  </si>
  <si>
    <t>32.63</t>
  </si>
  <si>
    <t>2018-10-03</t>
  </si>
  <si>
    <t>59.98</t>
  </si>
  <si>
    <t>64.84</t>
  </si>
  <si>
    <t>79.74</t>
  </si>
  <si>
    <t>6.44</t>
  </si>
  <si>
    <t>2018-10-20</t>
  </si>
  <si>
    <t>1.84</t>
  </si>
  <si>
    <t>27.44</t>
  </si>
  <si>
    <t>24.54</t>
  </si>
  <si>
    <t>1.75</t>
  </si>
  <si>
    <t>26.11</t>
  </si>
  <si>
    <t>2018-11-03</t>
  </si>
  <si>
    <t>60.49</t>
  </si>
  <si>
    <t>64.89</t>
  </si>
  <si>
    <t>80.43</t>
  </si>
  <si>
    <t>5.75</t>
  </si>
  <si>
    <t>85.6</t>
  </si>
  <si>
    <t>2018-11-20</t>
  </si>
  <si>
    <t>26.0</t>
  </si>
  <si>
    <t>27.46</t>
  </si>
  <si>
    <t>1.99</t>
  </si>
  <si>
    <t>32.68</t>
  </si>
  <si>
    <t>2018-12-03</t>
  </si>
  <si>
    <t>61.02</t>
  </si>
  <si>
    <t>4.36</t>
  </si>
  <si>
    <t>64.94</t>
  </si>
  <si>
    <t>81.13</t>
  </si>
  <si>
    <t>5.05</t>
  </si>
  <si>
    <t>85.67</t>
  </si>
  <si>
    <t>2018-12-20</t>
  </si>
  <si>
    <t>26.23</t>
  </si>
  <si>
    <t>1.39</t>
  </si>
  <si>
    <t>27.48</t>
  </si>
  <si>
    <t>24.96</t>
  </si>
  <si>
    <t>1.33</t>
  </si>
  <si>
    <t>26.16</t>
  </si>
  <si>
    <t>2019-01-03</t>
  </si>
  <si>
    <t>61.55</t>
  </si>
  <si>
    <t>3.83</t>
  </si>
  <si>
    <t>65.0</t>
  </si>
  <si>
    <t>81.83</t>
  </si>
  <si>
    <t>4.35</t>
  </si>
  <si>
    <t>85.74</t>
  </si>
  <si>
    <t>2019-01-20</t>
  </si>
  <si>
    <t>26.45</t>
  </si>
  <si>
    <t>27.5</t>
  </si>
  <si>
    <t>25.18</t>
  </si>
  <si>
    <t>1.11</t>
  </si>
  <si>
    <t>26.18</t>
  </si>
  <si>
    <t>2019-02-03</t>
  </si>
  <si>
    <t>62.08</t>
  </si>
  <si>
    <t>3.3</t>
  </si>
  <si>
    <t>65.05</t>
  </si>
  <si>
    <t>82.54</t>
  </si>
  <si>
    <t>3.64</t>
  </si>
  <si>
    <t>85.82</t>
  </si>
  <si>
    <t>2019-02-20</t>
  </si>
  <si>
    <t>26.68</t>
  </si>
  <si>
    <t>27.53</t>
  </si>
  <si>
    <t>31.73</t>
  </si>
  <si>
    <t>1.15</t>
  </si>
  <si>
    <t>32.76</t>
  </si>
  <si>
    <t>2019-03-03</t>
  </si>
  <si>
    <t>62.62</t>
  </si>
  <si>
    <t>2.76</t>
  </si>
  <si>
    <t>65.1</t>
  </si>
  <si>
    <t>83.26</t>
  </si>
  <si>
    <t>2.92</t>
  </si>
  <si>
    <t>85.89</t>
  </si>
  <si>
    <t>2019-03-20</t>
  </si>
  <si>
    <t>26.91</t>
  </si>
  <si>
    <t>27.55</t>
  </si>
  <si>
    <t>25.62</t>
  </si>
  <si>
    <t>26.22</t>
  </si>
  <si>
    <t>2019-04-03</t>
  </si>
  <si>
    <t>63.16</t>
  </si>
  <si>
    <t>2.22</t>
  </si>
  <si>
    <t>65.16</t>
  </si>
  <si>
    <t>83.98</t>
  </si>
  <si>
    <t>2.2</t>
  </si>
  <si>
    <t>85.96</t>
  </si>
  <si>
    <t>2019-04-20</t>
  </si>
  <si>
    <t>27.15</t>
  </si>
  <si>
    <t>0.47</t>
  </si>
  <si>
    <t>27.57</t>
  </si>
  <si>
    <t>32.3</t>
  </si>
  <si>
    <t>32.82</t>
  </si>
  <si>
    <t>2019-05-03</t>
  </si>
  <si>
    <t>63.71</t>
  </si>
  <si>
    <t>1.67</t>
  </si>
  <si>
    <t>65.21</t>
  </si>
  <si>
    <t>84.71</t>
  </si>
  <si>
    <t>1.47</t>
  </si>
  <si>
    <t>86.03</t>
  </si>
  <si>
    <t>2019-05-20</t>
  </si>
  <si>
    <t>27.34</t>
  </si>
  <si>
    <t>0.28</t>
  </si>
  <si>
    <t>27.59</t>
  </si>
  <si>
    <t>26.04</t>
  </si>
  <si>
    <t>26.26</t>
  </si>
  <si>
    <t>2019-06-03</t>
  </si>
  <si>
    <t>64.26</t>
  </si>
  <si>
    <t>1.12</t>
  </si>
  <si>
    <t>65.27</t>
  </si>
  <si>
    <t>85.37</t>
  </si>
  <si>
    <t>86.1</t>
  </si>
  <si>
    <t>2019-07-03</t>
  </si>
  <si>
    <t>64.77</t>
  </si>
  <si>
    <t>0.61</t>
  </si>
  <si>
    <t>65.32</t>
  </si>
  <si>
    <t>安心PLUS129期</t>
  </si>
  <si>
    <t>安心PLUS161期</t>
  </si>
  <si>
    <t>U计划-36月-20171106期</t>
  </si>
  <si>
    <t>安心PLUS170期</t>
  </si>
  <si>
    <t>安心PLUS222期</t>
  </si>
  <si>
    <t>安心PLUS232期</t>
  </si>
  <si>
    <t>安心PLUS176期</t>
  </si>
  <si>
    <t>安心PLUS240期</t>
  </si>
  <si>
    <t>安心PLUS276期</t>
  </si>
  <si>
    <t>安心PLUS340期</t>
  </si>
  <si>
    <t>安心PLUS164期</t>
  </si>
  <si>
    <t>安心PLUS432期</t>
  </si>
  <si>
    <t>安心PLUS486期</t>
  </si>
  <si>
    <t>安心PLUS155期</t>
  </si>
  <si>
    <t>安心PLUS179期</t>
  </si>
  <si>
    <t>安心PLUS158期</t>
  </si>
  <si>
    <t>安心PLUS654期</t>
  </si>
  <si>
    <t>安心PLUS692期</t>
  </si>
  <si>
    <t>安心PLUS167期</t>
  </si>
  <si>
    <t>安心PLUS251期</t>
  </si>
  <si>
    <t>安心PLUS255期</t>
  </si>
  <si>
    <t>安心PLUS704期</t>
  </si>
  <si>
    <t>安心PLUS133期</t>
  </si>
  <si>
    <t>安心PLUS149期</t>
  </si>
  <si>
    <t>安心PLUS607期</t>
  </si>
  <si>
    <t>安心PLUS809期</t>
  </si>
  <si>
    <t>安心PLUS844期</t>
  </si>
  <si>
    <t>安心PLUS875期</t>
  </si>
  <si>
    <t>安心PLUS629期</t>
  </si>
  <si>
    <t>手动校正日期</t>
  </si>
  <si>
    <t xml:space="preserve">24月安心X1279期   </t>
  </si>
  <si>
    <t>U计划-36月-20180227期</t>
  </si>
  <si>
    <t>安心PLUS899期</t>
  </si>
  <si>
    <t>安心PLUS913期</t>
  </si>
  <si>
    <t>安心PLUS699期</t>
  </si>
  <si>
    <t>安心PLUS896期</t>
  </si>
  <si>
    <t>安心PLUS919期</t>
  </si>
  <si>
    <t>安心PLUS923期</t>
  </si>
  <si>
    <t>U计划-36月-20180307期</t>
  </si>
  <si>
    <t>安心PLUS797期</t>
  </si>
  <si>
    <t>安心PLUS814期</t>
  </si>
  <si>
    <t>安心PLUS1093期</t>
  </si>
  <si>
    <t>安心PLUS864期</t>
  </si>
  <si>
    <t>安心PLUS1151期</t>
  </si>
  <si>
    <t>安心PLUS224期</t>
  </si>
  <si>
    <t>U计划-36月-20180728期</t>
  </si>
  <si>
    <t>date</t>
  </si>
  <si>
    <t>tn_w_total</t>
  </si>
  <si>
    <t>tn_w_remain</t>
  </si>
  <si>
    <t>tn_w_delta</t>
  </si>
  <si>
    <t>tn_t_total</t>
  </si>
  <si>
    <t>tn_t_remain</t>
  </si>
  <si>
    <t>tn_t_delta</t>
  </si>
  <si>
    <t>we_w_total</t>
  </si>
  <si>
    <t>we_w_remain</t>
  </si>
  <si>
    <t>we_w_delta</t>
  </si>
  <si>
    <t>total_asset</t>
  </si>
  <si>
    <t>total_remain</t>
  </si>
  <si>
    <t>total_delta</t>
  </si>
  <si>
    <t>2018/08/02</t>
  </si>
  <si>
    <t>2018/08/03</t>
  </si>
  <si>
    <t>2018/08/04</t>
  </si>
  <si>
    <t>tn_thmei</t>
  </si>
  <si>
    <t>2018/08/05</t>
  </si>
  <si>
    <t>2018/08/06</t>
  </si>
  <si>
    <t>2018/08/07</t>
  </si>
  <si>
    <t>2018/08/08</t>
  </si>
  <si>
    <t>tn_whobor</t>
  </si>
  <si>
    <t>we_whobor</t>
  </si>
  <si>
    <t>Total_d</t>
  </si>
  <si>
    <t>账户金额</t>
  </si>
  <si>
    <t>2018/08/09</t>
  </si>
  <si>
    <t>2018/08/10</t>
  </si>
  <si>
    <t>2018/08/12</t>
  </si>
  <si>
    <t>tn_w_charge_withdraw</t>
  </si>
  <si>
    <t>tn_t_charge_withdraw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</si>
  <si>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</si>
  <si>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</si>
  <si>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</si>
  <si>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</si>
  <si>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</si>
  <si>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</si>
  <si>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</si>
  <si>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</si>
  <si>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</si>
  <si>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安心PLUS1046期</t>
  </si>
  <si>
    <t>2018/08/24</t>
  </si>
  <si>
    <t>2018/08/27</t>
  </si>
  <si>
    <t>2018/08/28</t>
  </si>
  <si>
    <t>2018/08/29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</si>
</sst>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39" fillId="0" borderId="0"/>
    <xf numFmtId="0" fontId="40" fillId="0" borderId="0"/>
    <xf numFmtId="0" fontId="41" fillId="0" borderId="0"/>
    <xf numFmtId="0" fontId="45" fillId="0" borderId="0"/>
  </cellStyleXfs>
  <cellXfs count="56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37" fillId="2" borderId="34" xfId="0" applyFont="1" applyFill="1" applyBorder="1" applyAlignment="1" applyProtection="1">
      <alignment horizontal="left" vertical="center" wrapText="1"/>
      <protection locked="0"/>
    </xf>
    <xf numFmtId="49" fontId="37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7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7" fillId="2" borderId="2" xfId="0" applyFont="1" applyFill="1" applyBorder="1" applyAlignment="1" applyProtection="1">
      <alignment horizontal="left" vertical="center" wrapText="1"/>
      <protection locked="0"/>
    </xf>
    <xf numFmtId="0" fontId="37" fillId="2" borderId="3" xfId="0" applyFont="1" applyFill="1" applyBorder="1" applyAlignment="1" applyProtection="1">
      <alignment horizontal="left" vertical="center" wrapText="1"/>
      <protection locked="0"/>
    </xf>
    <xf numFmtId="49" fontId="37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7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7" fillId="2" borderId="5" xfId="0" applyFont="1" applyFill="1" applyBorder="1" applyAlignment="1" applyProtection="1">
      <alignment horizontal="left" vertical="center" wrapText="1"/>
      <protection locked="0"/>
    </xf>
    <xf numFmtId="0" fontId="37" fillId="2" borderId="6" xfId="0" applyFont="1" applyFill="1" applyBorder="1" applyAlignment="1" applyProtection="1">
      <alignment horizontal="left" vertical="center" wrapText="1"/>
      <protection locked="0"/>
    </xf>
    <xf numFmtId="49" fontId="37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7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43" fillId="18" borderId="24" xfId="0" applyFont="1" applyFill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2" fillId="20" borderId="24" xfId="0" applyFont="1" applyFill="1" applyBorder="1" applyAlignment="1">
      <alignment horizontal="center" vertical="center"/>
    </xf>
    <xf numFmtId="0" fontId="42" fillId="19" borderId="5" xfId="0" applyFont="1" applyFill="1" applyBorder="1" applyAlignment="1">
      <alignment horizontal="center" vertical="center"/>
    </xf>
    <xf numFmtId="0" fontId="42" fillId="19" borderId="23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22" borderId="1" xfId="0" applyFont="1" applyFill="1" applyBorder="1" applyAlignment="1">
      <alignment horizontal="center" vertical="center"/>
    </xf>
    <xf numFmtId="0" fontId="42" fillId="22" borderId="24" xfId="0" applyFont="1" applyFill="1" applyBorder="1" applyAlignment="1">
      <alignment horizontal="center" vertical="center"/>
    </xf>
    <xf numFmtId="0" fontId="42" fillId="21" borderId="5" xfId="0" applyFont="1" applyFill="1" applyBorder="1" applyAlignment="1">
      <alignment horizontal="center" vertical="center"/>
    </xf>
    <xf numFmtId="0" fontId="0" fillId="0" borderId="0" xfId="0" pivotButton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46" fillId="0" borderId="55" xfId="0" applyFont="1" applyBorder="1"/>
    <xf numFmtId="0" fontId="48" fillId="0" borderId="0" xfId="0" applyFont="1"/>
    <xf numFmtId="2" fontId="48" fillId="0" borderId="0" xfId="0" applyNumberFormat="1" applyFont="1"/>
    <xf numFmtId="0" fontId="49" fillId="2" borderId="58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1" fillId="0" borderId="30" xfId="0" applyFont="1" applyBorder="1" applyAlignment="1">
      <alignment horizontal="center"/>
    </xf>
    <xf numFmtId="2" fontId="51" fillId="0" borderId="30" xfId="0" applyNumberFormat="1" applyFont="1" applyBorder="1" applyAlignment="1">
      <alignment horizontal="center"/>
    </xf>
    <xf numFmtId="2" fontId="51" fillId="0" borderId="30" xfId="0" applyNumberFormat="1" applyFont="1" applyBorder="1" applyAlignment="1"/>
    <xf numFmtId="0" fontId="51" fillId="0" borderId="30" xfId="0" applyFont="1" applyBorder="1" applyAlignment="1"/>
    <xf numFmtId="0" fontId="51" fillId="0" borderId="55" xfId="0" applyFont="1" applyBorder="1" applyAlignment="1">
      <alignment horizontal="center"/>
    </xf>
    <xf numFmtId="0" fontId="51" fillId="0" borderId="31" xfId="0" applyFont="1" applyBorder="1" applyAlignment="1">
      <alignment horizontal="center"/>
    </xf>
    <xf numFmtId="10" fontId="52" fillId="0" borderId="31" xfId="0" applyNumberFormat="1" applyFont="1" applyBorder="1" applyAlignment="1"/>
    <xf numFmtId="10" fontId="52" fillId="0" borderId="11" xfId="0" applyNumberFormat="1" applyFont="1" applyBorder="1" applyAlignment="1">
      <alignment horizontal="center"/>
    </xf>
    <xf numFmtId="0" fontId="53" fillId="2" borderId="30" xfId="0" applyFont="1" applyFill="1" applyBorder="1"/>
    <xf numFmtId="0" fontId="53" fillId="2" borderId="16" xfId="0" applyFont="1" applyFill="1" applyBorder="1"/>
    <xf numFmtId="0" fontId="47" fillId="2" borderId="15" xfId="0" applyFont="1" applyFill="1" applyBorder="1"/>
    <xf numFmtId="0" fontId="47" fillId="2" borderId="35" xfId="0" applyFont="1" applyFill="1" applyBorder="1"/>
    <xf numFmtId="0" fontId="47" fillId="2" borderId="57" xfId="0" applyFont="1" applyFill="1" applyBorder="1" applyAlignment="1">
      <alignment horizontal="center"/>
    </xf>
    <xf numFmtId="0" fontId="54" fillId="0" borderId="64" xfId="0" applyFont="1" applyBorder="1" applyAlignment="1"/>
    <xf numFmtId="2" fontId="51" fillId="0" borderId="64" xfId="0" applyNumberFormat="1" applyFont="1" applyBorder="1" applyAlignment="1"/>
    <xf numFmtId="2" fontId="55" fillId="0" borderId="65" xfId="0" applyNumberFormat="1" applyFont="1" applyBorder="1" applyAlignment="1"/>
    <xf numFmtId="0" fontId="50" fillId="0" borderId="66" xfId="0" applyFont="1" applyBorder="1" applyAlignment="1"/>
    <xf numFmtId="2" fontId="51" fillId="0" borderId="66" xfId="0" applyNumberFormat="1" applyFont="1" applyBorder="1" applyAlignment="1"/>
    <xf numFmtId="0" fontId="54" fillId="0" borderId="67" xfId="0" applyFont="1" applyBorder="1" applyAlignment="1">
      <alignment horizontal="center"/>
    </xf>
    <xf numFmtId="0" fontId="46" fillId="0" borderId="32" xfId="0" applyFont="1" applyBorder="1"/>
    <xf numFmtId="0" fontId="46" fillId="0" borderId="0" xfId="0" applyFont="1"/>
    <xf numFmtId="0" fontId="46" fillId="0" borderId="28" xfId="0" applyFont="1" applyBorder="1"/>
    <xf numFmtId="0" fontId="47" fillId="5" borderId="0" xfId="0" applyFont="1" applyFill="1" applyBorder="1"/>
    <xf numFmtId="0" fontId="48" fillId="0" borderId="28" xfId="0" applyFont="1" applyBorder="1"/>
    <xf numFmtId="0" fontId="50" fillId="0" borderId="69" xfId="0" applyFont="1" applyBorder="1" applyAlignment="1">
      <alignment vertical="distributed"/>
    </xf>
    <xf numFmtId="0" fontId="50" fillId="0" borderId="25" xfId="0" applyFont="1" applyBorder="1"/>
    <xf numFmtId="0" fontId="50" fillId="0" borderId="26" xfId="0" applyFont="1" applyBorder="1"/>
    <xf numFmtId="0" fontId="50" fillId="0" borderId="1" xfId="0" applyFont="1" applyBorder="1"/>
    <xf numFmtId="0" fontId="50" fillId="0" borderId="27" xfId="0" applyFont="1" applyBorder="1"/>
    <xf numFmtId="0" fontId="50" fillId="0" borderId="71" xfId="0" applyFont="1" applyBorder="1"/>
    <xf numFmtId="0" fontId="50" fillId="0" borderId="73" xfId="0" applyFont="1" applyBorder="1"/>
    <xf numFmtId="2" fontId="50" fillId="0" borderId="25" xfId="0" applyNumberFormat="1" applyFont="1" applyBorder="1"/>
    <xf numFmtId="2" fontId="50" fillId="0" borderId="26" xfId="0" applyNumberFormat="1" applyFont="1" applyBorder="1"/>
    <xf numFmtId="0" fontId="50" fillId="0" borderId="49" xfId="0" applyFont="1" applyBorder="1"/>
    <xf numFmtId="0" fontId="50" fillId="2" borderId="5" xfId="0" applyFont="1" applyFill="1" applyBorder="1"/>
    <xf numFmtId="0" fontId="50" fillId="2" borderId="6" xfId="0" applyFont="1" applyFill="1" applyBorder="1"/>
    <xf numFmtId="0" fontId="50" fillId="2" borderId="14" xfId="0" applyFont="1" applyFill="1" applyBorder="1"/>
    <xf numFmtId="0" fontId="50" fillId="2" borderId="7" xfId="0" applyFont="1" applyFill="1" applyBorder="1"/>
    <xf numFmtId="0" fontId="50" fillId="2" borderId="72" xfId="0" applyFont="1" applyFill="1" applyBorder="1"/>
    <xf numFmtId="2" fontId="50" fillId="2" borderId="14" xfId="0" applyNumberFormat="1" applyFont="1" applyFill="1" applyBorder="1"/>
    <xf numFmtId="2" fontId="50" fillId="2" borderId="7" xfId="0" applyNumberFormat="1" applyFont="1" applyFill="1" applyBorder="1"/>
    <xf numFmtId="2" fontId="50" fillId="2" borderId="5" xfId="0" applyNumberFormat="1" applyFont="1" applyFill="1" applyBorder="1"/>
    <xf numFmtId="2" fontId="50" fillId="2" borderId="6" xfId="0" applyNumberFormat="1" applyFont="1" applyFill="1" applyBorder="1"/>
    <xf numFmtId="14" fontId="48" fillId="0" borderId="0" xfId="0" applyNumberFormat="1" applyFont="1"/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2" fontId="48" fillId="0" borderId="0" xfId="0" applyNumberFormat="1" applyFont="1" applyBorder="1"/>
    <xf numFmtId="14" fontId="55" fillId="0" borderId="0" xfId="0" applyNumberFormat="1" applyFont="1"/>
    <xf numFmtId="0" fontId="55" fillId="0" borderId="9" xfId="0" applyFont="1" applyBorder="1"/>
    <xf numFmtId="0" fontId="55" fillId="0" borderId="0" xfId="0" applyFont="1" applyBorder="1"/>
    <xf numFmtId="0" fontId="55" fillId="0" borderId="10" xfId="0" applyFont="1" applyBorder="1"/>
    <xf numFmtId="2" fontId="55" fillId="0" borderId="0" xfId="0" applyNumberFormat="1" applyFont="1" applyBorder="1"/>
    <xf numFmtId="0" fontId="55" fillId="0" borderId="0" xfId="0" applyFont="1"/>
    <xf numFmtId="0" fontId="48" fillId="0" borderId="0" xfId="0" applyFont="1" applyFill="1" applyBorder="1"/>
    <xf numFmtId="0" fontId="48" fillId="10" borderId="9" xfId="0" applyFont="1" applyFill="1" applyBorder="1"/>
    <xf numFmtId="2" fontId="46" fillId="0" borderId="0" xfId="0" applyNumberFormat="1" applyFont="1"/>
    <xf numFmtId="4" fontId="48" fillId="0" borderId="0" xfId="0" applyNumberFormat="1" applyFont="1"/>
    <xf numFmtId="0" fontId="48" fillId="2" borderId="9" xfId="0" applyFont="1" applyFill="1" applyBorder="1"/>
    <xf numFmtId="0" fontId="48" fillId="11" borderId="9" xfId="0" applyFont="1" applyFill="1" applyBorder="1"/>
    <xf numFmtId="4" fontId="48" fillId="0" borderId="0" xfId="0" applyNumberFormat="1" applyFont="1" applyBorder="1"/>
    <xf numFmtId="3" fontId="48" fillId="0" borderId="0" xfId="0" applyNumberFormat="1" applyFont="1" applyBorder="1"/>
    <xf numFmtId="3" fontId="48" fillId="0" borderId="9" xfId="0" applyNumberFormat="1" applyFont="1" applyBorder="1"/>
    <xf numFmtId="165" fontId="48" fillId="0" borderId="0" xfId="0" applyNumberFormat="1" applyFont="1" applyBorder="1"/>
    <xf numFmtId="165" fontId="50" fillId="2" borderId="6" xfId="0" applyNumberFormat="1" applyFont="1" applyFill="1" applyBorder="1"/>
    <xf numFmtId="165" fontId="50" fillId="2" borderId="14" xfId="0" applyNumberFormat="1" applyFont="1" applyFill="1" applyBorder="1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57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7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59" fillId="8" borderId="74" xfId="0" applyFont="1" applyFill="1" applyBorder="1" applyAlignment="1">
      <alignment horizontal="left" vertical="center" wrapText="1" indent="2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22" fontId="60" fillId="8" borderId="0" xfId="0" applyNumberFormat="1" applyFont="1" applyFill="1" applyBorder="1" applyAlignment="1">
      <alignment vertical="center" wrapText="1"/>
    </xf>
    <xf numFmtId="4" fontId="58" fillId="8" borderId="0" xfId="0" applyNumberFormat="1" applyFont="1" applyFill="1" applyBorder="1" applyAlignment="1">
      <alignment vertical="center" wrapText="1"/>
    </xf>
    <xf numFmtId="0" fontId="58" fillId="8" borderId="0" xfId="0" applyFont="1" applyFill="1" applyBorder="1" applyAlignment="1">
      <alignment vertical="center" wrapText="1"/>
    </xf>
    <xf numFmtId="9" fontId="58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166" fontId="27" fillId="15" borderId="76" xfId="5" applyNumberFormat="1" applyFill="1" applyBorder="1" applyAlignment="1">
      <alignment horizontal="center" wrapText="1"/>
    </xf>
    <xf numFmtId="3" fontId="27" fillId="15" borderId="77" xfId="5" applyNumberFormat="1" applyFill="1" applyBorder="1" applyAlignment="1">
      <alignment horizontal="center" wrapText="1"/>
    </xf>
    <xf numFmtId="0" fontId="27" fillId="15" borderId="77" xfId="5" applyFill="1" applyBorder="1" applyAlignment="1">
      <alignment horizontal="center" wrapText="1"/>
    </xf>
    <xf numFmtId="0" fontId="0" fillId="15" borderId="77" xfId="0" applyFill="1" applyBorder="1" applyAlignment="1">
      <alignment horizontal="center" wrapText="1"/>
    </xf>
    <xf numFmtId="0" fontId="0" fillId="15" borderId="0" xfId="0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78" xfId="0" applyFont="1" applyBorder="1"/>
    <xf numFmtId="2" fontId="48" fillId="0" borderId="78" xfId="0" applyNumberFormat="1" applyFont="1" applyBorder="1"/>
    <xf numFmtId="0" fontId="48" fillId="0" borderId="72" xfId="0" applyFont="1" applyBorder="1"/>
    <xf numFmtId="0" fontId="48" fillId="0" borderId="50" xfId="0" applyFont="1" applyBorder="1"/>
    <xf numFmtId="0" fontId="48" fillId="0" borderId="79" xfId="0" applyFont="1" applyBorder="1"/>
    <xf numFmtId="0" fontId="48" fillId="0" borderId="73" xfId="0" applyFont="1" applyBorder="1"/>
    <xf numFmtId="0" fontId="48" fillId="0" borderId="80" xfId="0" applyFont="1" applyBorder="1"/>
    <xf numFmtId="2" fontId="48" fillId="0" borderId="80" xfId="0" applyNumberFormat="1" applyFont="1" applyBorder="1"/>
    <xf numFmtId="0" fontId="48" fillId="0" borderId="71" xfId="0" applyFont="1" applyBorder="1"/>
    <xf numFmtId="0" fontId="48" fillId="0" borderId="81" xfId="0" applyFont="1" applyBorder="1"/>
    <xf numFmtId="0" fontId="48" fillId="0" borderId="82" xfId="0" applyFont="1" applyBorder="1"/>
    <xf numFmtId="0" fontId="48" fillId="0" borderId="83" xfId="0" applyFont="1" applyBorder="1"/>
    <xf numFmtId="0" fontId="48" fillId="0" borderId="84" xfId="0" applyFont="1" applyBorder="1"/>
    <xf numFmtId="0" fontId="48" fillId="0" borderId="85" xfId="0" applyFont="1" applyBorder="1"/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3" fontId="48" fillId="0" borderId="50" xfId="0" applyNumberFormat="1" applyFont="1" applyBorder="1"/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0" fillId="8" borderId="75" xfId="0" applyNumberFormat="1" applyFont="1" applyFill="1" applyBorder="1" applyAlignment="1">
      <alignment vertical="center" wrapText="1"/>
    </xf>
    <xf numFmtId="4" fontId="58" fillId="8" borderId="75" xfId="0" applyNumberFormat="1" applyFont="1" applyFill="1" applyBorder="1" applyAlignment="1">
      <alignment vertical="center" wrapText="1"/>
    </xf>
    <xf numFmtId="0" fontId="58" fillId="8" borderId="75" xfId="0" applyFont="1" applyFill="1" applyBorder="1" applyAlignment="1">
      <alignment vertical="center" wrapText="1"/>
    </xf>
    <xf numFmtId="9" fontId="58" fillId="8" borderId="75" xfId="0" applyNumberFormat="1" applyFont="1" applyFill="1" applyBorder="1" applyAlignment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48" fillId="0" borderId="0" xfId="0" applyNumberFormat="1" applyFont="1"/>
    <xf numFmtId="0" fontId="0" fillId="0" borderId="0" xfId="0"/>
    <xf numFmtId="0" fontId="61" fillId="23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0" borderId="0" xfId="0" applyNumberFormat="1"/>
    <xf numFmtId="14" fontId="1" fillId="0" borderId="1" xfId="0" applyNumberFormat="1" applyFont="1" applyBorder="1"/>
    <xf numFmtId="1" fontId="1" fillId="0" borderId="1" xfId="0" applyNumberFormat="1" applyFont="1" applyBorder="1"/>
    <xf numFmtId="0" fontId="1" fillId="0" borderId="1" xfId="0" applyFont="1" applyBorder="1"/>
    <xf numFmtId="1" fontId="1" fillId="2" borderId="1" xfId="0" applyNumberFormat="1" applyFont="1" applyFill="1" applyBorder="1"/>
    <xf numFmtId="0" fontId="0" fillId="0" borderId="0" xfId="0"/>
    <xf numFmtId="2" fontId="1" fillId="0" borderId="1" xfId="0" applyNumberFormat="1" applyFont="1" applyBorder="1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0" borderId="68" xfId="0" applyFont="1" applyBorder="1" applyAlignment="1">
      <alignment horizontal="center"/>
    </xf>
    <xf numFmtId="0" fontId="48" fillId="12" borderId="2" xfId="0" applyFont="1" applyFill="1" applyBorder="1" applyAlignment="1">
      <alignment horizontal="center"/>
    </xf>
    <xf numFmtId="0" fontId="48" fillId="12" borderId="4" xfId="0" applyFont="1" applyFill="1" applyBorder="1" applyAlignment="1">
      <alignment horizontal="center"/>
    </xf>
    <xf numFmtId="0" fontId="50" fillId="12" borderId="5" xfId="0" applyNumberFormat="1" applyFont="1" applyFill="1" applyBorder="1" applyAlignment="1">
      <alignment horizontal="center"/>
    </xf>
    <xf numFmtId="0" fontId="50" fillId="12" borderId="7" xfId="0" applyNumberFormat="1" applyFont="1" applyFill="1" applyBorder="1" applyAlignment="1">
      <alignment horizontal="center"/>
    </xf>
    <xf numFmtId="2" fontId="50" fillId="12" borderId="5" xfId="0" applyNumberFormat="1" applyFont="1" applyFill="1" applyBorder="1" applyAlignment="1">
      <alignment horizontal="center"/>
    </xf>
    <xf numFmtId="2" fontId="50" fillId="12" borderId="7" xfId="0" applyNumberFormat="1" applyFont="1" applyFill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46" fillId="0" borderId="23" xfId="0" applyFont="1" applyBorder="1" applyAlignment="1">
      <alignment horizontal="center"/>
    </xf>
    <xf numFmtId="0" fontId="46" fillId="0" borderId="18" xfId="0" applyFont="1" applyBorder="1" applyAlignment="1">
      <alignment horizontal="center"/>
    </xf>
    <xf numFmtId="0" fontId="46" fillId="0" borderId="17" xfId="0" applyFont="1" applyBorder="1" applyAlignment="1">
      <alignment horizontal="center"/>
    </xf>
    <xf numFmtId="0" fontId="48" fillId="12" borderId="25" xfId="0" applyFont="1" applyFill="1" applyBorder="1" applyAlignment="1">
      <alignment horizontal="center"/>
    </xf>
    <xf numFmtId="0" fontId="48" fillId="12" borderId="27" xfId="0" applyFont="1" applyFill="1" applyBorder="1" applyAlignment="1">
      <alignment horizontal="center"/>
    </xf>
    <xf numFmtId="0" fontId="56" fillId="0" borderId="21" xfId="0" applyFont="1" applyBorder="1" applyAlignment="1">
      <alignment horizontal="center"/>
    </xf>
    <xf numFmtId="0" fontId="46" fillId="0" borderId="0" xfId="0" applyFont="1" applyBorder="1"/>
    <xf numFmtId="0" fontId="46" fillId="0" borderId="18" xfId="0" applyFont="1" applyBorder="1"/>
    <xf numFmtId="0" fontId="46" fillId="0" borderId="19" xfId="0" applyFont="1" applyBorder="1"/>
    <xf numFmtId="0" fontId="56" fillId="0" borderId="32" xfId="0" applyFont="1" applyBorder="1" applyAlignment="1">
      <alignment horizontal="center"/>
    </xf>
    <xf numFmtId="0" fontId="56" fillId="0" borderId="22" xfId="0" applyFont="1" applyBorder="1" applyAlignment="1">
      <alignment horizontal="center"/>
    </xf>
    <xf numFmtId="0" fontId="46" fillId="0" borderId="9" xfId="0" applyFont="1" applyBorder="1"/>
    <xf numFmtId="0" fontId="46" fillId="0" borderId="10" xfId="0" applyFont="1" applyBorder="1"/>
    <xf numFmtId="0" fontId="56" fillId="0" borderId="70" xfId="0" applyFont="1" applyBorder="1" applyAlignment="1">
      <alignment horizontal="center"/>
    </xf>
    <xf numFmtId="0" fontId="56" fillId="0" borderId="3" xfId="0" applyFont="1" applyBorder="1" applyAlignment="1">
      <alignment horizontal="center"/>
    </xf>
    <xf numFmtId="0" fontId="56" fillId="0" borderId="20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56" fillId="0" borderId="4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6" fillId="0" borderId="28" xfId="0" applyFont="1" applyBorder="1"/>
    <xf numFmtId="10" fontId="48" fillId="0" borderId="18" xfId="0" applyNumberFormat="1" applyFont="1" applyBorder="1" applyAlignment="1">
      <alignment horizontal="center"/>
    </xf>
    <xf numFmtId="10" fontId="48" fillId="0" borderId="29" xfId="0" applyNumberFormat="1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10" fontId="48" fillId="0" borderId="17" xfId="0" applyNumberFormat="1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6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5" xfId="0" applyFill="1" applyBorder="1" applyAlignment="1">
      <alignment horizontal="center"/>
    </xf>
    <xf numFmtId="0" fontId="0" fillId="2" borderId="66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2" fillId="19" borderId="58" xfId="0" applyFont="1" applyFill="1" applyBorder="1" applyAlignment="1">
      <alignment horizontal="center" vertical="center"/>
    </xf>
    <xf numFmtId="0" fontId="42" fillId="19" borderId="25" xfId="0" applyFont="1" applyFill="1" applyBorder="1" applyAlignment="1">
      <alignment horizontal="center" vertical="center"/>
    </xf>
    <xf numFmtId="0" fontId="42" fillId="19" borderId="3" xfId="0" applyFont="1" applyFill="1" applyBorder="1" applyAlignment="1">
      <alignment horizontal="center" vertical="center"/>
    </xf>
    <xf numFmtId="0" fontId="42" fillId="19" borderId="1" xfId="0" applyFont="1" applyFill="1" applyBorder="1" applyAlignment="1">
      <alignment horizontal="center" vertical="center"/>
    </xf>
    <xf numFmtId="0" fontId="42" fillId="20" borderId="3" xfId="0" applyFont="1" applyFill="1" applyBorder="1" applyAlignment="1">
      <alignment horizontal="center" vertical="center"/>
    </xf>
    <xf numFmtId="0" fontId="42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19" borderId="2" xfId="0" applyFont="1" applyFill="1" applyBorder="1" applyAlignment="1">
      <alignment horizontal="center" vertical="center"/>
    </xf>
    <xf numFmtId="0" fontId="42" fillId="19" borderId="23" xfId="0" applyFont="1" applyFill="1" applyBorder="1" applyAlignment="1">
      <alignment horizontal="center" vertical="center"/>
    </xf>
    <xf numFmtId="0" fontId="42" fillId="21" borderId="2" xfId="0" applyFont="1" applyFill="1" applyBorder="1" applyAlignment="1">
      <alignment horizontal="center" vertical="center"/>
    </xf>
    <xf numFmtId="0" fontId="42" fillId="21" borderId="23" xfId="0" applyFont="1" applyFill="1" applyBorder="1" applyAlignment="1">
      <alignment horizontal="center" vertical="center"/>
    </xf>
    <xf numFmtId="0" fontId="42" fillId="21" borderId="3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2" fillId="22" borderId="20" xfId="0" applyFont="1" applyFill="1" applyBorder="1" applyAlignment="1">
      <alignment horizontal="center" vertical="center"/>
    </xf>
    <xf numFmtId="0" fontId="42" fillId="22" borderId="22" xfId="0" applyFont="1" applyFill="1" applyBorder="1" applyAlignment="1">
      <alignment horizontal="center" vertical="center"/>
    </xf>
    <xf numFmtId="0" fontId="43" fillId="18" borderId="20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42" fillId="17" borderId="2" xfId="0" applyFont="1" applyFill="1" applyBorder="1" applyAlignment="1">
      <alignment horizontal="center" vertical="center"/>
    </xf>
    <xf numFmtId="0" fontId="42" fillId="17" borderId="23" xfId="0" applyFont="1" applyFill="1" applyBorder="1" applyAlignment="1">
      <alignment horizontal="center" vertical="center"/>
    </xf>
    <xf numFmtId="0" fontId="42" fillId="17" borderId="3" xfId="0" applyFont="1" applyFill="1" applyBorder="1" applyAlignment="1">
      <alignment horizontal="center" vertical="center"/>
    </xf>
    <xf numFmtId="0" fontId="42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3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669473.28999999992</c:v>
                </c:pt>
                <c:pt idx="1">
                  <c:v>801165.60999999987</c:v>
                </c:pt>
                <c:pt idx="2">
                  <c:v>28267.26</c:v>
                </c:pt>
                <c:pt idx="3">
                  <c:v>22262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[HighRiskInvestment.xlsx]Summary!PivotTable7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Summary!$A$2:$A$25</c:f>
              <c:strCache>
                <c:ptCount val="24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  <c:pt idx="22">
                  <c:v>2018/08/28</c:v>
                </c:pt>
                <c:pt idx="23">
                  <c:v>2018/08/29</c:v>
                </c:pt>
              </c:strCache>
            </c:strRef>
          </c:cat>
          <c:val>
            <c:numRef>
              <c:f>Summary!$B$2:$B$25</c:f>
              <c:numCache>
                <c:formatCode>0</c:formatCode>
                <c:ptCount val="24"/>
                <c:pt idx="0">
                  <c:v>0</c:v>
                </c:pt>
                <c:pt idx="1">
                  <c:v>1846678.36</c:v>
                </c:pt>
                <c:pt idx="2">
                  <c:v>1846919.76</c:v>
                </c:pt>
                <c:pt idx="3">
                  <c:v>1847492.85</c:v>
                </c:pt>
                <c:pt idx="4">
                  <c:v>1847708.18</c:v>
                </c:pt>
                <c:pt idx="5">
                  <c:v>1847839.4200000002</c:v>
                </c:pt>
                <c:pt idx="6">
                  <c:v>1848213.2000000002</c:v>
                </c:pt>
                <c:pt idx="7">
                  <c:v>1848310.96</c:v>
                </c:pt>
                <c:pt idx="8">
                  <c:v>1848635.36</c:v>
                </c:pt>
                <c:pt idx="9">
                  <c:v>1849327.5499999998</c:v>
                </c:pt>
                <c:pt idx="10">
                  <c:v>1850053.62</c:v>
                </c:pt>
                <c:pt idx="11">
                  <c:v>1850221.52</c:v>
                </c:pt>
                <c:pt idx="12">
                  <c:v>1850380.2000000002</c:v>
                </c:pt>
                <c:pt idx="13">
                  <c:v>1850469.04</c:v>
                </c:pt>
                <c:pt idx="14">
                  <c:v>1850511.7</c:v>
                </c:pt>
                <c:pt idx="15">
                  <c:v>1850647.62</c:v>
                </c:pt>
                <c:pt idx="16">
                  <c:v>1851366.11</c:v>
                </c:pt>
                <c:pt idx="17">
                  <c:v>1851937.52</c:v>
                </c:pt>
                <c:pt idx="18">
                  <c:v>1852371.0299999998</c:v>
                </c:pt>
                <c:pt idx="19">
                  <c:v>1852845.04</c:v>
                </c:pt>
                <c:pt idx="20">
                  <c:v>1853520.3599999999</c:v>
                </c:pt>
                <c:pt idx="21">
                  <c:v>1855490.7399999998</c:v>
                </c:pt>
                <c:pt idx="22">
                  <c:v>1856700.5999999999</c:v>
                </c:pt>
                <c:pt idx="23">
                  <c:v>1857745.47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tn_whobor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Summary!$A$2:$A$25</c:f>
              <c:strCache>
                <c:ptCount val="24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  <c:pt idx="22">
                  <c:v>2018/08/28</c:v>
                </c:pt>
                <c:pt idx="23">
                  <c:v>2018/08/29</c:v>
                </c:pt>
              </c:strCache>
            </c:strRef>
          </c:cat>
          <c:val>
            <c:numRef>
              <c:f>Summary!$C$2:$C$25</c:f>
              <c:numCache>
                <c:formatCode>0</c:formatCode>
                <c:ptCount val="24"/>
                <c:pt idx="0">
                  <c:v>0</c:v>
                </c:pt>
                <c:pt idx="1">
                  <c:v>617996.26</c:v>
                </c:pt>
                <c:pt idx="2">
                  <c:v>618030.4</c:v>
                </c:pt>
                <c:pt idx="3">
                  <c:v>618043.82999999996</c:v>
                </c:pt>
                <c:pt idx="4">
                  <c:v>618047.03</c:v>
                </c:pt>
                <c:pt idx="5">
                  <c:v>618067.96</c:v>
                </c:pt>
                <c:pt idx="6">
                  <c:v>618108.80000000005</c:v>
                </c:pt>
                <c:pt idx="7">
                  <c:v>618121.27</c:v>
                </c:pt>
                <c:pt idx="8">
                  <c:v>618207.53</c:v>
                </c:pt>
                <c:pt idx="9">
                  <c:v>618459.99</c:v>
                </c:pt>
                <c:pt idx="10">
                  <c:v>618583.9</c:v>
                </c:pt>
                <c:pt idx="11">
                  <c:v>618583.9</c:v>
                </c:pt>
                <c:pt idx="12">
                  <c:v>618613.80000000005</c:v>
                </c:pt>
                <c:pt idx="13">
                  <c:v>618639.49</c:v>
                </c:pt>
                <c:pt idx="14">
                  <c:v>618656.56000000006</c:v>
                </c:pt>
                <c:pt idx="15">
                  <c:v>618729.21</c:v>
                </c:pt>
                <c:pt idx="16">
                  <c:v>618861.88</c:v>
                </c:pt>
                <c:pt idx="17">
                  <c:v>618883.17000000004</c:v>
                </c:pt>
                <c:pt idx="18">
                  <c:v>619040.47</c:v>
                </c:pt>
                <c:pt idx="19">
                  <c:v>619226.5</c:v>
                </c:pt>
                <c:pt idx="20">
                  <c:v>619594.09</c:v>
                </c:pt>
                <c:pt idx="21">
                  <c:v>620127.16</c:v>
                </c:pt>
                <c:pt idx="22">
                  <c:v>620436.66</c:v>
                </c:pt>
                <c:pt idx="23">
                  <c:v>620882.93999999994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tn_thmei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Summary!$A$2:$A$25</c:f>
              <c:strCache>
                <c:ptCount val="24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  <c:pt idx="22">
                  <c:v>2018/08/28</c:v>
                </c:pt>
                <c:pt idx="23">
                  <c:v>2018/08/29</c:v>
                </c:pt>
              </c:strCache>
            </c:strRef>
          </c:cat>
          <c:val>
            <c:numRef>
              <c:f>Summary!$D$2:$D$25</c:f>
              <c:numCache>
                <c:formatCode>0</c:formatCode>
                <c:ptCount val="24"/>
                <c:pt idx="0">
                  <c:v>0</c:v>
                </c:pt>
                <c:pt idx="1">
                  <c:v>1044628.27</c:v>
                </c:pt>
                <c:pt idx="2">
                  <c:v>1044745.66</c:v>
                </c:pt>
                <c:pt idx="3">
                  <c:v>1045169.19</c:v>
                </c:pt>
                <c:pt idx="4">
                  <c:v>1045268.35</c:v>
                </c:pt>
                <c:pt idx="5">
                  <c:v>1045338.14</c:v>
                </c:pt>
                <c:pt idx="6">
                  <c:v>1045469.03</c:v>
                </c:pt>
                <c:pt idx="7">
                  <c:v>1045537.53</c:v>
                </c:pt>
                <c:pt idx="8">
                  <c:v>1045722.81</c:v>
                </c:pt>
                <c:pt idx="9">
                  <c:v>1046141.68</c:v>
                </c:pt>
                <c:pt idx="10">
                  <c:v>1046875.66</c:v>
                </c:pt>
                <c:pt idx="11">
                  <c:v>1047006.82</c:v>
                </c:pt>
                <c:pt idx="12">
                  <c:v>1047102.51</c:v>
                </c:pt>
                <c:pt idx="13">
                  <c:v>1047159.67</c:v>
                </c:pt>
                <c:pt idx="14">
                  <c:v>1047181.24</c:v>
                </c:pt>
                <c:pt idx="15">
                  <c:v>1047233.89</c:v>
                </c:pt>
                <c:pt idx="16">
                  <c:v>1047682.97</c:v>
                </c:pt>
                <c:pt idx="17">
                  <c:v>1048107.42</c:v>
                </c:pt>
                <c:pt idx="18">
                  <c:v>1048367.94</c:v>
                </c:pt>
                <c:pt idx="19">
                  <c:v>1048633.74</c:v>
                </c:pt>
                <c:pt idx="20">
                  <c:v>1048936.83</c:v>
                </c:pt>
                <c:pt idx="21">
                  <c:v>1050271.72</c:v>
                </c:pt>
                <c:pt idx="22">
                  <c:v>1051123.53</c:v>
                </c:pt>
                <c:pt idx="23">
                  <c:v>1051718.3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we_whobor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Summary!$A$2:$A$25</c:f>
              <c:strCache>
                <c:ptCount val="24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  <c:pt idx="22">
                  <c:v>2018/08/28</c:v>
                </c:pt>
                <c:pt idx="23">
                  <c:v>2018/08/29</c:v>
                </c:pt>
              </c:strCache>
            </c:strRef>
          </c:cat>
          <c:val>
            <c:numRef>
              <c:f>Summary!$E$2:$E$25</c:f>
              <c:numCache>
                <c:formatCode>0</c:formatCode>
                <c:ptCount val="24"/>
                <c:pt idx="0">
                  <c:v>0</c:v>
                </c:pt>
                <c:pt idx="1">
                  <c:v>184053.83</c:v>
                </c:pt>
                <c:pt idx="2">
                  <c:v>184143.7</c:v>
                </c:pt>
                <c:pt idx="3">
                  <c:v>184279.83</c:v>
                </c:pt>
                <c:pt idx="4">
                  <c:v>184392.8</c:v>
                </c:pt>
                <c:pt idx="5">
                  <c:v>184433.32</c:v>
                </c:pt>
                <c:pt idx="6">
                  <c:v>184635.37</c:v>
                </c:pt>
                <c:pt idx="7">
                  <c:v>184652.16</c:v>
                </c:pt>
                <c:pt idx="8">
                  <c:v>184705.02</c:v>
                </c:pt>
                <c:pt idx="9">
                  <c:v>184725.88</c:v>
                </c:pt>
                <c:pt idx="10">
                  <c:v>184594.06</c:v>
                </c:pt>
                <c:pt idx="11">
                  <c:v>184630.8</c:v>
                </c:pt>
                <c:pt idx="12">
                  <c:v>184663.89</c:v>
                </c:pt>
                <c:pt idx="13">
                  <c:v>184669.88</c:v>
                </c:pt>
                <c:pt idx="14">
                  <c:v>184673.9</c:v>
                </c:pt>
                <c:pt idx="15">
                  <c:v>184684.52</c:v>
                </c:pt>
                <c:pt idx="16">
                  <c:v>184821.26</c:v>
                </c:pt>
                <c:pt idx="17">
                  <c:v>184946.93</c:v>
                </c:pt>
                <c:pt idx="18">
                  <c:v>184962.62</c:v>
                </c:pt>
                <c:pt idx="19">
                  <c:v>184984.8</c:v>
                </c:pt>
                <c:pt idx="20">
                  <c:v>184989.44</c:v>
                </c:pt>
                <c:pt idx="21">
                  <c:v>185091.86</c:v>
                </c:pt>
                <c:pt idx="22">
                  <c:v>185140.41</c:v>
                </c:pt>
                <c:pt idx="23">
                  <c:v>185144.23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4760"/>
        <c:axId val="181675152"/>
      </c:lineChart>
      <c:dateAx>
        <c:axId val="18167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5152"/>
        <c:crosses val="autoZero"/>
        <c:auto val="0"/>
        <c:lblOffset val="100"/>
        <c:baseTimeUnit val="days"/>
      </c:dateAx>
      <c:valAx>
        <c:axId val="1816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[HighRiskInvestment.xlsx]Summary!PivotTable8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Total_d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Summary!$H$2:$H$25</c:f>
              <c:strCache>
                <c:ptCount val="24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  <c:pt idx="22">
                  <c:v>2018/08/28</c:v>
                </c:pt>
                <c:pt idx="23">
                  <c:v>2018/08/29</c:v>
                </c:pt>
              </c:strCache>
            </c:strRef>
          </c:cat>
          <c:val>
            <c:numRef>
              <c:f>Summary!$I$2:$I$25</c:f>
              <c:numCache>
                <c:formatCode>0</c:formatCode>
                <c:ptCount val="24"/>
                <c:pt idx="0">
                  <c:v>0</c:v>
                </c:pt>
                <c:pt idx="1">
                  <c:v>241.4</c:v>
                </c:pt>
                <c:pt idx="2">
                  <c:v>241.40000000005239</c:v>
                </c:pt>
                <c:pt idx="3">
                  <c:v>573.08999999982188</c:v>
                </c:pt>
                <c:pt idx="4">
                  <c:v>215.33000000010361</c:v>
                </c:pt>
                <c:pt idx="5">
                  <c:v>131.23999999999069</c:v>
                </c:pt>
                <c:pt idx="6">
                  <c:v>373.78000000008615</c:v>
                </c:pt>
                <c:pt idx="7">
                  <c:v>97.759999999980209</c:v>
                </c:pt>
                <c:pt idx="8">
                  <c:v>324.40000000002328</c:v>
                </c:pt>
                <c:pt idx="9">
                  <c:v>692.18999999997322</c:v>
                </c:pt>
                <c:pt idx="10">
                  <c:v>363.03500000000349</c:v>
                </c:pt>
                <c:pt idx="11">
                  <c:v>167.89999999990687</c:v>
                </c:pt>
                <c:pt idx="12">
                  <c:v>158.68000000010943</c:v>
                </c:pt>
                <c:pt idx="13">
                  <c:v>88.839999999967404</c:v>
                </c:pt>
                <c:pt idx="14">
                  <c:v>42.660000000003492</c:v>
                </c:pt>
                <c:pt idx="15">
                  <c:v>135.91999999992549</c:v>
                </c:pt>
                <c:pt idx="16">
                  <c:v>239.49666666667329</c:v>
                </c:pt>
                <c:pt idx="17">
                  <c:v>571.4100000000908</c:v>
                </c:pt>
                <c:pt idx="18">
                  <c:v>433.50999999983469</c:v>
                </c:pt>
                <c:pt idx="19">
                  <c:v>474.01000000006752</c:v>
                </c:pt>
                <c:pt idx="20">
                  <c:v>675.32000000006519</c:v>
                </c:pt>
                <c:pt idx="21">
                  <c:v>656.79333333331545</c:v>
                </c:pt>
                <c:pt idx="22">
                  <c:v>1209.8600000000733</c:v>
                </c:pt>
                <c:pt idx="23">
                  <c:v>1044.8699999999371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Summary!$J$1</c:f>
              <c:strCache>
                <c:ptCount val="1"/>
                <c:pt idx="0">
                  <c:v>tn_whobor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Summary!$H$2:$H$25</c:f>
              <c:strCache>
                <c:ptCount val="24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  <c:pt idx="22">
                  <c:v>2018/08/28</c:v>
                </c:pt>
                <c:pt idx="23">
                  <c:v>2018/08/29</c:v>
                </c:pt>
              </c:strCache>
            </c:strRef>
          </c:cat>
          <c:val>
            <c:numRef>
              <c:f>Summary!$J$2:$J$25</c:f>
              <c:numCache>
                <c:formatCode>0</c:formatCode>
                <c:ptCount val="24"/>
                <c:pt idx="0">
                  <c:v>0</c:v>
                </c:pt>
                <c:pt idx="1">
                  <c:v>34.14</c:v>
                </c:pt>
                <c:pt idx="2">
                  <c:v>34.14000000001397</c:v>
                </c:pt>
                <c:pt idx="3">
                  <c:v>13.429999999934807</c:v>
                </c:pt>
                <c:pt idx="4">
                  <c:v>3.2000000000698492</c:v>
                </c:pt>
                <c:pt idx="5">
                  <c:v>20.929999999934807</c:v>
                </c:pt>
                <c:pt idx="6">
                  <c:v>40.840000000083819</c:v>
                </c:pt>
                <c:pt idx="7">
                  <c:v>12.46999999997206</c:v>
                </c:pt>
                <c:pt idx="8">
                  <c:v>86.260000000009313</c:v>
                </c:pt>
                <c:pt idx="9">
                  <c:v>252.45999999996275</c:v>
                </c:pt>
                <c:pt idx="10">
                  <c:v>61.955000000016298</c:v>
                </c:pt>
                <c:pt idx="11">
                  <c:v>0</c:v>
                </c:pt>
                <c:pt idx="12">
                  <c:v>29.900000000023283</c:v>
                </c:pt>
                <c:pt idx="13">
                  <c:v>25.689999999944121</c:v>
                </c:pt>
                <c:pt idx="14">
                  <c:v>17.070000000065193</c:v>
                </c:pt>
                <c:pt idx="15">
                  <c:v>72.649999999906868</c:v>
                </c:pt>
                <c:pt idx="16">
                  <c:v>44.223333333347306</c:v>
                </c:pt>
                <c:pt idx="17">
                  <c:v>21.290000000037253</c:v>
                </c:pt>
                <c:pt idx="18">
                  <c:v>157.29999999993015</c:v>
                </c:pt>
                <c:pt idx="19">
                  <c:v>186.03000000002794</c:v>
                </c:pt>
                <c:pt idx="20">
                  <c:v>367.5899999999674</c:v>
                </c:pt>
                <c:pt idx="21">
                  <c:v>177.69000000002174</c:v>
                </c:pt>
                <c:pt idx="22">
                  <c:v>309.5</c:v>
                </c:pt>
                <c:pt idx="23">
                  <c:v>446.27999999991152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Summary!$K$1</c:f>
              <c:strCache>
                <c:ptCount val="1"/>
                <c:pt idx="0">
                  <c:v>tn_thmei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Summary!$H$2:$H$25</c:f>
              <c:strCache>
                <c:ptCount val="24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  <c:pt idx="22">
                  <c:v>2018/08/28</c:v>
                </c:pt>
                <c:pt idx="23">
                  <c:v>2018/08/29</c:v>
                </c:pt>
              </c:strCache>
            </c:strRef>
          </c:cat>
          <c:val>
            <c:numRef>
              <c:f>Summary!$K$2:$K$25</c:f>
              <c:numCache>
                <c:formatCode>0</c:formatCode>
                <c:ptCount val="24"/>
                <c:pt idx="0">
                  <c:v>0</c:v>
                </c:pt>
                <c:pt idx="1">
                  <c:v>117.39</c:v>
                </c:pt>
                <c:pt idx="2">
                  <c:v>117.39000000001397</c:v>
                </c:pt>
                <c:pt idx="3">
                  <c:v>423.52999999991152</c:v>
                </c:pt>
                <c:pt idx="4">
                  <c:v>99.160000000032596</c:v>
                </c:pt>
                <c:pt idx="5">
                  <c:v>69.790000000037253</c:v>
                </c:pt>
                <c:pt idx="6">
                  <c:v>130.89000000001397</c:v>
                </c:pt>
                <c:pt idx="7">
                  <c:v>68.5</c:v>
                </c:pt>
                <c:pt idx="8">
                  <c:v>185.28000000002794</c:v>
                </c:pt>
                <c:pt idx="9">
                  <c:v>418.86999999999534</c:v>
                </c:pt>
                <c:pt idx="10">
                  <c:v>366.98999999999069</c:v>
                </c:pt>
                <c:pt idx="11">
                  <c:v>131.15999999991618</c:v>
                </c:pt>
                <c:pt idx="12">
                  <c:v>95.690000000060536</c:v>
                </c:pt>
                <c:pt idx="13">
                  <c:v>57.160000000032596</c:v>
                </c:pt>
                <c:pt idx="14">
                  <c:v>21.569999999948777</c:v>
                </c:pt>
                <c:pt idx="15">
                  <c:v>52.650000000023283</c:v>
                </c:pt>
                <c:pt idx="16">
                  <c:v>149.69333333331937</c:v>
                </c:pt>
                <c:pt idx="17">
                  <c:v>424.45000000006985</c:v>
                </c:pt>
                <c:pt idx="18">
                  <c:v>260.51999999990221</c:v>
                </c:pt>
                <c:pt idx="19">
                  <c:v>265.80000000004657</c:v>
                </c:pt>
                <c:pt idx="20">
                  <c:v>303.09000000008382</c:v>
                </c:pt>
                <c:pt idx="21">
                  <c:v>444.9633333332992</c:v>
                </c:pt>
                <c:pt idx="22">
                  <c:v>851.81000000005588</c:v>
                </c:pt>
                <c:pt idx="23">
                  <c:v>594.77000000001863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Summary!$L$1</c:f>
              <c:strCache>
                <c:ptCount val="1"/>
                <c:pt idx="0">
                  <c:v>we_whobor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Summary!$H$2:$H$25</c:f>
              <c:strCache>
                <c:ptCount val="24"/>
                <c:pt idx="1">
                  <c:v>2018/08/02</c:v>
                </c:pt>
                <c:pt idx="2">
                  <c:v>2018/08/03</c:v>
                </c:pt>
                <c:pt idx="3">
                  <c:v>2018/08/04</c:v>
                </c:pt>
                <c:pt idx="4">
                  <c:v>2018/08/05</c:v>
                </c:pt>
                <c:pt idx="5">
                  <c:v>2018/08/06</c:v>
                </c:pt>
                <c:pt idx="6">
                  <c:v>2018/08/07</c:v>
                </c:pt>
                <c:pt idx="7">
                  <c:v>2018/08/08</c:v>
                </c:pt>
                <c:pt idx="8">
                  <c:v>2018/08/09</c:v>
                </c:pt>
                <c:pt idx="9">
                  <c:v>2018/08/10</c:v>
                </c:pt>
                <c:pt idx="10">
                  <c:v>2018/08/12</c:v>
                </c:pt>
                <c:pt idx="11">
                  <c:v>2018/08/13</c:v>
                </c:pt>
                <c:pt idx="12">
                  <c:v>2018/08/14</c:v>
                </c:pt>
                <c:pt idx="13">
                  <c:v>2018/08/15</c:v>
                </c:pt>
                <c:pt idx="14">
                  <c:v>2018/08/16</c:v>
                </c:pt>
                <c:pt idx="15">
                  <c:v>2018/08/17</c:v>
                </c:pt>
                <c:pt idx="16">
                  <c:v>2018/08/20</c:v>
                </c:pt>
                <c:pt idx="17">
                  <c:v>2018/08/21</c:v>
                </c:pt>
                <c:pt idx="18">
                  <c:v>2018/08/22</c:v>
                </c:pt>
                <c:pt idx="19">
                  <c:v>2018/08/23</c:v>
                </c:pt>
                <c:pt idx="20">
                  <c:v>2018/08/24</c:v>
                </c:pt>
                <c:pt idx="21">
                  <c:v>2018/08/27</c:v>
                </c:pt>
                <c:pt idx="22">
                  <c:v>2018/08/28</c:v>
                </c:pt>
                <c:pt idx="23">
                  <c:v>2018/08/29</c:v>
                </c:pt>
              </c:strCache>
            </c:strRef>
          </c:cat>
          <c:val>
            <c:numRef>
              <c:f>Summary!$L$2:$L$25</c:f>
              <c:numCache>
                <c:formatCode>0</c:formatCode>
                <c:ptCount val="24"/>
                <c:pt idx="0">
                  <c:v>0</c:v>
                </c:pt>
                <c:pt idx="1">
                  <c:v>89.87</c:v>
                </c:pt>
                <c:pt idx="2">
                  <c:v>89.870000000024447</c:v>
                </c:pt>
                <c:pt idx="3">
                  <c:v>136.12999999997555</c:v>
                </c:pt>
                <c:pt idx="4">
                  <c:v>112.97000000000116</c:v>
                </c:pt>
                <c:pt idx="5">
                  <c:v>40.520000000018626</c:v>
                </c:pt>
                <c:pt idx="6">
                  <c:v>202.04999999998836</c:v>
                </c:pt>
                <c:pt idx="7">
                  <c:v>16.790000000008149</c:v>
                </c:pt>
                <c:pt idx="8">
                  <c:v>52.85999999998603</c:v>
                </c:pt>
                <c:pt idx="9">
                  <c:v>20.860000000015134</c:v>
                </c:pt>
                <c:pt idx="10">
                  <c:v>-65.910000000003492</c:v>
                </c:pt>
                <c:pt idx="11">
                  <c:v>36.739999999990687</c:v>
                </c:pt>
                <c:pt idx="12">
                  <c:v>33.090000000025611</c:v>
                </c:pt>
                <c:pt idx="13">
                  <c:v>5.9899999999906868</c:v>
                </c:pt>
                <c:pt idx="14">
                  <c:v>4.0199999999895226</c:v>
                </c:pt>
                <c:pt idx="15">
                  <c:v>10.619999999995343</c:v>
                </c:pt>
                <c:pt idx="16">
                  <c:v>45.580000000006599</c:v>
                </c:pt>
                <c:pt idx="17">
                  <c:v>125.6699999999837</c:v>
                </c:pt>
                <c:pt idx="18">
                  <c:v>15.690000000002328</c:v>
                </c:pt>
                <c:pt idx="19">
                  <c:v>22.179999999993015</c:v>
                </c:pt>
                <c:pt idx="20">
                  <c:v>4.6400000000139698</c:v>
                </c:pt>
                <c:pt idx="21">
                  <c:v>34.139999999994565</c:v>
                </c:pt>
                <c:pt idx="22">
                  <c:v>48.550000000017462</c:v>
                </c:pt>
                <c:pt idx="23">
                  <c:v>3.8200000000069849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6328"/>
        <c:axId val="224252224"/>
      </c:lineChart>
      <c:catAx>
        <c:axId val="18167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52224"/>
        <c:crosses val="autoZero"/>
        <c:auto val="1"/>
        <c:lblAlgn val="ctr"/>
        <c:lblOffset val="100"/>
        <c:noMultiLvlLbl val="0"/>
      </c:catAx>
      <c:valAx>
        <c:axId val="2242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9525</xdr:rowOff>
    </xdr:from>
    <xdr:to>
      <xdr:col>17</xdr:col>
      <xdr:colOff>323849</xdr:colOff>
      <xdr:row>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57150</xdr:rowOff>
    </xdr:from>
    <xdr:to>
      <xdr:col>15</xdr:col>
      <xdr:colOff>400050</xdr:colOff>
      <xdr:row>16</xdr:row>
      <xdr:rowOff>185738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17</xdr:row>
      <xdr:rowOff>4762</xdr:rowOff>
    </xdr:from>
    <xdr:to>
      <xdr:col>15</xdr:col>
      <xdr:colOff>371475</xdr:colOff>
      <xdr:row>30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0.83065</cdr:x>
      <cdr:y>0.17376</cdr:y>
    </cdr:from>
    <cdr:to>
      <cdr:x>0.99672</cdr:x>
      <cdr:y>0.29302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86450" y="485775"/>
          <a:ext cx="1176941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Total Asset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0.83347</cdr:x>
      <cdr:y>0.09131</cdr:y>
    </cdr:from>
    <cdr:to>
      <cdr:x>1</cdr:x>
      <cdr:y>0.22264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90609" y="231775"/>
          <a:ext cx="1176941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Daily Delta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asset"/>
    </sheetNames>
    <sheetDataSet>
      <sheetData sheetId="0">
        <row r="2">
          <cell r="A2" t="str">
            <v>2018/08/02</v>
          </cell>
          <cell r="B2">
            <v>617996.26</v>
          </cell>
          <cell r="C2">
            <v>380.65</v>
          </cell>
          <cell r="D2">
            <v>1044628.27</v>
          </cell>
          <cell r="E2">
            <v>608.28</v>
          </cell>
          <cell r="F2">
            <v>184053.83</v>
          </cell>
          <cell r="G2">
            <v>0</v>
          </cell>
        </row>
        <row r="3">
          <cell r="A3" t="str">
            <v>2018/08/03</v>
          </cell>
          <cell r="B3">
            <v>618030.4</v>
          </cell>
          <cell r="C3">
            <v>380.69</v>
          </cell>
          <cell r="D3">
            <v>1044745.66</v>
          </cell>
          <cell r="E3">
            <v>1131.5899999999999</v>
          </cell>
          <cell r="F3">
            <v>184143.7</v>
          </cell>
          <cell r="G3">
            <v>0</v>
          </cell>
        </row>
        <row r="4">
          <cell r="A4" t="str">
            <v>2018/08/04</v>
          </cell>
          <cell r="B4">
            <v>618043.82999999996</v>
          </cell>
          <cell r="C4">
            <v>380.7</v>
          </cell>
          <cell r="D4">
            <v>1045169.19</v>
          </cell>
          <cell r="E4">
            <v>844.48</v>
          </cell>
          <cell r="F4">
            <v>184279.83</v>
          </cell>
          <cell r="G4">
            <v>0</v>
          </cell>
        </row>
        <row r="5">
          <cell r="A5" t="str">
            <v>2018/08/05</v>
          </cell>
          <cell r="B5">
            <v>618047.03</v>
          </cell>
          <cell r="C5">
            <v>400.13</v>
          </cell>
          <cell r="D5">
            <v>1045268.35</v>
          </cell>
          <cell r="E5">
            <v>214.94</v>
          </cell>
          <cell r="F5">
            <v>184392.8</v>
          </cell>
          <cell r="G5">
            <v>29.44</v>
          </cell>
        </row>
        <row r="6">
          <cell r="A6" t="str">
            <v>2018/08/06</v>
          </cell>
          <cell r="B6">
            <v>618067.96</v>
          </cell>
          <cell r="C6">
            <v>400.3</v>
          </cell>
          <cell r="D6">
            <v>1045338.14</v>
          </cell>
          <cell r="E6">
            <v>243.79</v>
          </cell>
          <cell r="F6">
            <v>184433.32</v>
          </cell>
          <cell r="G6">
            <v>29.44</v>
          </cell>
        </row>
        <row r="7">
          <cell r="A7" t="str">
            <v>2018/08/07</v>
          </cell>
          <cell r="B7">
            <v>618108.80000000005</v>
          </cell>
          <cell r="C7">
            <v>461.25</v>
          </cell>
          <cell r="D7">
            <v>1045469.03</v>
          </cell>
          <cell r="E7">
            <v>256.42</v>
          </cell>
          <cell r="F7">
            <v>184635.37</v>
          </cell>
          <cell r="G7">
            <v>29.44</v>
          </cell>
        </row>
        <row r="8">
          <cell r="A8" t="str">
            <v>2018/08/08</v>
          </cell>
          <cell r="B8">
            <v>618121.27</v>
          </cell>
          <cell r="C8">
            <v>461.32</v>
          </cell>
          <cell r="D8">
            <v>1045537.53</v>
          </cell>
          <cell r="E8">
            <v>370.66</v>
          </cell>
          <cell r="F8">
            <v>184652.16</v>
          </cell>
          <cell r="G8">
            <v>29.44</v>
          </cell>
        </row>
        <row r="9">
          <cell r="A9" t="str">
            <v>2018/08/09</v>
          </cell>
          <cell r="B9">
            <v>618207.53</v>
          </cell>
          <cell r="C9">
            <v>841.19</v>
          </cell>
          <cell r="D9">
            <v>1045722.81</v>
          </cell>
          <cell r="E9">
            <v>815.55</v>
          </cell>
          <cell r="F9">
            <v>184705.02</v>
          </cell>
          <cell r="G9">
            <v>29.44</v>
          </cell>
        </row>
        <row r="10">
          <cell r="A10" t="str">
            <v>2018/08/10</v>
          </cell>
          <cell r="B10">
            <v>618459.99</v>
          </cell>
          <cell r="C10">
            <v>103.23</v>
          </cell>
          <cell r="D10">
            <v>1046141.68</v>
          </cell>
          <cell r="E10">
            <v>164.04</v>
          </cell>
          <cell r="F10">
            <v>184725.88</v>
          </cell>
          <cell r="G10">
            <v>163.1</v>
          </cell>
        </row>
        <row r="11">
          <cell r="A11" t="str">
            <v>2018/08/12</v>
          </cell>
          <cell r="B11">
            <v>618583.9</v>
          </cell>
          <cell r="C11">
            <v>126.45</v>
          </cell>
          <cell r="D11">
            <v>1046875.66</v>
          </cell>
          <cell r="E11">
            <v>1352.53</v>
          </cell>
          <cell r="F11">
            <v>184594.06</v>
          </cell>
          <cell r="G11">
            <v>13.04</v>
          </cell>
        </row>
        <row r="12">
          <cell r="A12" t="str">
            <v>2018/08/13</v>
          </cell>
          <cell r="B12">
            <v>618583.9</v>
          </cell>
          <cell r="C12">
            <v>126.45</v>
          </cell>
          <cell r="D12">
            <v>1047006.82</v>
          </cell>
          <cell r="E12">
            <v>131.16</v>
          </cell>
          <cell r="F12">
            <v>184630.8</v>
          </cell>
          <cell r="G12">
            <v>13.04</v>
          </cell>
        </row>
        <row r="13">
          <cell r="A13" t="str">
            <v>2018/08/14</v>
          </cell>
          <cell r="B13">
            <v>618613.80000000005</v>
          </cell>
          <cell r="C13">
            <v>126.47</v>
          </cell>
          <cell r="D13">
            <v>1047102.51</v>
          </cell>
          <cell r="E13">
            <v>194.26</v>
          </cell>
          <cell r="F13">
            <v>184663.89</v>
          </cell>
          <cell r="G13">
            <v>13.04</v>
          </cell>
        </row>
        <row r="14">
          <cell r="A14" t="str">
            <v>2018/08/15</v>
          </cell>
          <cell r="B14">
            <v>618639.49</v>
          </cell>
          <cell r="C14">
            <v>126.8</v>
          </cell>
          <cell r="D14">
            <v>1047159.67</v>
          </cell>
          <cell r="E14">
            <v>208.07</v>
          </cell>
          <cell r="F14">
            <v>184669.88</v>
          </cell>
          <cell r="G14">
            <v>13.04</v>
          </cell>
        </row>
        <row r="15">
          <cell r="A15" t="str">
            <v>2018/08/16</v>
          </cell>
          <cell r="B15">
            <v>618656.56000000006</v>
          </cell>
          <cell r="C15">
            <v>126.9</v>
          </cell>
          <cell r="D15">
            <v>1047181.24</v>
          </cell>
          <cell r="E15">
            <v>208.97</v>
          </cell>
          <cell r="F15">
            <v>184673.9</v>
          </cell>
          <cell r="G15">
            <v>13.04</v>
          </cell>
        </row>
        <row r="16">
          <cell r="A16" t="str">
            <v>2018/08/17</v>
          </cell>
          <cell r="B16">
            <v>618729.21</v>
          </cell>
          <cell r="C16">
            <v>224.23</v>
          </cell>
          <cell r="D16">
            <v>1047233.89</v>
          </cell>
          <cell r="E16">
            <v>242.46</v>
          </cell>
          <cell r="F16">
            <v>184684.52</v>
          </cell>
          <cell r="G16">
            <v>13.04</v>
          </cell>
        </row>
        <row r="17">
          <cell r="A17" t="str">
            <v>2018/08/20</v>
          </cell>
          <cell r="B17">
            <v>618861.88</v>
          </cell>
          <cell r="C17">
            <v>481.85</v>
          </cell>
          <cell r="D17">
            <v>1047682.97</v>
          </cell>
          <cell r="E17">
            <v>3554.19</v>
          </cell>
          <cell r="F17">
            <v>184821.26</v>
          </cell>
          <cell r="G17">
            <v>13.04</v>
          </cell>
        </row>
        <row r="18">
          <cell r="A18" t="str">
            <v>2018/08/21</v>
          </cell>
          <cell r="B18">
            <v>618883.17000000004</v>
          </cell>
          <cell r="C18">
            <v>482.01</v>
          </cell>
          <cell r="D18">
            <v>1048107.42</v>
          </cell>
          <cell r="E18">
            <v>332.1</v>
          </cell>
          <cell r="F18">
            <v>184946.93</v>
          </cell>
          <cell r="G18">
            <v>13.04</v>
          </cell>
        </row>
        <row r="19">
          <cell r="A19" t="str">
            <v>2018/08/22</v>
          </cell>
          <cell r="B19">
            <v>619040.47</v>
          </cell>
          <cell r="C19">
            <v>484.21</v>
          </cell>
          <cell r="D19">
            <v>1048367.94</v>
          </cell>
          <cell r="E19">
            <v>468.88</v>
          </cell>
          <cell r="F19">
            <v>184962.62</v>
          </cell>
          <cell r="G19">
            <v>13.04</v>
          </cell>
        </row>
        <row r="20">
          <cell r="A20" t="str">
            <v>2018/08/23</v>
          </cell>
          <cell r="B20">
            <v>619226.5</v>
          </cell>
          <cell r="C20">
            <v>1042.96</v>
          </cell>
          <cell r="D20">
            <v>1048633.74</v>
          </cell>
          <cell r="E20">
            <v>1167.77</v>
          </cell>
          <cell r="F20">
            <v>184984.8</v>
          </cell>
          <cell r="G20">
            <v>15.62</v>
          </cell>
        </row>
        <row r="21">
          <cell r="A21" t="str">
            <v>2018/08/24</v>
          </cell>
          <cell r="B21">
            <v>619594.09</v>
          </cell>
          <cell r="C21">
            <v>118.52</v>
          </cell>
          <cell r="D21">
            <v>1048936.83</v>
          </cell>
          <cell r="E21">
            <v>2062.1999999999998</v>
          </cell>
          <cell r="F21">
            <v>184989.44</v>
          </cell>
          <cell r="G21">
            <v>15.62</v>
          </cell>
        </row>
        <row r="22">
          <cell r="A22" t="str">
            <v>2018/08/27</v>
          </cell>
          <cell r="B22">
            <v>620127.16</v>
          </cell>
          <cell r="C22">
            <v>229.37</v>
          </cell>
          <cell r="D22">
            <v>1050271.72</v>
          </cell>
          <cell r="E22">
            <v>533.08000000000004</v>
          </cell>
          <cell r="F22">
            <v>185091.86</v>
          </cell>
          <cell r="G22">
            <v>90.6</v>
          </cell>
        </row>
        <row r="23">
          <cell r="A23" t="str">
            <v>2018/08/28</v>
          </cell>
          <cell r="B23">
            <v>620436.66</v>
          </cell>
          <cell r="C23">
            <v>230.67</v>
          </cell>
          <cell r="D23">
            <v>1051123.53</v>
          </cell>
          <cell r="E23">
            <v>7135.28</v>
          </cell>
          <cell r="F23">
            <v>185140.41</v>
          </cell>
          <cell r="G23">
            <v>0</v>
          </cell>
        </row>
        <row r="24">
          <cell r="A24" t="str">
            <v>2018/08/29</v>
          </cell>
          <cell r="B24">
            <v>620882.93999999994</v>
          </cell>
          <cell r="C24">
            <v>234.99</v>
          </cell>
          <cell r="D24">
            <v>1051718.3</v>
          </cell>
          <cell r="E24">
            <v>0.03</v>
          </cell>
          <cell r="F24">
            <v>185144.23</v>
          </cell>
          <cell r="G24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ighRiskInvestmen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41.516330439816" createdVersion="5" refreshedVersion="5" minRefreshableVersion="3" recordCount="499">
  <cacheSource type="worksheet">
    <worksheetSource ref="A1:M500" sheet="raw_asset" r:id="rId2"/>
  </cacheSource>
  <cacheFields count="13">
    <cacheField name="date" numFmtId="0">
      <sharedItems count="24">
        <s v="2018/08/02"/>
        <s v="2018/08/03"/>
        <s v="2018/08/04"/>
        <s v="2018/08/05"/>
        <s v="2018/08/06"/>
        <s v="2018/08/07"/>
        <s v="2018/08/08"/>
        <s v="2018/08/09"/>
        <s v="2018/08/10"/>
        <s v="2018/08/12"/>
        <s v="2018/08/13"/>
        <s v="2018/08/14"/>
        <s v="2018/08/15"/>
        <s v="2018/08/16"/>
        <s v="2018/08/17"/>
        <s v="2018/08/20"/>
        <s v="2018/08/21"/>
        <s v="2018/08/22"/>
        <s v="2018/08/23"/>
        <s v="2018/08/24"/>
        <s v="2018/08/27"/>
        <s v="2018/08/28"/>
        <s v="2018/08/29"/>
        <s v=""/>
      </sharedItems>
    </cacheField>
    <cacheField name="tn_w_total" numFmtId="0">
      <sharedItems containsMixedTypes="1" containsNumber="1" minValue="617996.26" maxValue="620882.93999999994"/>
    </cacheField>
    <cacheField name="tn_w_remain" numFmtId="0">
      <sharedItems containsMixedTypes="1" containsNumber="1" minValue="103.23" maxValue="1042.96"/>
    </cacheField>
    <cacheField name="tn_w_delta" numFmtId="2">
      <sharedItems containsMixedTypes="1" containsNumber="1" minValue="0" maxValue="446.27999999991152"/>
    </cacheField>
    <cacheField name="tn_t_total" numFmtId="0">
      <sharedItems containsMixedTypes="1" containsNumber="1" minValue="1044628.27" maxValue="1051718.3"/>
    </cacheField>
    <cacheField name="tn_t_remain" numFmtId="0">
      <sharedItems containsMixedTypes="1" containsNumber="1" minValue="0.03" maxValue="7135.28"/>
    </cacheField>
    <cacheField name="tn_t_delta" numFmtId="2">
      <sharedItems containsMixedTypes="1" containsNumber="1" minValue="21.569999999948777" maxValue="851.81000000005588"/>
    </cacheField>
    <cacheField name="we_w_total" numFmtId="0">
      <sharedItems containsMixedTypes="1" containsNumber="1" minValue="184053.83" maxValue="185144.23"/>
    </cacheField>
    <cacheField name="we_w_remain" numFmtId="0">
      <sharedItems containsMixedTypes="1" containsNumber="1" minValue="0" maxValue="163.1"/>
    </cacheField>
    <cacheField name="we_w_delta" numFmtId="2">
      <sharedItems containsMixedTypes="1" containsNumber="1" minValue="-65.910000000003492" maxValue="202.04999999998836"/>
    </cacheField>
    <cacheField name="total_asset" numFmtId="0">
      <sharedItems containsMixedTypes="1" containsNumber="1" minValue="1846678.36" maxValue="1857745.47"/>
    </cacheField>
    <cacheField name="total_remain" numFmtId="0">
      <sharedItems containsMixedTypes="1" containsNumber="1" minValue="235.02" maxValue="7365.95"/>
    </cacheField>
    <cacheField name="total_delta" numFmtId="2">
      <sharedItems containsMixedTypes="1" containsNumber="1" minValue="42.660000000003492" maxValue="1209.8600000000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n v="617996.26"/>
    <n v="380.65"/>
    <n v="34.14"/>
    <n v="1044628.27"/>
    <n v="608.28"/>
    <n v="117.39"/>
    <n v="184053.83"/>
    <n v="0"/>
    <n v="89.87"/>
    <n v="1846678.36"/>
    <n v="988.93"/>
    <n v="241.4"/>
  </r>
  <r>
    <x v="1"/>
    <n v="618030.4"/>
    <n v="380.69"/>
    <n v="34.14000000001397"/>
    <n v="1044745.66"/>
    <n v="1131.5899999999999"/>
    <n v="117.39000000001397"/>
    <n v="184143.7"/>
    <n v="0"/>
    <n v="89.870000000024447"/>
    <n v="1846919.76"/>
    <n v="1512.28"/>
    <n v="241.40000000005239"/>
  </r>
  <r>
    <x v="2"/>
    <n v="618043.82999999996"/>
    <n v="380.7"/>
    <n v="13.429999999934807"/>
    <n v="1045169.19"/>
    <n v="844.48"/>
    <n v="423.52999999991152"/>
    <n v="184279.83"/>
    <n v="0"/>
    <n v="136.12999999997555"/>
    <n v="1847492.85"/>
    <n v="1225.18"/>
    <n v="573.08999999982188"/>
  </r>
  <r>
    <x v="3"/>
    <n v="618047.03"/>
    <n v="400.13"/>
    <n v="3.2000000000698492"/>
    <n v="1045268.35"/>
    <n v="214.94"/>
    <n v="99.160000000032596"/>
    <n v="184392.8"/>
    <n v="29.44"/>
    <n v="112.97000000000116"/>
    <n v="1847708.18"/>
    <n v="644.51"/>
    <n v="215.33000000010361"/>
  </r>
  <r>
    <x v="4"/>
    <n v="618067.96"/>
    <n v="400.3"/>
    <n v="20.929999999934807"/>
    <n v="1045338.14"/>
    <n v="243.79"/>
    <n v="69.790000000037253"/>
    <n v="184433.32"/>
    <n v="29.44"/>
    <n v="40.520000000018626"/>
    <n v="1847839.4200000002"/>
    <n v="673.53000000000009"/>
    <n v="131.23999999999069"/>
  </r>
  <r>
    <x v="5"/>
    <n v="618108.80000000005"/>
    <n v="461.25"/>
    <n v="40.840000000083819"/>
    <n v="1045469.03"/>
    <n v="256.42"/>
    <n v="130.89000000001397"/>
    <n v="184635.37"/>
    <n v="29.44"/>
    <n v="202.04999999998836"/>
    <n v="1848213.2000000002"/>
    <n v="747.11000000000013"/>
    <n v="373.78000000008615"/>
  </r>
  <r>
    <x v="6"/>
    <n v="618121.27"/>
    <n v="461.32"/>
    <n v="12.46999999997206"/>
    <n v="1045537.53"/>
    <n v="370.66"/>
    <n v="68.5"/>
    <n v="184652.16"/>
    <n v="29.44"/>
    <n v="16.790000000008149"/>
    <n v="1848310.96"/>
    <n v="861.42000000000007"/>
    <n v="97.759999999980209"/>
  </r>
  <r>
    <x v="7"/>
    <n v="618207.53"/>
    <n v="841.19"/>
    <n v="86.260000000009313"/>
    <n v="1045722.81"/>
    <n v="815.55"/>
    <n v="185.28000000002794"/>
    <n v="184705.02"/>
    <n v="29.44"/>
    <n v="52.85999999998603"/>
    <n v="1848635.36"/>
    <n v="1686.18"/>
    <n v="324.40000000002328"/>
  </r>
  <r>
    <x v="8"/>
    <n v="618459.99"/>
    <n v="103.23"/>
    <n v="252.45999999996275"/>
    <n v="1046141.68"/>
    <n v="164.04"/>
    <n v="418.86999999999534"/>
    <n v="184725.88"/>
    <n v="163.1"/>
    <n v="20.860000000015134"/>
    <n v="1849327.5499999998"/>
    <n v="430.37"/>
    <n v="692.18999999997322"/>
  </r>
  <r>
    <x v="9"/>
    <n v="618583.9"/>
    <n v="126.45"/>
    <n v="61.955000000016298"/>
    <n v="1046875.66"/>
    <n v="1352.53"/>
    <n v="366.98999999999069"/>
    <n v="184594.06"/>
    <n v="13.04"/>
    <n v="-65.910000000003492"/>
    <n v="1850053.62"/>
    <n v="1492.02"/>
    <n v="363.03500000000349"/>
  </r>
  <r>
    <x v="10"/>
    <n v="618583.9"/>
    <n v="126.45"/>
    <n v="0"/>
    <n v="1047006.82"/>
    <n v="131.16"/>
    <n v="131.15999999991618"/>
    <n v="184630.8"/>
    <n v="13.04"/>
    <n v="36.739999999990687"/>
    <n v="1850221.52"/>
    <n v="270.65000000000003"/>
    <n v="167.89999999990687"/>
  </r>
  <r>
    <x v="11"/>
    <n v="618613.80000000005"/>
    <n v="126.47"/>
    <n v="29.900000000023283"/>
    <n v="1047102.51"/>
    <n v="194.26"/>
    <n v="95.690000000060536"/>
    <n v="184663.89"/>
    <n v="13.04"/>
    <n v="33.090000000025611"/>
    <n v="1850380.2000000002"/>
    <n v="333.77000000000004"/>
    <n v="158.68000000010943"/>
  </r>
  <r>
    <x v="12"/>
    <n v="618639.49"/>
    <n v="126.8"/>
    <n v="25.689999999944121"/>
    <n v="1047159.67"/>
    <n v="208.07"/>
    <n v="57.160000000032596"/>
    <n v="184669.88"/>
    <n v="13.04"/>
    <n v="5.9899999999906868"/>
    <n v="1850469.04"/>
    <n v="347.91"/>
    <n v="88.839999999967404"/>
  </r>
  <r>
    <x v="13"/>
    <n v="618656.56000000006"/>
    <n v="126.9"/>
    <n v="17.070000000065193"/>
    <n v="1047181.24"/>
    <n v="208.97"/>
    <n v="21.569999999948777"/>
    <n v="184673.9"/>
    <n v="13.04"/>
    <n v="4.0199999999895226"/>
    <n v="1850511.7"/>
    <n v="348.91"/>
    <n v="42.660000000003492"/>
  </r>
  <r>
    <x v="14"/>
    <n v="618729.21"/>
    <n v="224.23"/>
    <n v="72.649999999906868"/>
    <n v="1047233.89"/>
    <n v="242.46"/>
    <n v="52.650000000023283"/>
    <n v="184684.52"/>
    <n v="13.04"/>
    <n v="10.619999999995343"/>
    <n v="1850647.62"/>
    <n v="479.73"/>
    <n v="135.91999999992549"/>
  </r>
  <r>
    <x v="15"/>
    <n v="618861.88"/>
    <n v="481.85"/>
    <n v="44.223333333347306"/>
    <n v="1047682.97"/>
    <n v="3554.19"/>
    <n v="149.69333333331937"/>
    <n v="184821.26"/>
    <n v="13.04"/>
    <n v="45.580000000006599"/>
    <n v="1851366.11"/>
    <n v="4049.08"/>
    <n v="239.49666666667329"/>
  </r>
  <r>
    <x v="16"/>
    <n v="618883.17000000004"/>
    <n v="482.01"/>
    <n v="21.290000000037253"/>
    <n v="1048107.42"/>
    <n v="332.1"/>
    <n v="424.45000000006985"/>
    <n v="184946.93"/>
    <n v="13.04"/>
    <n v="125.6699999999837"/>
    <n v="1851937.52"/>
    <n v="827.15"/>
    <n v="571.4100000000908"/>
  </r>
  <r>
    <x v="17"/>
    <n v="619040.47"/>
    <n v="484.21"/>
    <n v="157.29999999993015"/>
    <n v="1048367.94"/>
    <n v="468.88"/>
    <n v="260.51999999990221"/>
    <n v="184962.62"/>
    <n v="13.04"/>
    <n v="15.690000000002328"/>
    <n v="1852371.0299999998"/>
    <n v="966.12999999999988"/>
    <n v="433.50999999983469"/>
  </r>
  <r>
    <x v="18"/>
    <n v="619226.5"/>
    <n v="1042.96"/>
    <n v="186.03000000002794"/>
    <n v="1048633.74"/>
    <n v="1167.77"/>
    <n v="265.80000000004657"/>
    <n v="184984.8"/>
    <n v="15.62"/>
    <n v="22.179999999993015"/>
    <n v="1852845.04"/>
    <n v="2226.35"/>
    <n v="474.01000000006752"/>
  </r>
  <r>
    <x v="19"/>
    <n v="619594.09"/>
    <n v="118.52"/>
    <n v="367.5899999999674"/>
    <n v="1048936.83"/>
    <n v="2062.1999999999998"/>
    <n v="303.09000000008382"/>
    <n v="184989.44"/>
    <n v="15.62"/>
    <n v="4.6400000000139698"/>
    <n v="1853520.3599999999"/>
    <n v="2196.3399999999997"/>
    <n v="675.32000000006519"/>
  </r>
  <r>
    <x v="20"/>
    <n v="620127.16"/>
    <n v="229.37"/>
    <n v="177.69000000002174"/>
    <n v="1050271.72"/>
    <n v="533.08000000000004"/>
    <n v="444.9633333332992"/>
    <n v="185091.86"/>
    <n v="90.6"/>
    <n v="34.139999999994565"/>
    <n v="1855490.7399999998"/>
    <n v="853.05000000000007"/>
    <n v="656.79333333331545"/>
  </r>
  <r>
    <x v="21"/>
    <n v="620436.66"/>
    <n v="230.67"/>
    <n v="309.5"/>
    <n v="1051123.53"/>
    <n v="7135.28"/>
    <n v="851.81000000005588"/>
    <n v="185140.41"/>
    <n v="0"/>
    <n v="48.550000000017462"/>
    <n v="1856700.5999999999"/>
    <n v="7365.95"/>
    <n v="1209.8600000000733"/>
  </r>
  <r>
    <x v="22"/>
    <n v="620882.93999999994"/>
    <n v="234.99"/>
    <n v="446.27999999991152"/>
    <n v="1051718.3"/>
    <n v="0.03"/>
    <n v="594.77000000001863"/>
    <n v="185144.23"/>
    <n v="0"/>
    <n v="3.8200000000069849"/>
    <n v="1857745.47"/>
    <n v="235.02"/>
    <n v="1044.8699999999371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  <r>
    <x v="23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5">
  <location ref="H1:L25" firstHeaderRow="0" firstDataRow="1" firstDataCol="1"/>
  <pivotFields count="13"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_d" fld="12" subtotal="max" baseField="0" baseItem="0" numFmtId="1"/>
    <dataField name="tn_whobor" fld="3" subtotal="max" baseField="0" baseItem="0" numFmtId="1"/>
    <dataField name="tn_thmei" fld="6" subtotal="max" baseField="0" baseItem="0" numFmtId="1"/>
    <dataField name="we_whobor" fld="9" subtotal="max" baseField="0" baseItem="0" numFmtId="1"/>
  </dataFields>
  <formats count="8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5">
  <location ref="A1:E25" firstHeaderRow="0" firstDataRow="1" firstDataCol="1"/>
  <pivotFields count="13"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" fld="10" subtotal="max" baseField="0" baseItem="0" numFmtId="1"/>
    <dataField name="tn_whobor" fld="1" subtotal="max" baseField="0" baseItem="0" numFmtId="1"/>
    <dataField name="tn_thmei" fld="4" subtotal="max" baseField="0" baseItem="0" numFmtId="1"/>
    <dataField name="we_whobor" fld="7" subtotal="max" baseField="0" baseItem="0" numFmtId="1"/>
  </dataFields>
  <formats count="8">
    <format dxfId="3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7" customWidth="1"/>
    <col min="2" max="2" width="12.5703125" style="107" bestFit="1" customWidth="1"/>
    <col min="3" max="3" width="9.5703125" style="107" customWidth="1"/>
    <col min="4" max="4" width="17" style="120" customWidth="1"/>
    <col min="5" max="5" width="9.140625" style="107"/>
    <col min="6" max="6" width="10" style="107" customWidth="1"/>
    <col min="7" max="7" width="9.140625" style="107"/>
    <col min="8" max="8" width="10.85546875" style="107" customWidth="1"/>
    <col min="9" max="9" width="10.5703125" style="107" customWidth="1"/>
    <col min="10" max="10" width="8.85546875" style="107" customWidth="1"/>
    <col min="11" max="11" width="9.85546875" style="107" customWidth="1"/>
    <col min="12" max="12" width="12.140625" style="107" customWidth="1"/>
    <col min="13" max="13" width="11.5703125" style="107" customWidth="1"/>
    <col min="14" max="14" width="14.28515625" style="107" bestFit="1" customWidth="1"/>
    <col min="15" max="15" width="6.42578125" style="107" customWidth="1"/>
    <col min="16" max="16" width="7.5703125" style="107" customWidth="1"/>
    <col min="17" max="17" width="12.140625" style="107" bestFit="1" customWidth="1"/>
    <col min="18" max="18" width="9.140625" style="107"/>
    <col min="19" max="19" width="13.140625" style="107" bestFit="1" customWidth="1"/>
    <col min="20" max="16384" width="9.140625" style="107"/>
  </cols>
  <sheetData>
    <row r="1" spans="1:19" ht="17.25" customHeight="1">
      <c r="A1" s="492" t="s">
        <v>115</v>
      </c>
      <c r="B1" s="492"/>
      <c r="C1" s="492"/>
      <c r="D1" s="108">
        <f>SUM(G10:G88)-SUM(L10:L88)</f>
        <v>268</v>
      </c>
      <c r="G1" s="107" t="s">
        <v>116</v>
      </c>
      <c r="L1" s="107" t="s">
        <v>117</v>
      </c>
    </row>
    <row r="2" spans="1:19" ht="14.25" customHeight="1">
      <c r="A2" s="493" t="s">
        <v>118</v>
      </c>
      <c r="B2" s="493"/>
      <c r="C2" s="493"/>
      <c r="D2" s="109">
        <v>29.75</v>
      </c>
      <c r="G2" s="107">
        <v>2002</v>
      </c>
      <c r="L2" s="107">
        <v>9000</v>
      </c>
      <c r="M2" s="107">
        <v>0.2</v>
      </c>
    </row>
    <row r="3" spans="1:19" ht="13.5" customHeight="1">
      <c r="A3" s="493" t="s">
        <v>119</v>
      </c>
      <c r="B3" s="493"/>
      <c r="C3" s="493"/>
      <c r="D3" s="109">
        <f>D1*0.85</f>
        <v>227.79999999999998</v>
      </c>
      <c r="G3" s="107" t="s">
        <v>120</v>
      </c>
      <c r="L3" s="107">
        <v>12500</v>
      </c>
      <c r="M3" s="107">
        <v>0.25</v>
      </c>
    </row>
    <row r="4" spans="1:19" ht="16.5" customHeight="1">
      <c r="A4" s="493" t="s">
        <v>121</v>
      </c>
      <c r="B4" s="493"/>
      <c r="C4" s="493"/>
      <c r="D4" s="110">
        <v>6.1073000000000004</v>
      </c>
      <c r="G4" s="107" t="s">
        <v>122</v>
      </c>
    </row>
    <row r="5" spans="1:19" ht="15" customHeight="1">
      <c r="A5" s="488" t="s">
        <v>123</v>
      </c>
      <c r="B5" s="488"/>
      <c r="C5" s="488"/>
      <c r="D5" s="111">
        <f>SUM(D10:D88)+SUM(H10:H88)</f>
        <v>76568.666499999992</v>
      </c>
      <c r="G5" s="107" t="s">
        <v>124</v>
      </c>
    </row>
    <row r="6" spans="1:19" ht="14.25" customHeight="1">
      <c r="A6" s="488" t="s">
        <v>125</v>
      </c>
      <c r="B6" s="488"/>
      <c r="C6" s="488"/>
      <c r="D6" s="112">
        <f>SUM(Q10:Q88)</f>
        <v>48178.589949999994</v>
      </c>
      <c r="G6" s="107" t="s">
        <v>126</v>
      </c>
      <c r="L6" s="113">
        <f>H10</f>
        <v>62.814</v>
      </c>
    </row>
    <row r="7" spans="1:19" ht="19.5" customHeight="1">
      <c r="A7" s="488" t="s">
        <v>127</v>
      </c>
      <c r="B7" s="488"/>
      <c r="C7" s="488"/>
      <c r="D7" s="114">
        <f>D6-D5</f>
        <v>-28390.076549999998</v>
      </c>
      <c r="G7" s="107" t="s">
        <v>128</v>
      </c>
      <c r="Q7" s="107">
        <f>D35/E35</f>
        <v>2120.9320514909568</v>
      </c>
    </row>
    <row r="9" spans="1:19" ht="32.25" customHeight="1">
      <c r="A9" s="13" t="s">
        <v>129</v>
      </c>
      <c r="B9" s="13" t="s">
        <v>130</v>
      </c>
      <c r="C9" s="13" t="s">
        <v>131</v>
      </c>
      <c r="D9" s="115" t="s">
        <v>132</v>
      </c>
      <c r="E9" s="116" t="s">
        <v>133</v>
      </c>
      <c r="F9" s="117" t="s">
        <v>134</v>
      </c>
      <c r="G9" s="117" t="s">
        <v>135</v>
      </c>
      <c r="H9" s="116" t="s">
        <v>136</v>
      </c>
      <c r="I9" s="116" t="s">
        <v>137</v>
      </c>
      <c r="J9" s="116" t="s">
        <v>138</v>
      </c>
      <c r="K9" s="117" t="s">
        <v>139</v>
      </c>
      <c r="L9" s="117" t="s">
        <v>140</v>
      </c>
      <c r="M9" s="116" t="s">
        <v>141</v>
      </c>
      <c r="N9" s="116" t="s">
        <v>142</v>
      </c>
      <c r="O9" s="117" t="s">
        <v>143</v>
      </c>
      <c r="P9" s="117" t="s">
        <v>144</v>
      </c>
      <c r="Q9" s="117" t="s">
        <v>145</v>
      </c>
      <c r="R9" s="117" t="s">
        <v>146</v>
      </c>
      <c r="S9" s="117" t="s">
        <v>147</v>
      </c>
    </row>
    <row r="10" spans="1:19">
      <c r="A10" s="1">
        <v>41121</v>
      </c>
      <c r="B10" s="107">
        <v>0</v>
      </c>
      <c r="C10" s="489">
        <v>68.97</v>
      </c>
      <c r="D10" s="490">
        <f>IF(B15&gt;0,SUM(B10:B15)-C10,0)</f>
        <v>10580.78</v>
      </c>
      <c r="E10" s="489">
        <v>6.2854999999999999</v>
      </c>
      <c r="F10" s="489">
        <v>25.3</v>
      </c>
      <c r="G10" s="491">
        <v>79</v>
      </c>
      <c r="H10" s="118">
        <f t="shared" ref="H10:H15" si="0">R16*0.2</f>
        <v>62.814</v>
      </c>
      <c r="I10" s="494">
        <f>IF($K$28&gt;F10,G10*($K$28-F10)*0.2,0)</f>
        <v>70.309999999999988</v>
      </c>
      <c r="J10" s="494"/>
      <c r="K10" s="494"/>
      <c r="L10" s="494"/>
      <c r="M10" s="494"/>
      <c r="N10" s="494"/>
      <c r="O10" s="494"/>
      <c r="P10" s="494"/>
      <c r="Q10" s="494"/>
    </row>
    <row r="11" spans="1:19">
      <c r="A11" s="1">
        <v>41152</v>
      </c>
      <c r="B11" s="107">
        <v>3400.95</v>
      </c>
      <c r="C11" s="489">
        <v>3400.95</v>
      </c>
      <c r="D11" s="490"/>
      <c r="E11" s="489"/>
      <c r="F11" s="489"/>
      <c r="G11" s="491"/>
      <c r="H11" s="118">
        <f t="shared" si="0"/>
        <v>62.814</v>
      </c>
      <c r="I11" s="494"/>
      <c r="J11" s="494"/>
      <c r="K11" s="494"/>
      <c r="L11" s="494"/>
      <c r="M11" s="494"/>
      <c r="N11" s="494"/>
      <c r="O11" s="494"/>
      <c r="P11" s="494"/>
      <c r="Q11" s="494"/>
    </row>
    <row r="12" spans="1:19">
      <c r="A12" s="1">
        <v>41182</v>
      </c>
      <c r="B12" s="107">
        <v>1706.25</v>
      </c>
      <c r="C12" s="489">
        <v>1706.25</v>
      </c>
      <c r="D12" s="490"/>
      <c r="E12" s="489"/>
      <c r="F12" s="489"/>
      <c r="G12" s="491"/>
      <c r="H12" s="118">
        <f t="shared" si="0"/>
        <v>62.814</v>
      </c>
      <c r="I12" s="494"/>
      <c r="J12" s="494"/>
      <c r="K12" s="494"/>
      <c r="L12" s="494"/>
      <c r="M12" s="494"/>
      <c r="N12" s="494"/>
      <c r="O12" s="494"/>
      <c r="P12" s="494"/>
      <c r="Q12" s="494"/>
    </row>
    <row r="13" spans="1:19">
      <c r="A13" s="1">
        <v>41213</v>
      </c>
      <c r="B13" s="107">
        <v>1706.25</v>
      </c>
      <c r="C13" s="489">
        <v>1706.25</v>
      </c>
      <c r="D13" s="490"/>
      <c r="E13" s="489"/>
      <c r="F13" s="489"/>
      <c r="G13" s="491"/>
      <c r="H13" s="118">
        <f t="shared" si="0"/>
        <v>62.814</v>
      </c>
      <c r="I13" s="494"/>
      <c r="J13" s="494"/>
      <c r="K13" s="494"/>
      <c r="L13" s="494"/>
      <c r="M13" s="494"/>
      <c r="N13" s="494"/>
      <c r="O13" s="494"/>
      <c r="P13" s="494"/>
      <c r="Q13" s="494"/>
    </row>
    <row r="14" spans="1:19">
      <c r="A14" s="1">
        <v>41243</v>
      </c>
      <c r="B14" s="107">
        <v>1918.15</v>
      </c>
      <c r="C14" s="489">
        <v>1918.15</v>
      </c>
      <c r="D14" s="490"/>
      <c r="E14" s="489"/>
      <c r="F14" s="489"/>
      <c r="G14" s="491"/>
      <c r="H14" s="118">
        <f t="shared" si="0"/>
        <v>62.814</v>
      </c>
      <c r="I14" s="494"/>
      <c r="J14" s="494"/>
      <c r="K14" s="494"/>
      <c r="L14" s="494"/>
      <c r="M14" s="494"/>
      <c r="N14" s="494"/>
      <c r="O14" s="494"/>
      <c r="P14" s="494"/>
      <c r="Q14" s="494"/>
    </row>
    <row r="15" spans="1:19">
      <c r="A15" s="1">
        <v>41274</v>
      </c>
      <c r="B15" s="107">
        <v>1918.15</v>
      </c>
      <c r="C15" s="489">
        <v>1918.15</v>
      </c>
      <c r="D15" s="490"/>
      <c r="E15" s="489"/>
      <c r="F15" s="489"/>
      <c r="G15" s="491"/>
      <c r="H15" s="118">
        <f t="shared" si="0"/>
        <v>62.814</v>
      </c>
      <c r="I15" s="494"/>
      <c r="J15" s="494"/>
      <c r="K15" s="494"/>
      <c r="L15" s="494"/>
      <c r="M15" s="494"/>
      <c r="N15" s="494"/>
      <c r="O15" s="494"/>
      <c r="P15" s="494"/>
      <c r="Q15" s="494"/>
    </row>
    <row r="16" spans="1:19">
      <c r="A16" s="1">
        <v>41305</v>
      </c>
      <c r="B16" s="107">
        <v>1693.15</v>
      </c>
      <c r="C16" s="489">
        <v>48.24</v>
      </c>
      <c r="D16" s="490">
        <f>IF(B21&gt;0,SUM(B16:B21)-C16,0)</f>
        <v>11196.460000000001</v>
      </c>
      <c r="E16" s="489">
        <v>6.1787000000000001</v>
      </c>
      <c r="F16" s="489">
        <v>23.62</v>
      </c>
      <c r="G16" s="491">
        <v>90</v>
      </c>
      <c r="H16" s="118">
        <f>R22*0.25</f>
        <v>81.435000000000002</v>
      </c>
      <c r="I16" s="494">
        <f>IF($K$28&gt;F16,G16*($K$28-F16)*0.2,0)</f>
        <v>110.33999999999999</v>
      </c>
      <c r="J16" s="494"/>
      <c r="K16" s="494"/>
      <c r="L16" s="494"/>
      <c r="M16" s="494"/>
      <c r="N16" s="494"/>
      <c r="O16" s="494"/>
      <c r="P16" s="494"/>
      <c r="Q16" s="494"/>
      <c r="R16" s="107">
        <v>314.07</v>
      </c>
    </row>
    <row r="17" spans="1:18">
      <c r="A17" s="1">
        <v>41333</v>
      </c>
      <c r="B17" s="119">
        <v>1719.35</v>
      </c>
      <c r="C17" s="489"/>
      <c r="D17" s="490"/>
      <c r="E17" s="489"/>
      <c r="F17" s="489"/>
      <c r="G17" s="491"/>
      <c r="H17" s="118">
        <f t="shared" ref="H17:H80" si="1">R23*0.25</f>
        <v>67.862499999999997</v>
      </c>
      <c r="I17" s="494"/>
      <c r="J17" s="494"/>
      <c r="K17" s="494"/>
      <c r="L17" s="494"/>
      <c r="M17" s="494"/>
      <c r="N17" s="494"/>
      <c r="O17" s="494"/>
      <c r="P17" s="494"/>
      <c r="Q17" s="494"/>
      <c r="R17" s="107">
        <f>R16</f>
        <v>314.07</v>
      </c>
    </row>
    <row r="18" spans="1:18">
      <c r="A18" s="1">
        <v>41364</v>
      </c>
      <c r="B18" s="119">
        <v>1719.35</v>
      </c>
      <c r="C18" s="489"/>
      <c r="D18" s="490"/>
      <c r="E18" s="489"/>
      <c r="F18" s="489"/>
      <c r="G18" s="491"/>
      <c r="H18" s="118">
        <f t="shared" si="1"/>
        <v>67.862499999999997</v>
      </c>
      <c r="I18" s="494"/>
      <c r="J18" s="494"/>
      <c r="K18" s="494"/>
      <c r="L18" s="494"/>
      <c r="M18" s="494"/>
      <c r="N18" s="494"/>
      <c r="O18" s="494"/>
      <c r="P18" s="494"/>
      <c r="Q18" s="494"/>
      <c r="R18" s="107">
        <f t="shared" ref="R18:R32" si="2">R17</f>
        <v>314.07</v>
      </c>
    </row>
    <row r="19" spans="1:18">
      <c r="A19" s="1">
        <v>41394</v>
      </c>
      <c r="B19" s="119">
        <v>2196.35</v>
      </c>
      <c r="C19" s="489"/>
      <c r="D19" s="490"/>
      <c r="E19" s="489"/>
      <c r="F19" s="489"/>
      <c r="G19" s="491"/>
      <c r="H19" s="118">
        <f t="shared" si="1"/>
        <v>67.862499999999997</v>
      </c>
      <c r="I19" s="494"/>
      <c r="J19" s="494"/>
      <c r="K19" s="494"/>
      <c r="L19" s="494"/>
      <c r="M19" s="494"/>
      <c r="N19" s="494"/>
      <c r="O19" s="494"/>
      <c r="P19" s="494"/>
      <c r="Q19" s="494"/>
      <c r="R19" s="107">
        <f t="shared" si="2"/>
        <v>314.07</v>
      </c>
    </row>
    <row r="20" spans="1:18">
      <c r="A20" s="1">
        <v>41425</v>
      </c>
      <c r="B20" s="119">
        <v>1958.25</v>
      </c>
      <c r="C20" s="489"/>
      <c r="D20" s="490"/>
      <c r="E20" s="489"/>
      <c r="F20" s="489"/>
      <c r="G20" s="491"/>
      <c r="H20" s="118">
        <f t="shared" si="1"/>
        <v>67.862499999999997</v>
      </c>
      <c r="I20" s="494"/>
      <c r="J20" s="494"/>
      <c r="K20" s="494"/>
      <c r="L20" s="494"/>
      <c r="M20" s="494"/>
      <c r="N20" s="494"/>
      <c r="O20" s="494"/>
      <c r="P20" s="494"/>
      <c r="Q20" s="494"/>
      <c r="R20" s="107">
        <f t="shared" si="2"/>
        <v>314.07</v>
      </c>
    </row>
    <row r="21" spans="1:18">
      <c r="A21" s="1">
        <v>41455</v>
      </c>
      <c r="B21" s="119">
        <v>1958.25</v>
      </c>
      <c r="C21" s="489"/>
      <c r="D21" s="490"/>
      <c r="E21" s="489"/>
      <c r="F21" s="489"/>
      <c r="G21" s="491"/>
      <c r="H21" s="118">
        <f t="shared" si="1"/>
        <v>67.862499999999997</v>
      </c>
      <c r="I21" s="494"/>
      <c r="J21" s="494"/>
      <c r="K21" s="494"/>
      <c r="L21" s="494"/>
      <c r="M21" s="494"/>
      <c r="N21" s="494"/>
      <c r="O21" s="494"/>
      <c r="P21" s="494"/>
      <c r="Q21" s="494"/>
      <c r="R21" s="107">
        <f t="shared" si="2"/>
        <v>314.07</v>
      </c>
    </row>
    <row r="22" spans="1:18">
      <c r="A22" s="1">
        <v>41486</v>
      </c>
      <c r="B22" s="119">
        <v>1958.23</v>
      </c>
      <c r="C22" s="489">
        <v>34.549999999999997</v>
      </c>
      <c r="D22" s="490">
        <f>IF(B27&gt;0,SUM(B22:B27)-C22,0)</f>
        <v>11771.410000000002</v>
      </c>
      <c r="E22" s="489">
        <v>6.1050000000000004</v>
      </c>
      <c r="F22" s="489">
        <v>24.24</v>
      </c>
      <c r="G22" s="491">
        <v>109</v>
      </c>
      <c r="H22" s="118">
        <f>R28*0.25</f>
        <v>67.862499999999997</v>
      </c>
      <c r="I22" s="494">
        <f>IF($K$28&gt;F22,G22*($K$28-F22)*0.2,0)</f>
        <v>120.11800000000004</v>
      </c>
      <c r="J22" s="494"/>
      <c r="K22" s="494"/>
      <c r="L22" s="494"/>
      <c r="M22" s="494"/>
      <c r="N22" s="494"/>
      <c r="O22" s="494"/>
      <c r="P22" s="494"/>
      <c r="Q22" s="494"/>
      <c r="R22" s="107">
        <v>325.74</v>
      </c>
    </row>
    <row r="23" spans="1:18">
      <c r="A23" s="1">
        <v>41517</v>
      </c>
      <c r="B23" s="119">
        <v>1958.24</v>
      </c>
      <c r="C23" s="489"/>
      <c r="D23" s="490"/>
      <c r="E23" s="489"/>
      <c r="F23" s="489"/>
      <c r="G23" s="491"/>
      <c r="H23" s="118">
        <f t="shared" si="1"/>
        <v>100.08750000000001</v>
      </c>
      <c r="I23" s="494"/>
      <c r="J23" s="494"/>
      <c r="K23" s="494"/>
      <c r="L23" s="494"/>
      <c r="M23" s="494"/>
      <c r="N23" s="494"/>
      <c r="O23" s="494"/>
      <c r="P23" s="494"/>
      <c r="Q23" s="494"/>
      <c r="R23" s="107">
        <v>271.45</v>
      </c>
    </row>
    <row r="24" spans="1:18">
      <c r="A24" s="1">
        <v>41547</v>
      </c>
      <c r="B24" s="119">
        <v>1958.25</v>
      </c>
      <c r="C24" s="489"/>
      <c r="D24" s="490"/>
      <c r="E24" s="489"/>
      <c r="F24" s="489"/>
      <c r="G24" s="491"/>
      <c r="H24" s="118">
        <f t="shared" si="1"/>
        <v>100.08750000000001</v>
      </c>
      <c r="I24" s="494"/>
      <c r="J24" s="494"/>
      <c r="K24" s="494"/>
      <c r="L24" s="494"/>
      <c r="M24" s="494"/>
      <c r="N24" s="494"/>
      <c r="O24" s="494"/>
      <c r="P24" s="494"/>
      <c r="Q24" s="494"/>
      <c r="R24" s="107">
        <f t="shared" si="2"/>
        <v>271.45</v>
      </c>
    </row>
    <row r="25" spans="1:18">
      <c r="A25" s="1">
        <v>41578</v>
      </c>
      <c r="B25" s="119">
        <v>1958.26</v>
      </c>
      <c r="C25" s="489"/>
      <c r="D25" s="490"/>
      <c r="E25" s="489"/>
      <c r="F25" s="489"/>
      <c r="G25" s="491"/>
      <c r="H25" s="118">
        <f t="shared" si="1"/>
        <v>100.08750000000001</v>
      </c>
      <c r="I25" s="494"/>
      <c r="J25" s="494"/>
      <c r="K25" s="494"/>
      <c r="L25" s="494"/>
      <c r="M25" s="494"/>
      <c r="N25" s="494"/>
      <c r="O25" s="494"/>
      <c r="P25" s="494"/>
      <c r="Q25" s="494"/>
      <c r="R25" s="107">
        <f t="shared" si="2"/>
        <v>271.45</v>
      </c>
    </row>
    <row r="26" spans="1:18">
      <c r="A26" s="1">
        <v>41608</v>
      </c>
      <c r="B26" s="119">
        <v>2031.49</v>
      </c>
      <c r="C26" s="489"/>
      <c r="D26" s="490"/>
      <c r="E26" s="489"/>
      <c r="F26" s="489"/>
      <c r="G26" s="491"/>
      <c r="H26" s="118">
        <f t="shared" si="1"/>
        <v>100.08750000000001</v>
      </c>
      <c r="I26" s="494"/>
      <c r="J26" s="494"/>
      <c r="K26" s="494"/>
      <c r="L26" s="494"/>
      <c r="M26" s="494"/>
      <c r="N26" s="494"/>
      <c r="O26" s="494"/>
      <c r="P26" s="494"/>
      <c r="Q26" s="494"/>
      <c r="R26" s="107">
        <f t="shared" si="2"/>
        <v>271.45</v>
      </c>
    </row>
    <row r="27" spans="1:18">
      <c r="A27" s="1">
        <v>41639</v>
      </c>
      <c r="B27" s="119">
        <v>1941.49</v>
      </c>
      <c r="C27" s="489"/>
      <c r="D27" s="490"/>
      <c r="E27" s="489"/>
      <c r="F27" s="489"/>
      <c r="G27" s="491"/>
      <c r="H27" s="118">
        <f t="shared" si="1"/>
        <v>100.08750000000001</v>
      </c>
      <c r="I27" s="494"/>
      <c r="J27" s="494"/>
      <c r="K27" s="494"/>
      <c r="L27" s="494"/>
      <c r="M27" s="494"/>
      <c r="N27" s="494"/>
      <c r="O27" s="494"/>
      <c r="P27" s="494"/>
      <c r="Q27" s="494"/>
      <c r="R27" s="107">
        <f t="shared" si="2"/>
        <v>271.45</v>
      </c>
    </row>
    <row r="28" spans="1:18">
      <c r="A28" s="1">
        <v>41670</v>
      </c>
      <c r="B28" s="119">
        <v>1941.49</v>
      </c>
      <c r="C28" s="489">
        <v>22.25</v>
      </c>
      <c r="D28" s="490">
        <f>IF(G28&gt;0,SUM(B28:B34)-C28,0)</f>
        <v>14106.8</v>
      </c>
      <c r="E28" s="489">
        <v>6.1675000000000004</v>
      </c>
      <c r="F28" s="489">
        <v>29.3</v>
      </c>
      <c r="G28" s="491">
        <v>79</v>
      </c>
      <c r="H28" s="118">
        <f t="shared" si="1"/>
        <v>100.08750000000001</v>
      </c>
      <c r="I28" s="494">
        <f>IF($D$2&gt;F28,G28*($D$2-F28)*0.2,0)</f>
        <v>7.1099999999999888</v>
      </c>
      <c r="J28" s="494">
        <f>SUM(I10:I27)</f>
        <v>300.76800000000003</v>
      </c>
      <c r="K28" s="494">
        <v>29.75</v>
      </c>
      <c r="L28" s="494">
        <v>278</v>
      </c>
      <c r="M28" s="494">
        <f>IF(IF(L28*K28&lt;5000,L28*K28*0.006,L28*K28*0.005)&gt;25,IF(L28*K28&lt;5000,L28*K28*0.006,L28*K28*0.005),25)</f>
        <v>41.352499999999999</v>
      </c>
      <c r="N28" s="494">
        <v>5.25</v>
      </c>
      <c r="O28" s="494">
        <v>0</v>
      </c>
      <c r="P28" s="494">
        <v>25</v>
      </c>
      <c r="Q28" s="494">
        <f>(K28*L28-J28-M28-N28-O28-P28)*S34</f>
        <v>48178.589949999994</v>
      </c>
      <c r="R28" s="107">
        <f>R27</f>
        <v>271.45</v>
      </c>
    </row>
    <row r="29" spans="1:18">
      <c r="A29" s="1">
        <v>41698</v>
      </c>
      <c r="B29" s="119">
        <v>2445.75</v>
      </c>
      <c r="C29" s="489"/>
      <c r="D29" s="490"/>
      <c r="E29" s="489"/>
      <c r="F29" s="489"/>
      <c r="G29" s="491"/>
      <c r="H29" s="118">
        <f t="shared" si="1"/>
        <v>89.637500000000003</v>
      </c>
      <c r="I29" s="494"/>
      <c r="J29" s="494"/>
      <c r="K29" s="494"/>
      <c r="L29" s="494"/>
      <c r="M29" s="494"/>
      <c r="N29" s="494"/>
      <c r="O29" s="494"/>
      <c r="P29" s="494"/>
      <c r="Q29" s="494"/>
      <c r="R29" s="107">
        <v>400.35</v>
      </c>
    </row>
    <row r="30" spans="1:18">
      <c r="A30" s="1">
        <v>41729</v>
      </c>
      <c r="B30" s="119">
        <v>1917.03</v>
      </c>
      <c r="C30" s="489"/>
      <c r="D30" s="490"/>
      <c r="E30" s="489"/>
      <c r="F30" s="489"/>
      <c r="G30" s="491"/>
      <c r="H30" s="118">
        <f t="shared" si="1"/>
        <v>89.637500000000003</v>
      </c>
      <c r="I30" s="494"/>
      <c r="J30" s="494"/>
      <c r="K30" s="494"/>
      <c r="L30" s="494"/>
      <c r="M30" s="494"/>
      <c r="N30" s="494"/>
      <c r="O30" s="494"/>
      <c r="P30" s="494"/>
      <c r="Q30" s="494"/>
      <c r="R30" s="107">
        <f t="shared" si="2"/>
        <v>400.35</v>
      </c>
    </row>
    <row r="31" spans="1:18">
      <c r="A31" s="1">
        <v>41759</v>
      </c>
      <c r="B31" s="119">
        <v>1827.02</v>
      </c>
      <c r="C31" s="489"/>
      <c r="D31" s="490"/>
      <c r="E31" s="489"/>
      <c r="F31" s="489"/>
      <c r="G31" s="491"/>
      <c r="H31" s="118">
        <f t="shared" si="1"/>
        <v>89.637500000000003</v>
      </c>
      <c r="I31" s="494"/>
      <c r="J31" s="494"/>
      <c r="K31" s="494"/>
      <c r="L31" s="494"/>
      <c r="M31" s="494"/>
      <c r="N31" s="494"/>
      <c r="O31" s="494"/>
      <c r="P31" s="494"/>
      <c r="Q31" s="494"/>
      <c r="R31" s="107">
        <f t="shared" si="2"/>
        <v>400.35</v>
      </c>
    </row>
    <row r="32" spans="1:18">
      <c r="A32" s="1">
        <v>41790</v>
      </c>
      <c r="B32" s="119">
        <v>1958.22</v>
      </c>
      <c r="C32" s="489"/>
      <c r="D32" s="490"/>
      <c r="E32" s="489"/>
      <c r="F32" s="489"/>
      <c r="G32" s="491"/>
      <c r="H32" s="118">
        <f t="shared" si="1"/>
        <v>89.637500000000003</v>
      </c>
      <c r="I32" s="494"/>
      <c r="J32" s="494"/>
      <c r="K32" s="494"/>
      <c r="L32" s="494"/>
      <c r="M32" s="494"/>
      <c r="N32" s="494"/>
      <c r="O32" s="494"/>
      <c r="P32" s="494"/>
      <c r="Q32" s="494"/>
      <c r="R32" s="107">
        <f t="shared" si="2"/>
        <v>400.35</v>
      </c>
    </row>
    <row r="33" spans="1:19">
      <c r="A33" s="1">
        <v>41820</v>
      </c>
      <c r="B33" s="119">
        <v>1958.28</v>
      </c>
      <c r="C33" s="489"/>
      <c r="D33" s="490"/>
      <c r="E33" s="489"/>
      <c r="F33" s="489"/>
      <c r="G33" s="491"/>
      <c r="H33" s="118">
        <f t="shared" si="1"/>
        <v>89.637500000000003</v>
      </c>
      <c r="I33" s="494"/>
      <c r="J33" s="494"/>
      <c r="K33" s="494"/>
      <c r="L33" s="494"/>
      <c r="M33" s="494"/>
      <c r="N33" s="494"/>
      <c r="O33" s="494"/>
      <c r="P33" s="494"/>
      <c r="Q33" s="494"/>
      <c r="R33" s="107">
        <f>R30</f>
        <v>400.35</v>
      </c>
    </row>
    <row r="34" spans="1:19">
      <c r="A34" s="1">
        <v>41851</v>
      </c>
      <c r="B34" s="119">
        <v>2081.2600000000002</v>
      </c>
      <c r="C34" s="489"/>
      <c r="D34" s="490"/>
      <c r="E34" s="489"/>
      <c r="F34" s="489"/>
      <c r="G34" s="491"/>
      <c r="H34" s="118">
        <f t="shared" si="1"/>
        <v>89.637500000000003</v>
      </c>
      <c r="I34" s="494"/>
      <c r="J34" s="494"/>
      <c r="K34" s="494"/>
      <c r="L34" s="494"/>
      <c r="M34" s="494"/>
      <c r="N34" s="494"/>
      <c r="O34" s="494"/>
      <c r="P34" s="494"/>
      <c r="Q34" s="494"/>
      <c r="R34" s="107">
        <f>R32</f>
        <v>400.35</v>
      </c>
      <c r="S34" s="107">
        <v>6.1</v>
      </c>
    </row>
    <row r="35" spans="1:19">
      <c r="A35" s="1">
        <v>41882</v>
      </c>
      <c r="B35" s="119">
        <v>2171.2600000000002</v>
      </c>
      <c r="C35" s="489">
        <v>30.19</v>
      </c>
      <c r="D35" s="490">
        <f>IF(B40&gt;0,SUM(B35:B40)-C35,0)</f>
        <v>13016.160000000002</v>
      </c>
      <c r="E35" s="489">
        <v>6.1369999999999996</v>
      </c>
      <c r="F35" s="489">
        <v>25.93</v>
      </c>
      <c r="G35" s="491">
        <v>96</v>
      </c>
      <c r="H35" s="118">
        <f t="shared" si="1"/>
        <v>95.492500000000007</v>
      </c>
      <c r="I35" s="494">
        <f>IF($D$2&gt;F35,G35*($D$2-F35)*0.2,0)</f>
        <v>73.344000000000008</v>
      </c>
      <c r="J35" s="494"/>
      <c r="K35" s="494"/>
      <c r="L35" s="494"/>
      <c r="M35" s="494"/>
      <c r="N35" s="494"/>
      <c r="O35" s="494"/>
      <c r="P35" s="494"/>
      <c r="Q35" s="494"/>
      <c r="R35" s="107">
        <v>358.55</v>
      </c>
    </row>
    <row r="36" spans="1:19">
      <c r="A36" s="1">
        <v>41912</v>
      </c>
      <c r="B36" s="119">
        <v>2081.27</v>
      </c>
      <c r="C36" s="489"/>
      <c r="D36" s="490"/>
      <c r="E36" s="489"/>
      <c r="F36" s="489"/>
      <c r="G36" s="491"/>
      <c r="H36" s="118">
        <f t="shared" si="1"/>
        <v>95.492500000000007</v>
      </c>
      <c r="I36" s="494"/>
      <c r="J36" s="494"/>
      <c r="K36" s="494"/>
      <c r="L36" s="494"/>
      <c r="M36" s="494"/>
      <c r="N36" s="494"/>
      <c r="O36" s="494"/>
      <c r="P36" s="494"/>
      <c r="Q36" s="494"/>
      <c r="R36" s="107">
        <v>358.55</v>
      </c>
    </row>
    <row r="37" spans="1:19">
      <c r="A37" s="1">
        <v>41943</v>
      </c>
      <c r="B37" s="119">
        <v>2081.2600000000002</v>
      </c>
      <c r="C37" s="489"/>
      <c r="D37" s="490"/>
      <c r="E37" s="489"/>
      <c r="F37" s="489"/>
      <c r="G37" s="491"/>
      <c r="H37" s="118">
        <f t="shared" si="1"/>
        <v>95.492500000000007</v>
      </c>
      <c r="I37" s="494"/>
      <c r="J37" s="494"/>
      <c r="K37" s="494"/>
      <c r="L37" s="494"/>
      <c r="M37" s="494"/>
      <c r="N37" s="494"/>
      <c r="O37" s="494"/>
      <c r="P37" s="494"/>
      <c r="Q37" s="494"/>
      <c r="R37" s="107">
        <v>358.55</v>
      </c>
    </row>
    <row r="38" spans="1:19">
      <c r="A38" s="1">
        <v>41973</v>
      </c>
      <c r="B38" s="119">
        <v>2537.5100000000002</v>
      </c>
      <c r="C38" s="489"/>
      <c r="D38" s="490"/>
      <c r="E38" s="489"/>
      <c r="F38" s="489"/>
      <c r="G38" s="491"/>
      <c r="H38" s="118">
        <f t="shared" si="1"/>
        <v>95.492500000000007</v>
      </c>
      <c r="I38" s="494"/>
      <c r="J38" s="494"/>
      <c r="K38" s="494"/>
      <c r="L38" s="494"/>
      <c r="M38" s="494"/>
      <c r="N38" s="494"/>
      <c r="O38" s="494"/>
      <c r="P38" s="494"/>
      <c r="Q38" s="494"/>
      <c r="R38" s="107">
        <v>358.55</v>
      </c>
    </row>
    <row r="39" spans="1:19">
      <c r="A39" s="1">
        <v>42004</v>
      </c>
      <c r="B39" s="119">
        <v>2087.52</v>
      </c>
      <c r="C39" s="489"/>
      <c r="D39" s="490"/>
      <c r="E39" s="489"/>
      <c r="F39" s="489"/>
      <c r="G39" s="491"/>
      <c r="H39" s="118">
        <f t="shared" si="1"/>
        <v>95.492500000000007</v>
      </c>
      <c r="I39" s="494"/>
      <c r="J39" s="494"/>
      <c r="K39" s="494"/>
      <c r="L39" s="494"/>
      <c r="M39" s="494"/>
      <c r="N39" s="494"/>
      <c r="O39" s="494"/>
      <c r="P39" s="494"/>
      <c r="Q39" s="494"/>
      <c r="R39" s="107">
        <v>358.55</v>
      </c>
    </row>
    <row r="40" spans="1:19">
      <c r="A40" s="1">
        <v>42034</v>
      </c>
      <c r="B40" s="119">
        <v>2087.5300000000002</v>
      </c>
      <c r="C40" s="489"/>
      <c r="D40" s="490"/>
      <c r="E40" s="489"/>
      <c r="F40" s="489"/>
      <c r="G40" s="491"/>
      <c r="H40" s="118">
        <f t="shared" si="1"/>
        <v>95.492500000000007</v>
      </c>
      <c r="I40" s="494"/>
      <c r="J40" s="494"/>
      <c r="K40" s="494"/>
      <c r="L40" s="494"/>
      <c r="M40" s="494"/>
      <c r="N40" s="494"/>
      <c r="O40" s="494"/>
      <c r="P40" s="494"/>
      <c r="Q40" s="494"/>
      <c r="R40" s="107">
        <v>358.55</v>
      </c>
    </row>
    <row r="41" spans="1:19">
      <c r="A41" s="1" t="s">
        <v>148</v>
      </c>
      <c r="B41" s="119">
        <v>2362.48</v>
      </c>
      <c r="C41" s="489">
        <v>52.72</v>
      </c>
      <c r="D41" s="490">
        <f>IF(B46&gt;0,SUM(B41:B46)-C41,0)</f>
        <v>13224.73</v>
      </c>
      <c r="E41" s="489">
        <v>6.2213000000000003</v>
      </c>
      <c r="F41" s="489">
        <v>26.89</v>
      </c>
      <c r="G41" s="491">
        <v>93</v>
      </c>
      <c r="H41" s="118">
        <f t="shared" si="1"/>
        <v>95.527500000000003</v>
      </c>
      <c r="I41" s="494">
        <f>IF($D$2&gt;F41,G41*($D$2-F41)*0.2,0)</f>
        <v>53.195999999999998</v>
      </c>
      <c r="J41" s="494"/>
      <c r="K41" s="494"/>
      <c r="L41" s="494"/>
      <c r="M41" s="494"/>
      <c r="N41" s="494"/>
      <c r="O41" s="494"/>
      <c r="P41" s="494"/>
      <c r="Q41" s="494"/>
      <c r="R41" s="107">
        <v>381.97</v>
      </c>
    </row>
    <row r="42" spans="1:19">
      <c r="A42" s="1">
        <v>42094</v>
      </c>
      <c r="B42" s="119">
        <v>2174.98</v>
      </c>
      <c r="C42" s="489"/>
      <c r="D42" s="490"/>
      <c r="E42" s="489"/>
      <c r="F42" s="489"/>
      <c r="G42" s="491"/>
      <c r="H42" s="118">
        <f t="shared" si="1"/>
        <v>0</v>
      </c>
      <c r="I42" s="494"/>
      <c r="J42" s="494"/>
      <c r="K42" s="494"/>
      <c r="L42" s="494"/>
      <c r="M42" s="494"/>
      <c r="N42" s="494"/>
      <c r="O42" s="494"/>
      <c r="P42" s="494"/>
      <c r="Q42" s="494"/>
      <c r="R42" s="107">
        <v>381.97</v>
      </c>
    </row>
    <row r="43" spans="1:19">
      <c r="A43" s="1">
        <v>42124</v>
      </c>
      <c r="B43" s="119">
        <v>2265</v>
      </c>
      <c r="C43" s="489"/>
      <c r="D43" s="490"/>
      <c r="E43" s="489"/>
      <c r="F43" s="489"/>
      <c r="G43" s="491"/>
      <c r="H43" s="118">
        <f t="shared" si="1"/>
        <v>0</v>
      </c>
      <c r="I43" s="494"/>
      <c r="J43" s="494"/>
      <c r="K43" s="494"/>
      <c r="L43" s="494"/>
      <c r="M43" s="494"/>
      <c r="N43" s="494"/>
      <c r="O43" s="494"/>
      <c r="P43" s="494"/>
      <c r="Q43" s="494"/>
      <c r="R43" s="107">
        <v>381.97</v>
      </c>
    </row>
    <row r="44" spans="1:19">
      <c r="A44" s="1">
        <v>42155</v>
      </c>
      <c r="B44" s="119">
        <v>2087.5</v>
      </c>
      <c r="C44" s="489"/>
      <c r="D44" s="490"/>
      <c r="E44" s="489"/>
      <c r="F44" s="489"/>
      <c r="G44" s="491"/>
      <c r="H44" s="118">
        <f t="shared" si="1"/>
        <v>0</v>
      </c>
      <c r="I44" s="494"/>
      <c r="J44" s="494"/>
      <c r="K44" s="494"/>
      <c r="L44" s="494"/>
      <c r="M44" s="494"/>
      <c r="N44" s="494"/>
      <c r="O44" s="494"/>
      <c r="P44" s="494"/>
      <c r="Q44" s="494"/>
      <c r="R44" s="107">
        <v>381.97</v>
      </c>
    </row>
    <row r="45" spans="1:19">
      <c r="A45" s="1">
        <v>42185</v>
      </c>
      <c r="B45" s="119">
        <v>2087.48</v>
      </c>
      <c r="C45" s="489"/>
      <c r="D45" s="490"/>
      <c r="E45" s="489"/>
      <c r="F45" s="489"/>
      <c r="G45" s="491"/>
      <c r="H45" s="118">
        <f t="shared" si="1"/>
        <v>0</v>
      </c>
      <c r="I45" s="494"/>
      <c r="J45" s="494"/>
      <c r="K45" s="494"/>
      <c r="L45" s="494"/>
      <c r="M45" s="494"/>
      <c r="N45" s="494"/>
      <c r="O45" s="494"/>
      <c r="P45" s="494"/>
      <c r="Q45" s="494"/>
      <c r="R45" s="107">
        <v>381.97</v>
      </c>
    </row>
    <row r="46" spans="1:19">
      <c r="A46" s="1">
        <v>42216</v>
      </c>
      <c r="B46" s="119">
        <v>2300.0100000000002</v>
      </c>
      <c r="C46" s="489"/>
      <c r="D46" s="490"/>
      <c r="E46" s="489"/>
      <c r="F46" s="489"/>
      <c r="G46" s="491"/>
      <c r="H46" s="118">
        <f t="shared" si="1"/>
        <v>0</v>
      </c>
      <c r="I46" s="494"/>
      <c r="J46" s="494"/>
      <c r="K46" s="494"/>
      <c r="L46" s="494"/>
      <c r="M46" s="494"/>
      <c r="N46" s="494"/>
      <c r="O46" s="494"/>
      <c r="P46" s="494"/>
      <c r="Q46" s="494"/>
      <c r="R46" s="107">
        <v>381.97</v>
      </c>
    </row>
    <row r="47" spans="1:19">
      <c r="A47" s="1">
        <v>42247</v>
      </c>
      <c r="B47" s="119">
        <v>3787.17</v>
      </c>
      <c r="C47" s="489">
        <v>0</v>
      </c>
      <c r="D47" s="490">
        <f>IF(B52&gt;0,SUM(B47:B52)-C47,0)</f>
        <v>0</v>
      </c>
      <c r="E47" s="489">
        <v>6.2</v>
      </c>
      <c r="F47" s="489">
        <v>25.3</v>
      </c>
      <c r="G47" s="491">
        <v>0</v>
      </c>
      <c r="H47" s="118">
        <f t="shared" si="1"/>
        <v>0</v>
      </c>
      <c r="I47" s="494">
        <f>IF($D$2&gt;F47,G47*($D$2-F47)*0.2,0)</f>
        <v>0</v>
      </c>
      <c r="J47" s="494"/>
      <c r="K47" s="494"/>
      <c r="L47" s="494"/>
      <c r="M47" s="494"/>
      <c r="N47" s="494"/>
      <c r="O47" s="494"/>
      <c r="P47" s="494"/>
      <c r="Q47" s="494"/>
      <c r="R47" s="107">
        <v>382.11</v>
      </c>
    </row>
    <row r="48" spans="1:19">
      <c r="A48" s="1">
        <v>42277</v>
      </c>
      <c r="B48" s="119">
        <v>0</v>
      </c>
      <c r="C48" s="489"/>
      <c r="D48" s="490"/>
      <c r="E48" s="489"/>
      <c r="F48" s="489"/>
      <c r="G48" s="491"/>
      <c r="H48" s="118">
        <f t="shared" si="1"/>
        <v>0</v>
      </c>
      <c r="I48" s="494"/>
      <c r="J48" s="494"/>
      <c r="K48" s="494"/>
      <c r="L48" s="494"/>
      <c r="M48" s="494"/>
      <c r="N48" s="494"/>
      <c r="O48" s="494"/>
      <c r="P48" s="494"/>
      <c r="Q48" s="494"/>
    </row>
    <row r="49" spans="1:17">
      <c r="A49" s="1">
        <v>42308</v>
      </c>
      <c r="B49" s="119">
        <v>0</v>
      </c>
      <c r="C49" s="489"/>
      <c r="D49" s="490"/>
      <c r="E49" s="489"/>
      <c r="F49" s="489"/>
      <c r="G49" s="491"/>
      <c r="H49" s="118">
        <f t="shared" si="1"/>
        <v>0</v>
      </c>
      <c r="I49" s="494"/>
      <c r="J49" s="494"/>
      <c r="K49" s="494"/>
      <c r="L49" s="494"/>
      <c r="M49" s="494"/>
      <c r="N49" s="494"/>
      <c r="O49" s="494"/>
      <c r="P49" s="494"/>
      <c r="Q49" s="494"/>
    </row>
    <row r="50" spans="1:17">
      <c r="A50" s="1">
        <v>42338</v>
      </c>
      <c r="B50" s="119">
        <v>0</v>
      </c>
      <c r="C50" s="489"/>
      <c r="D50" s="490"/>
      <c r="E50" s="489"/>
      <c r="F50" s="489"/>
      <c r="G50" s="491"/>
      <c r="H50" s="118">
        <f t="shared" si="1"/>
        <v>0</v>
      </c>
      <c r="I50" s="494"/>
      <c r="J50" s="494"/>
      <c r="K50" s="494"/>
      <c r="L50" s="494"/>
      <c r="M50" s="494"/>
      <c r="N50" s="494"/>
      <c r="O50" s="494"/>
      <c r="P50" s="494"/>
      <c r="Q50" s="494"/>
    </row>
    <row r="51" spans="1:17">
      <c r="A51" s="1">
        <v>42369</v>
      </c>
      <c r="B51" s="119">
        <v>0</v>
      </c>
      <c r="C51" s="489"/>
      <c r="D51" s="490"/>
      <c r="E51" s="489"/>
      <c r="F51" s="489"/>
      <c r="G51" s="491"/>
      <c r="H51" s="118">
        <f t="shared" si="1"/>
        <v>0</v>
      </c>
      <c r="I51" s="494"/>
      <c r="J51" s="494"/>
      <c r="K51" s="494"/>
      <c r="L51" s="494"/>
      <c r="M51" s="494"/>
      <c r="N51" s="494"/>
      <c r="O51" s="494"/>
      <c r="P51" s="494"/>
      <c r="Q51" s="494"/>
    </row>
    <row r="52" spans="1:17">
      <c r="A52" s="1">
        <v>42400</v>
      </c>
      <c r="B52" s="119">
        <v>0</v>
      </c>
      <c r="C52" s="489"/>
      <c r="D52" s="490"/>
      <c r="E52" s="489"/>
      <c r="F52" s="489"/>
      <c r="G52" s="491"/>
      <c r="H52" s="118">
        <f t="shared" si="1"/>
        <v>0</v>
      </c>
      <c r="I52" s="494"/>
      <c r="J52" s="494"/>
      <c r="K52" s="494"/>
      <c r="L52" s="494"/>
      <c r="M52" s="494"/>
      <c r="N52" s="494"/>
      <c r="O52" s="494"/>
      <c r="P52" s="494"/>
      <c r="Q52" s="494"/>
    </row>
    <row r="53" spans="1:17">
      <c r="A53" s="1">
        <v>42429</v>
      </c>
      <c r="B53" s="119">
        <v>0</v>
      </c>
      <c r="C53" s="489">
        <v>0</v>
      </c>
      <c r="D53" s="490">
        <f>IF(B58&gt;0,SUM(B53:B58)-C53,0)</f>
        <v>0</v>
      </c>
      <c r="E53" s="489">
        <v>6.2</v>
      </c>
      <c r="F53" s="489">
        <v>25.3</v>
      </c>
      <c r="G53" s="491">
        <v>0</v>
      </c>
      <c r="H53" s="118">
        <f t="shared" si="1"/>
        <v>0</v>
      </c>
      <c r="I53" s="494">
        <f>IF($D$2&gt;F53,G53*($D$2-F53)*0.2,0)</f>
        <v>0</v>
      </c>
      <c r="J53" s="494"/>
      <c r="K53" s="494"/>
      <c r="L53" s="494"/>
      <c r="M53" s="494"/>
      <c r="N53" s="494"/>
      <c r="O53" s="494"/>
      <c r="P53" s="494"/>
      <c r="Q53" s="494"/>
    </row>
    <row r="54" spans="1:17">
      <c r="A54" s="1">
        <v>42460</v>
      </c>
      <c r="B54" s="119">
        <v>0</v>
      </c>
      <c r="C54" s="489"/>
      <c r="D54" s="490"/>
      <c r="E54" s="489"/>
      <c r="F54" s="489"/>
      <c r="G54" s="491"/>
      <c r="H54" s="118">
        <f t="shared" si="1"/>
        <v>0</v>
      </c>
      <c r="I54" s="494"/>
      <c r="J54" s="494"/>
      <c r="K54" s="494"/>
      <c r="L54" s="494"/>
      <c r="M54" s="494"/>
      <c r="N54" s="494"/>
      <c r="O54" s="494"/>
      <c r="P54" s="494"/>
      <c r="Q54" s="494"/>
    </row>
    <row r="55" spans="1:17">
      <c r="A55" s="1">
        <v>42490</v>
      </c>
      <c r="B55" s="119">
        <v>0</v>
      </c>
      <c r="C55" s="489"/>
      <c r="D55" s="490"/>
      <c r="E55" s="489"/>
      <c r="F55" s="489"/>
      <c r="G55" s="491"/>
      <c r="H55" s="118">
        <f t="shared" si="1"/>
        <v>0</v>
      </c>
      <c r="I55" s="494"/>
      <c r="J55" s="494"/>
      <c r="K55" s="494"/>
      <c r="L55" s="494"/>
      <c r="M55" s="494"/>
      <c r="N55" s="494"/>
      <c r="O55" s="494"/>
      <c r="P55" s="494"/>
      <c r="Q55" s="494"/>
    </row>
    <row r="56" spans="1:17">
      <c r="A56" s="1">
        <v>42521</v>
      </c>
      <c r="B56" s="119">
        <v>0</v>
      </c>
      <c r="C56" s="489"/>
      <c r="D56" s="490"/>
      <c r="E56" s="489"/>
      <c r="F56" s="489"/>
      <c r="G56" s="491"/>
      <c r="H56" s="118">
        <f t="shared" si="1"/>
        <v>0</v>
      </c>
      <c r="I56" s="494"/>
      <c r="J56" s="494"/>
      <c r="K56" s="494"/>
      <c r="L56" s="494"/>
      <c r="M56" s="494"/>
      <c r="N56" s="494"/>
      <c r="O56" s="494"/>
      <c r="P56" s="494"/>
      <c r="Q56" s="494"/>
    </row>
    <row r="57" spans="1:17">
      <c r="A57" s="1">
        <v>42551</v>
      </c>
      <c r="B57" s="119">
        <v>0</v>
      </c>
      <c r="C57" s="489"/>
      <c r="D57" s="490"/>
      <c r="E57" s="489"/>
      <c r="F57" s="489"/>
      <c r="G57" s="491"/>
      <c r="H57" s="118">
        <f t="shared" si="1"/>
        <v>0</v>
      </c>
      <c r="I57" s="494"/>
      <c r="J57" s="494"/>
      <c r="K57" s="494"/>
      <c r="L57" s="494"/>
      <c r="M57" s="494"/>
      <c r="N57" s="494"/>
      <c r="O57" s="494"/>
      <c r="P57" s="494"/>
      <c r="Q57" s="494"/>
    </row>
    <row r="58" spans="1:17">
      <c r="A58" s="1">
        <v>42582</v>
      </c>
      <c r="B58" s="119">
        <v>0</v>
      </c>
      <c r="C58" s="489"/>
      <c r="D58" s="490"/>
      <c r="E58" s="489"/>
      <c r="F58" s="489"/>
      <c r="G58" s="491"/>
      <c r="H58" s="118">
        <f t="shared" si="1"/>
        <v>0</v>
      </c>
      <c r="I58" s="494"/>
      <c r="J58" s="494"/>
      <c r="K58" s="494"/>
      <c r="L58" s="494"/>
      <c r="M58" s="494"/>
      <c r="N58" s="494"/>
      <c r="O58" s="494"/>
      <c r="P58" s="494"/>
      <c r="Q58" s="494"/>
    </row>
    <row r="59" spans="1:17">
      <c r="A59" s="1">
        <v>42613</v>
      </c>
      <c r="B59" s="119">
        <v>0</v>
      </c>
      <c r="C59" s="489">
        <v>0</v>
      </c>
      <c r="D59" s="490">
        <f>IF(B64&gt;0,SUM(B59:B64)-C59,0)</f>
        <v>0</v>
      </c>
      <c r="E59" s="489">
        <v>6.2</v>
      </c>
      <c r="F59" s="489">
        <v>25.3</v>
      </c>
      <c r="G59" s="491">
        <v>0</v>
      </c>
      <c r="H59" s="118">
        <f t="shared" si="1"/>
        <v>0</v>
      </c>
      <c r="I59" s="494">
        <f>IF($D$2&gt;F59,G59*($D$2-F59)*0.2,0)</f>
        <v>0</v>
      </c>
      <c r="J59" s="494"/>
      <c r="K59" s="494"/>
      <c r="L59" s="494"/>
      <c r="M59" s="494"/>
      <c r="N59" s="494"/>
      <c r="O59" s="494"/>
      <c r="P59" s="494"/>
      <c r="Q59" s="494"/>
    </row>
    <row r="60" spans="1:17">
      <c r="A60" s="1">
        <v>42643</v>
      </c>
      <c r="B60" s="119">
        <v>0</v>
      </c>
      <c r="C60" s="489"/>
      <c r="D60" s="490"/>
      <c r="E60" s="489"/>
      <c r="F60" s="489"/>
      <c r="G60" s="491"/>
      <c r="H60" s="118">
        <f t="shared" si="1"/>
        <v>0</v>
      </c>
      <c r="I60" s="494"/>
      <c r="J60" s="494"/>
      <c r="K60" s="494"/>
      <c r="L60" s="494"/>
      <c r="M60" s="494"/>
      <c r="N60" s="494"/>
      <c r="O60" s="494"/>
      <c r="P60" s="494"/>
      <c r="Q60" s="494"/>
    </row>
    <row r="61" spans="1:17">
      <c r="A61" s="1">
        <v>42674</v>
      </c>
      <c r="B61" s="119">
        <v>0</v>
      </c>
      <c r="C61" s="489"/>
      <c r="D61" s="490"/>
      <c r="E61" s="489"/>
      <c r="F61" s="489"/>
      <c r="G61" s="491"/>
      <c r="H61" s="118">
        <f t="shared" si="1"/>
        <v>0</v>
      </c>
      <c r="I61" s="494"/>
      <c r="J61" s="494"/>
      <c r="K61" s="494"/>
      <c r="L61" s="494"/>
      <c r="M61" s="494"/>
      <c r="N61" s="494"/>
      <c r="O61" s="494"/>
      <c r="P61" s="494"/>
      <c r="Q61" s="494"/>
    </row>
    <row r="62" spans="1:17">
      <c r="A62" s="1">
        <v>42704</v>
      </c>
      <c r="B62" s="119">
        <v>0</v>
      </c>
      <c r="C62" s="489"/>
      <c r="D62" s="490"/>
      <c r="E62" s="489"/>
      <c r="F62" s="489"/>
      <c r="G62" s="491"/>
      <c r="H62" s="118">
        <f t="shared" si="1"/>
        <v>0</v>
      </c>
      <c r="I62" s="494"/>
      <c r="J62" s="494"/>
      <c r="K62" s="494"/>
      <c r="L62" s="494"/>
      <c r="M62" s="494"/>
      <c r="N62" s="494"/>
      <c r="O62" s="494"/>
      <c r="P62" s="494"/>
      <c r="Q62" s="494"/>
    </row>
    <row r="63" spans="1:17">
      <c r="A63" s="1">
        <v>42735</v>
      </c>
      <c r="B63" s="119">
        <v>0</v>
      </c>
      <c r="C63" s="489"/>
      <c r="D63" s="490"/>
      <c r="E63" s="489"/>
      <c r="F63" s="489"/>
      <c r="G63" s="491"/>
      <c r="H63" s="118">
        <f t="shared" si="1"/>
        <v>0</v>
      </c>
      <c r="I63" s="494"/>
      <c r="J63" s="494"/>
      <c r="K63" s="494"/>
      <c r="L63" s="494"/>
      <c r="M63" s="494"/>
      <c r="N63" s="494"/>
      <c r="O63" s="494"/>
      <c r="P63" s="494"/>
      <c r="Q63" s="494"/>
    </row>
    <row r="64" spans="1:17">
      <c r="A64" s="1">
        <v>42766</v>
      </c>
      <c r="B64" s="119">
        <v>0</v>
      </c>
      <c r="C64" s="489"/>
      <c r="D64" s="490"/>
      <c r="E64" s="489"/>
      <c r="F64" s="489"/>
      <c r="G64" s="491"/>
      <c r="H64" s="118">
        <f t="shared" si="1"/>
        <v>0</v>
      </c>
      <c r="I64" s="494"/>
      <c r="J64" s="494"/>
      <c r="K64" s="494"/>
      <c r="L64" s="494"/>
      <c r="M64" s="494"/>
      <c r="N64" s="494"/>
      <c r="O64" s="494"/>
      <c r="P64" s="494"/>
      <c r="Q64" s="494"/>
    </row>
    <row r="65" spans="1:17">
      <c r="A65" s="1">
        <v>42794</v>
      </c>
      <c r="B65" s="119">
        <v>0</v>
      </c>
      <c r="C65" s="489">
        <v>0</v>
      </c>
      <c r="D65" s="490">
        <f>IF(B70&gt;0,SUM(B65:B70)-C65,0)</f>
        <v>0</v>
      </c>
      <c r="E65" s="489">
        <v>6.2</v>
      </c>
      <c r="F65" s="489">
        <v>25.3</v>
      </c>
      <c r="G65" s="491">
        <v>0</v>
      </c>
      <c r="H65" s="118">
        <f t="shared" si="1"/>
        <v>0</v>
      </c>
      <c r="I65" s="494">
        <f>IF($D$2&gt;F65,G65*($D$2-F65)*0.2,0)</f>
        <v>0</v>
      </c>
      <c r="J65" s="494"/>
      <c r="K65" s="494"/>
      <c r="L65" s="494"/>
      <c r="M65" s="494"/>
      <c r="N65" s="494"/>
      <c r="O65" s="494"/>
      <c r="P65" s="494"/>
      <c r="Q65" s="494"/>
    </row>
    <row r="66" spans="1:17">
      <c r="A66" s="1">
        <v>42825</v>
      </c>
      <c r="B66" s="119">
        <v>0</v>
      </c>
      <c r="C66" s="489"/>
      <c r="D66" s="490"/>
      <c r="E66" s="489"/>
      <c r="F66" s="489"/>
      <c r="G66" s="491"/>
      <c r="H66" s="118">
        <f t="shared" si="1"/>
        <v>0</v>
      </c>
      <c r="I66" s="494"/>
      <c r="J66" s="494"/>
      <c r="K66" s="494"/>
      <c r="L66" s="494"/>
      <c r="M66" s="494"/>
      <c r="N66" s="494"/>
      <c r="O66" s="494"/>
      <c r="P66" s="494"/>
      <c r="Q66" s="494"/>
    </row>
    <row r="67" spans="1:17">
      <c r="A67" s="1">
        <v>42855</v>
      </c>
      <c r="B67" s="119">
        <v>0</v>
      </c>
      <c r="C67" s="489"/>
      <c r="D67" s="490"/>
      <c r="E67" s="489"/>
      <c r="F67" s="489"/>
      <c r="G67" s="491"/>
      <c r="H67" s="118">
        <f t="shared" si="1"/>
        <v>0</v>
      </c>
      <c r="I67" s="494"/>
      <c r="J67" s="494"/>
      <c r="K67" s="494"/>
      <c r="L67" s="494"/>
      <c r="M67" s="494"/>
      <c r="N67" s="494"/>
      <c r="O67" s="494"/>
      <c r="P67" s="494"/>
      <c r="Q67" s="494"/>
    </row>
    <row r="68" spans="1:17">
      <c r="A68" s="1">
        <v>42886</v>
      </c>
      <c r="B68" s="119">
        <v>0</v>
      </c>
      <c r="C68" s="489"/>
      <c r="D68" s="490"/>
      <c r="E68" s="489"/>
      <c r="F68" s="489"/>
      <c r="G68" s="491"/>
      <c r="H68" s="118">
        <f t="shared" si="1"/>
        <v>0</v>
      </c>
      <c r="I68" s="494"/>
      <c r="J68" s="494"/>
      <c r="K68" s="494"/>
      <c r="L68" s="494"/>
      <c r="M68" s="494"/>
      <c r="N68" s="494"/>
      <c r="O68" s="494"/>
      <c r="P68" s="494"/>
      <c r="Q68" s="494"/>
    </row>
    <row r="69" spans="1:17">
      <c r="A69" s="1">
        <v>42916</v>
      </c>
      <c r="B69" s="119">
        <v>0</v>
      </c>
      <c r="C69" s="489"/>
      <c r="D69" s="490"/>
      <c r="E69" s="489"/>
      <c r="F69" s="489"/>
      <c r="G69" s="491"/>
      <c r="H69" s="118">
        <f t="shared" si="1"/>
        <v>0</v>
      </c>
      <c r="I69" s="494"/>
      <c r="J69" s="494"/>
      <c r="K69" s="494"/>
      <c r="L69" s="494"/>
      <c r="M69" s="494"/>
      <c r="N69" s="494"/>
      <c r="O69" s="494"/>
      <c r="P69" s="494"/>
      <c r="Q69" s="494"/>
    </row>
    <row r="70" spans="1:17">
      <c r="A70" s="1">
        <v>42947</v>
      </c>
      <c r="B70" s="119">
        <v>0</v>
      </c>
      <c r="C70" s="489"/>
      <c r="D70" s="490"/>
      <c r="E70" s="489"/>
      <c r="F70" s="489"/>
      <c r="G70" s="491"/>
      <c r="H70" s="118">
        <f t="shared" si="1"/>
        <v>0</v>
      </c>
      <c r="I70" s="494"/>
      <c r="J70" s="494"/>
      <c r="K70" s="494"/>
      <c r="L70" s="494"/>
      <c r="M70" s="494"/>
      <c r="N70" s="494"/>
      <c r="O70" s="494"/>
      <c r="P70" s="494"/>
      <c r="Q70" s="494"/>
    </row>
    <row r="71" spans="1:17">
      <c r="A71" s="1">
        <v>42978</v>
      </c>
      <c r="B71" s="119">
        <v>0</v>
      </c>
      <c r="C71" s="489">
        <v>0</v>
      </c>
      <c r="D71" s="490">
        <f>IF(B76&gt;0,SUM(B71:B76)-C71,0)</f>
        <v>0</v>
      </c>
      <c r="E71" s="489">
        <v>6.2</v>
      </c>
      <c r="F71" s="489">
        <v>25.3</v>
      </c>
      <c r="G71" s="491">
        <v>0</v>
      </c>
      <c r="H71" s="118">
        <f t="shared" si="1"/>
        <v>0</v>
      </c>
      <c r="I71" s="494">
        <f>IF($D$2&gt;F71,G71*($D$2-F71)*0.2,0)</f>
        <v>0</v>
      </c>
      <c r="J71" s="494"/>
      <c r="K71" s="494"/>
      <c r="L71" s="494"/>
      <c r="M71" s="494"/>
      <c r="N71" s="494"/>
      <c r="O71" s="494"/>
      <c r="P71" s="494"/>
      <c r="Q71" s="494"/>
    </row>
    <row r="72" spans="1:17">
      <c r="A72" s="1">
        <v>43008</v>
      </c>
      <c r="B72" s="119">
        <v>0</v>
      </c>
      <c r="C72" s="489"/>
      <c r="D72" s="490"/>
      <c r="E72" s="489"/>
      <c r="F72" s="489"/>
      <c r="G72" s="491"/>
      <c r="H72" s="118">
        <f t="shared" si="1"/>
        <v>0</v>
      </c>
      <c r="I72" s="494"/>
      <c r="J72" s="494"/>
      <c r="K72" s="494"/>
      <c r="L72" s="494"/>
      <c r="M72" s="494"/>
      <c r="N72" s="494"/>
      <c r="O72" s="494"/>
      <c r="P72" s="494"/>
      <c r="Q72" s="494"/>
    </row>
    <row r="73" spans="1:17">
      <c r="A73" s="1">
        <v>43039</v>
      </c>
      <c r="B73" s="119">
        <v>0</v>
      </c>
      <c r="C73" s="489"/>
      <c r="D73" s="490"/>
      <c r="E73" s="489"/>
      <c r="F73" s="489"/>
      <c r="G73" s="491"/>
      <c r="H73" s="118">
        <f t="shared" si="1"/>
        <v>0</v>
      </c>
      <c r="I73" s="494"/>
      <c r="J73" s="494"/>
      <c r="K73" s="494"/>
      <c r="L73" s="494"/>
      <c r="M73" s="494"/>
      <c r="N73" s="494"/>
      <c r="O73" s="494"/>
      <c r="P73" s="494"/>
      <c r="Q73" s="494"/>
    </row>
    <row r="74" spans="1:17">
      <c r="A74" s="1">
        <v>43069</v>
      </c>
      <c r="B74" s="119">
        <v>0</v>
      </c>
      <c r="C74" s="489"/>
      <c r="D74" s="490"/>
      <c r="E74" s="489"/>
      <c r="F74" s="489"/>
      <c r="G74" s="491"/>
      <c r="H74" s="118">
        <f t="shared" si="1"/>
        <v>0</v>
      </c>
      <c r="I74" s="494"/>
      <c r="J74" s="494"/>
      <c r="K74" s="494"/>
      <c r="L74" s="494"/>
      <c r="M74" s="494"/>
      <c r="N74" s="494"/>
      <c r="O74" s="494"/>
      <c r="P74" s="494"/>
      <c r="Q74" s="494"/>
    </row>
    <row r="75" spans="1:17">
      <c r="A75" s="1">
        <v>43100</v>
      </c>
      <c r="B75" s="119">
        <v>0</v>
      </c>
      <c r="C75" s="489"/>
      <c r="D75" s="490"/>
      <c r="E75" s="489"/>
      <c r="F75" s="489"/>
      <c r="G75" s="491"/>
      <c r="H75" s="118">
        <f t="shared" si="1"/>
        <v>0</v>
      </c>
      <c r="I75" s="494"/>
      <c r="J75" s="494"/>
      <c r="K75" s="494"/>
      <c r="L75" s="494"/>
      <c r="M75" s="494"/>
      <c r="N75" s="494"/>
      <c r="O75" s="494"/>
      <c r="P75" s="494"/>
      <c r="Q75" s="494"/>
    </row>
    <row r="76" spans="1:17">
      <c r="A76" s="1">
        <v>43131</v>
      </c>
      <c r="B76" s="119">
        <v>0</v>
      </c>
      <c r="C76" s="489"/>
      <c r="D76" s="490"/>
      <c r="E76" s="489"/>
      <c r="F76" s="489"/>
      <c r="G76" s="491"/>
      <c r="H76" s="118">
        <f t="shared" si="1"/>
        <v>0</v>
      </c>
      <c r="I76" s="494"/>
      <c r="J76" s="494"/>
      <c r="K76" s="494"/>
      <c r="L76" s="494"/>
      <c r="M76" s="494"/>
      <c r="N76" s="494"/>
      <c r="O76" s="494"/>
      <c r="P76" s="494"/>
      <c r="Q76" s="494"/>
    </row>
    <row r="77" spans="1:17">
      <c r="A77" s="1">
        <v>43159</v>
      </c>
      <c r="B77" s="119">
        <v>0</v>
      </c>
      <c r="C77" s="489">
        <v>0</v>
      </c>
      <c r="D77" s="490">
        <f>IF(B82&gt;0,SUM(B77:B82)-C77,0)</f>
        <v>0</v>
      </c>
      <c r="E77" s="489">
        <v>6.2</v>
      </c>
      <c r="F77" s="489">
        <v>25.3</v>
      </c>
      <c r="G77" s="491">
        <v>0</v>
      </c>
      <c r="H77" s="118">
        <f t="shared" si="1"/>
        <v>0</v>
      </c>
      <c r="I77" s="494">
        <f>IF($D$2&gt;F77,G77*($D$2-F77)*0.2,0)</f>
        <v>0</v>
      </c>
      <c r="J77" s="494"/>
      <c r="K77" s="494"/>
      <c r="L77" s="494"/>
      <c r="M77" s="494"/>
      <c r="N77" s="494"/>
      <c r="O77" s="494"/>
      <c r="P77" s="494"/>
      <c r="Q77" s="494"/>
    </row>
    <row r="78" spans="1:17">
      <c r="A78" s="1">
        <v>43190</v>
      </c>
      <c r="B78" s="119">
        <v>0</v>
      </c>
      <c r="C78" s="489"/>
      <c r="D78" s="490"/>
      <c r="E78" s="489"/>
      <c r="F78" s="489"/>
      <c r="G78" s="491"/>
      <c r="H78" s="118">
        <f t="shared" si="1"/>
        <v>0</v>
      </c>
      <c r="I78" s="494"/>
      <c r="J78" s="494"/>
      <c r="K78" s="494"/>
      <c r="L78" s="494"/>
      <c r="M78" s="494"/>
      <c r="N78" s="494"/>
      <c r="O78" s="494"/>
      <c r="P78" s="494"/>
      <c r="Q78" s="494"/>
    </row>
    <row r="79" spans="1:17">
      <c r="A79" s="1">
        <v>43220</v>
      </c>
      <c r="B79" s="119">
        <v>0</v>
      </c>
      <c r="C79" s="489"/>
      <c r="D79" s="490"/>
      <c r="E79" s="489"/>
      <c r="F79" s="489"/>
      <c r="G79" s="491"/>
      <c r="H79" s="118">
        <f t="shared" si="1"/>
        <v>0</v>
      </c>
      <c r="I79" s="494"/>
      <c r="J79" s="494"/>
      <c r="K79" s="494"/>
      <c r="L79" s="494"/>
      <c r="M79" s="494"/>
      <c r="N79" s="494"/>
      <c r="O79" s="494"/>
      <c r="P79" s="494"/>
      <c r="Q79" s="494"/>
    </row>
    <row r="80" spans="1:17">
      <c r="A80" s="1">
        <v>43251</v>
      </c>
      <c r="B80" s="119">
        <v>0</v>
      </c>
      <c r="C80" s="489"/>
      <c r="D80" s="490"/>
      <c r="E80" s="489"/>
      <c r="F80" s="489"/>
      <c r="G80" s="491"/>
      <c r="H80" s="118">
        <f t="shared" si="1"/>
        <v>0</v>
      </c>
      <c r="I80" s="494"/>
      <c r="J80" s="494"/>
      <c r="K80" s="494"/>
      <c r="L80" s="494"/>
      <c r="M80" s="494"/>
      <c r="N80" s="494"/>
      <c r="O80" s="494"/>
      <c r="P80" s="494"/>
      <c r="Q80" s="494"/>
    </row>
    <row r="81" spans="1:17">
      <c r="A81" s="1">
        <v>41928</v>
      </c>
      <c r="B81" s="119">
        <v>0</v>
      </c>
      <c r="C81" s="489"/>
      <c r="D81" s="490"/>
      <c r="E81" s="489"/>
      <c r="F81" s="489"/>
      <c r="G81" s="491"/>
      <c r="H81" s="118">
        <f t="shared" ref="H81:H88" si="3">R87*0.25</f>
        <v>0</v>
      </c>
      <c r="I81" s="494"/>
      <c r="J81" s="494"/>
      <c r="K81" s="494"/>
      <c r="L81" s="494"/>
      <c r="M81" s="494"/>
      <c r="N81" s="494"/>
      <c r="O81" s="494"/>
      <c r="P81" s="494"/>
      <c r="Q81" s="494"/>
    </row>
    <row r="82" spans="1:17">
      <c r="A82" s="1">
        <v>41929</v>
      </c>
      <c r="B82" s="119">
        <v>0</v>
      </c>
      <c r="C82" s="489"/>
      <c r="D82" s="490"/>
      <c r="E82" s="489"/>
      <c r="F82" s="489"/>
      <c r="G82" s="491"/>
      <c r="H82" s="118">
        <f t="shared" si="3"/>
        <v>0</v>
      </c>
      <c r="I82" s="494"/>
      <c r="J82" s="494"/>
      <c r="K82" s="494"/>
      <c r="L82" s="494"/>
      <c r="M82" s="494"/>
      <c r="N82" s="494"/>
      <c r="O82" s="494"/>
      <c r="P82" s="494"/>
      <c r="Q82" s="494"/>
    </row>
    <row r="83" spans="1:17">
      <c r="A83" s="1">
        <v>41930</v>
      </c>
      <c r="B83" s="119">
        <v>0</v>
      </c>
      <c r="C83" s="489">
        <v>0</v>
      </c>
      <c r="D83" s="490">
        <f>IF(B88&gt;0,SUM(B83:B88)-C83,0)</f>
        <v>0</v>
      </c>
      <c r="E83" s="489">
        <v>6.2</v>
      </c>
      <c r="F83" s="489">
        <v>25.3</v>
      </c>
      <c r="G83" s="491">
        <v>0</v>
      </c>
      <c r="H83" s="118">
        <f t="shared" si="3"/>
        <v>0</v>
      </c>
      <c r="I83" s="494">
        <f>IF($D$2&gt;F83,G83*($D$2-F83)*0.2,0)</f>
        <v>0</v>
      </c>
      <c r="J83" s="494"/>
      <c r="K83" s="494"/>
      <c r="L83" s="494"/>
      <c r="M83" s="494"/>
      <c r="N83" s="494"/>
      <c r="O83" s="494"/>
      <c r="P83" s="494"/>
      <c r="Q83" s="494"/>
    </row>
    <row r="84" spans="1:17">
      <c r="A84" s="1">
        <v>41931</v>
      </c>
      <c r="B84" s="119">
        <v>0</v>
      </c>
      <c r="C84" s="489"/>
      <c r="D84" s="490"/>
      <c r="E84" s="489"/>
      <c r="F84" s="489"/>
      <c r="G84" s="491"/>
      <c r="H84" s="118">
        <f t="shared" si="3"/>
        <v>0</v>
      </c>
      <c r="I84" s="494"/>
      <c r="J84" s="494"/>
      <c r="K84" s="494"/>
      <c r="L84" s="494"/>
      <c r="M84" s="494"/>
      <c r="N84" s="494"/>
      <c r="O84" s="494"/>
      <c r="P84" s="494"/>
      <c r="Q84" s="494"/>
    </row>
    <row r="85" spans="1:17">
      <c r="A85" s="1">
        <v>41932</v>
      </c>
      <c r="B85" s="119">
        <v>0</v>
      </c>
      <c r="C85" s="489"/>
      <c r="D85" s="490"/>
      <c r="E85" s="489"/>
      <c r="F85" s="489"/>
      <c r="G85" s="491"/>
      <c r="H85" s="118">
        <f t="shared" si="3"/>
        <v>0</v>
      </c>
      <c r="I85" s="494"/>
      <c r="J85" s="494"/>
      <c r="K85" s="494"/>
      <c r="L85" s="494"/>
      <c r="M85" s="494"/>
      <c r="N85" s="494"/>
      <c r="O85" s="494"/>
      <c r="P85" s="494"/>
      <c r="Q85" s="494"/>
    </row>
    <row r="86" spans="1:17">
      <c r="A86" s="1">
        <v>41933</v>
      </c>
      <c r="B86" s="119">
        <v>0</v>
      </c>
      <c r="C86" s="489"/>
      <c r="D86" s="490"/>
      <c r="E86" s="489"/>
      <c r="F86" s="489"/>
      <c r="G86" s="491"/>
      <c r="H86" s="118">
        <f t="shared" si="3"/>
        <v>0</v>
      </c>
      <c r="I86" s="494"/>
      <c r="J86" s="494"/>
      <c r="K86" s="494"/>
      <c r="L86" s="494"/>
      <c r="M86" s="494"/>
      <c r="N86" s="494"/>
      <c r="O86" s="494"/>
      <c r="P86" s="494"/>
      <c r="Q86" s="494"/>
    </row>
    <row r="87" spans="1:17">
      <c r="A87" s="1">
        <v>41934</v>
      </c>
      <c r="B87" s="119">
        <v>0</v>
      </c>
      <c r="C87" s="489"/>
      <c r="D87" s="490"/>
      <c r="E87" s="489"/>
      <c r="F87" s="489"/>
      <c r="G87" s="491"/>
      <c r="H87" s="118">
        <f t="shared" si="3"/>
        <v>0</v>
      </c>
      <c r="I87" s="494"/>
      <c r="J87" s="494"/>
      <c r="K87" s="494"/>
      <c r="L87" s="494"/>
      <c r="M87" s="494"/>
      <c r="N87" s="494"/>
      <c r="O87" s="494"/>
      <c r="P87" s="494"/>
      <c r="Q87" s="494"/>
    </row>
    <row r="88" spans="1:17">
      <c r="A88" s="1">
        <v>41935</v>
      </c>
      <c r="B88" s="119">
        <v>0</v>
      </c>
      <c r="C88" s="489"/>
      <c r="D88" s="490"/>
      <c r="E88" s="489"/>
      <c r="F88" s="489"/>
      <c r="G88" s="491"/>
      <c r="H88" s="118">
        <f t="shared" si="3"/>
        <v>0</v>
      </c>
      <c r="I88" s="494"/>
      <c r="J88" s="494"/>
      <c r="K88" s="494"/>
      <c r="L88" s="494"/>
      <c r="M88" s="494"/>
      <c r="N88" s="494"/>
      <c r="O88" s="494"/>
      <c r="P88" s="494"/>
      <c r="Q88" s="494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3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178" hidden="1" customWidth="1"/>
    <col min="3" max="3" width="7.5703125" style="178" customWidth="1"/>
    <col min="4" max="4" width="8" style="178" customWidth="1"/>
    <col min="5" max="5" width="7.85546875" style="178" customWidth="1"/>
    <col min="6" max="6" width="7.140625" style="178" customWidth="1"/>
    <col min="7" max="7" width="18.42578125" style="178" customWidth="1"/>
    <col min="8" max="8" width="23.140625" style="178" customWidth="1"/>
    <col min="9" max="9" width="26.5703125" style="178" customWidth="1"/>
    <col min="10" max="10" width="23.28515625" style="178" customWidth="1"/>
    <col min="11" max="11" width="17.42578125" style="178" customWidth="1"/>
    <col min="12" max="12" width="23.42578125" style="178" customWidth="1"/>
    <col min="13" max="13" width="22.7109375" style="178" customWidth="1"/>
    <col min="14" max="14" width="18.140625" style="178" bestFit="1" customWidth="1"/>
    <col min="15" max="256" width="10.28515625" style="178"/>
    <col min="257" max="258" width="0" style="178" hidden="1" customWidth="1"/>
    <col min="259" max="259" width="7.5703125" style="178" customWidth="1"/>
    <col min="260" max="260" width="8" style="178" customWidth="1"/>
    <col min="261" max="261" width="7.85546875" style="178" customWidth="1"/>
    <col min="262" max="262" width="7.140625" style="178" customWidth="1"/>
    <col min="263" max="263" width="18.42578125" style="178" customWidth="1"/>
    <col min="264" max="264" width="23.140625" style="178" customWidth="1"/>
    <col min="265" max="265" width="26.5703125" style="178" customWidth="1"/>
    <col min="266" max="266" width="23.28515625" style="178" customWidth="1"/>
    <col min="267" max="267" width="17.42578125" style="178" customWidth="1"/>
    <col min="268" max="268" width="23.42578125" style="178" customWidth="1"/>
    <col min="269" max="269" width="22.7109375" style="178" customWidth="1"/>
    <col min="270" max="270" width="18.140625" style="178" bestFit="1" customWidth="1"/>
    <col min="271" max="512" width="10.28515625" style="178"/>
    <col min="513" max="514" width="0" style="178" hidden="1" customWidth="1"/>
    <col min="515" max="515" width="7.5703125" style="178" customWidth="1"/>
    <col min="516" max="516" width="8" style="178" customWidth="1"/>
    <col min="517" max="517" width="7.85546875" style="178" customWidth="1"/>
    <col min="518" max="518" width="7.140625" style="178" customWidth="1"/>
    <col min="519" max="519" width="18.42578125" style="178" customWidth="1"/>
    <col min="520" max="520" width="23.140625" style="178" customWidth="1"/>
    <col min="521" max="521" width="26.5703125" style="178" customWidth="1"/>
    <col min="522" max="522" width="23.28515625" style="178" customWidth="1"/>
    <col min="523" max="523" width="17.42578125" style="178" customWidth="1"/>
    <col min="524" max="524" width="23.42578125" style="178" customWidth="1"/>
    <col min="525" max="525" width="22.7109375" style="178" customWidth="1"/>
    <col min="526" max="526" width="18.140625" style="178" bestFit="1" customWidth="1"/>
    <col min="527" max="768" width="10.28515625" style="178"/>
    <col min="769" max="770" width="0" style="178" hidden="1" customWidth="1"/>
    <col min="771" max="771" width="7.5703125" style="178" customWidth="1"/>
    <col min="772" max="772" width="8" style="178" customWidth="1"/>
    <col min="773" max="773" width="7.85546875" style="178" customWidth="1"/>
    <col min="774" max="774" width="7.140625" style="178" customWidth="1"/>
    <col min="775" max="775" width="18.42578125" style="178" customWidth="1"/>
    <col min="776" max="776" width="23.140625" style="178" customWidth="1"/>
    <col min="777" max="777" width="26.5703125" style="178" customWidth="1"/>
    <col min="778" max="778" width="23.28515625" style="178" customWidth="1"/>
    <col min="779" max="779" width="17.42578125" style="178" customWidth="1"/>
    <col min="780" max="780" width="23.42578125" style="178" customWidth="1"/>
    <col min="781" max="781" width="22.7109375" style="178" customWidth="1"/>
    <col min="782" max="782" width="18.140625" style="178" bestFit="1" customWidth="1"/>
    <col min="783" max="1024" width="10.28515625" style="178"/>
    <col min="1025" max="1026" width="0" style="178" hidden="1" customWidth="1"/>
    <col min="1027" max="1027" width="7.5703125" style="178" customWidth="1"/>
    <col min="1028" max="1028" width="8" style="178" customWidth="1"/>
    <col min="1029" max="1029" width="7.85546875" style="178" customWidth="1"/>
    <col min="1030" max="1030" width="7.140625" style="178" customWidth="1"/>
    <col min="1031" max="1031" width="18.42578125" style="178" customWidth="1"/>
    <col min="1032" max="1032" width="23.140625" style="178" customWidth="1"/>
    <col min="1033" max="1033" width="26.5703125" style="178" customWidth="1"/>
    <col min="1034" max="1034" width="23.28515625" style="178" customWidth="1"/>
    <col min="1035" max="1035" width="17.42578125" style="178" customWidth="1"/>
    <col min="1036" max="1036" width="23.42578125" style="178" customWidth="1"/>
    <col min="1037" max="1037" width="22.7109375" style="178" customWidth="1"/>
    <col min="1038" max="1038" width="18.140625" style="178" bestFit="1" customWidth="1"/>
    <col min="1039" max="1280" width="10.28515625" style="178"/>
    <col min="1281" max="1282" width="0" style="178" hidden="1" customWidth="1"/>
    <col min="1283" max="1283" width="7.5703125" style="178" customWidth="1"/>
    <col min="1284" max="1284" width="8" style="178" customWidth="1"/>
    <col min="1285" max="1285" width="7.85546875" style="178" customWidth="1"/>
    <col min="1286" max="1286" width="7.140625" style="178" customWidth="1"/>
    <col min="1287" max="1287" width="18.42578125" style="178" customWidth="1"/>
    <col min="1288" max="1288" width="23.140625" style="178" customWidth="1"/>
    <col min="1289" max="1289" width="26.5703125" style="178" customWidth="1"/>
    <col min="1290" max="1290" width="23.28515625" style="178" customWidth="1"/>
    <col min="1291" max="1291" width="17.42578125" style="178" customWidth="1"/>
    <col min="1292" max="1292" width="23.42578125" style="178" customWidth="1"/>
    <col min="1293" max="1293" width="22.7109375" style="178" customWidth="1"/>
    <col min="1294" max="1294" width="18.140625" style="178" bestFit="1" customWidth="1"/>
    <col min="1295" max="1536" width="10.28515625" style="178"/>
    <col min="1537" max="1538" width="0" style="178" hidden="1" customWidth="1"/>
    <col min="1539" max="1539" width="7.5703125" style="178" customWidth="1"/>
    <col min="1540" max="1540" width="8" style="178" customWidth="1"/>
    <col min="1541" max="1541" width="7.85546875" style="178" customWidth="1"/>
    <col min="1542" max="1542" width="7.140625" style="178" customWidth="1"/>
    <col min="1543" max="1543" width="18.42578125" style="178" customWidth="1"/>
    <col min="1544" max="1544" width="23.140625" style="178" customWidth="1"/>
    <col min="1545" max="1545" width="26.5703125" style="178" customWidth="1"/>
    <col min="1546" max="1546" width="23.28515625" style="178" customWidth="1"/>
    <col min="1547" max="1547" width="17.42578125" style="178" customWidth="1"/>
    <col min="1548" max="1548" width="23.42578125" style="178" customWidth="1"/>
    <col min="1549" max="1549" width="22.7109375" style="178" customWidth="1"/>
    <col min="1550" max="1550" width="18.140625" style="178" bestFit="1" customWidth="1"/>
    <col min="1551" max="1792" width="10.28515625" style="178"/>
    <col min="1793" max="1794" width="0" style="178" hidden="1" customWidth="1"/>
    <col min="1795" max="1795" width="7.5703125" style="178" customWidth="1"/>
    <col min="1796" max="1796" width="8" style="178" customWidth="1"/>
    <col min="1797" max="1797" width="7.85546875" style="178" customWidth="1"/>
    <col min="1798" max="1798" width="7.140625" style="178" customWidth="1"/>
    <col min="1799" max="1799" width="18.42578125" style="178" customWidth="1"/>
    <col min="1800" max="1800" width="23.140625" style="178" customWidth="1"/>
    <col min="1801" max="1801" width="26.5703125" style="178" customWidth="1"/>
    <col min="1802" max="1802" width="23.28515625" style="178" customWidth="1"/>
    <col min="1803" max="1803" width="17.42578125" style="178" customWidth="1"/>
    <col min="1804" max="1804" width="23.42578125" style="178" customWidth="1"/>
    <col min="1805" max="1805" width="22.7109375" style="178" customWidth="1"/>
    <col min="1806" max="1806" width="18.140625" style="178" bestFit="1" customWidth="1"/>
    <col min="1807" max="2048" width="10.28515625" style="178"/>
    <col min="2049" max="2050" width="0" style="178" hidden="1" customWidth="1"/>
    <col min="2051" max="2051" width="7.5703125" style="178" customWidth="1"/>
    <col min="2052" max="2052" width="8" style="178" customWidth="1"/>
    <col min="2053" max="2053" width="7.85546875" style="178" customWidth="1"/>
    <col min="2054" max="2054" width="7.140625" style="178" customWidth="1"/>
    <col min="2055" max="2055" width="18.42578125" style="178" customWidth="1"/>
    <col min="2056" max="2056" width="23.140625" style="178" customWidth="1"/>
    <col min="2057" max="2057" width="26.5703125" style="178" customWidth="1"/>
    <col min="2058" max="2058" width="23.28515625" style="178" customWidth="1"/>
    <col min="2059" max="2059" width="17.42578125" style="178" customWidth="1"/>
    <col min="2060" max="2060" width="23.42578125" style="178" customWidth="1"/>
    <col min="2061" max="2061" width="22.7109375" style="178" customWidth="1"/>
    <col min="2062" max="2062" width="18.140625" style="178" bestFit="1" customWidth="1"/>
    <col min="2063" max="2304" width="10.28515625" style="178"/>
    <col min="2305" max="2306" width="0" style="178" hidden="1" customWidth="1"/>
    <col min="2307" max="2307" width="7.5703125" style="178" customWidth="1"/>
    <col min="2308" max="2308" width="8" style="178" customWidth="1"/>
    <col min="2309" max="2309" width="7.85546875" style="178" customWidth="1"/>
    <col min="2310" max="2310" width="7.140625" style="178" customWidth="1"/>
    <col min="2311" max="2311" width="18.42578125" style="178" customWidth="1"/>
    <col min="2312" max="2312" width="23.140625" style="178" customWidth="1"/>
    <col min="2313" max="2313" width="26.5703125" style="178" customWidth="1"/>
    <col min="2314" max="2314" width="23.28515625" style="178" customWidth="1"/>
    <col min="2315" max="2315" width="17.42578125" style="178" customWidth="1"/>
    <col min="2316" max="2316" width="23.42578125" style="178" customWidth="1"/>
    <col min="2317" max="2317" width="22.7109375" style="178" customWidth="1"/>
    <col min="2318" max="2318" width="18.140625" style="178" bestFit="1" customWidth="1"/>
    <col min="2319" max="2560" width="10.28515625" style="178"/>
    <col min="2561" max="2562" width="0" style="178" hidden="1" customWidth="1"/>
    <col min="2563" max="2563" width="7.5703125" style="178" customWidth="1"/>
    <col min="2564" max="2564" width="8" style="178" customWidth="1"/>
    <col min="2565" max="2565" width="7.85546875" style="178" customWidth="1"/>
    <col min="2566" max="2566" width="7.140625" style="178" customWidth="1"/>
    <col min="2567" max="2567" width="18.42578125" style="178" customWidth="1"/>
    <col min="2568" max="2568" width="23.140625" style="178" customWidth="1"/>
    <col min="2569" max="2569" width="26.5703125" style="178" customWidth="1"/>
    <col min="2570" max="2570" width="23.28515625" style="178" customWidth="1"/>
    <col min="2571" max="2571" width="17.42578125" style="178" customWidth="1"/>
    <col min="2572" max="2572" width="23.42578125" style="178" customWidth="1"/>
    <col min="2573" max="2573" width="22.7109375" style="178" customWidth="1"/>
    <col min="2574" max="2574" width="18.140625" style="178" bestFit="1" customWidth="1"/>
    <col min="2575" max="2816" width="10.28515625" style="178"/>
    <col min="2817" max="2818" width="0" style="178" hidden="1" customWidth="1"/>
    <col min="2819" max="2819" width="7.5703125" style="178" customWidth="1"/>
    <col min="2820" max="2820" width="8" style="178" customWidth="1"/>
    <col min="2821" max="2821" width="7.85546875" style="178" customWidth="1"/>
    <col min="2822" max="2822" width="7.140625" style="178" customWidth="1"/>
    <col min="2823" max="2823" width="18.42578125" style="178" customWidth="1"/>
    <col min="2824" max="2824" width="23.140625" style="178" customWidth="1"/>
    <col min="2825" max="2825" width="26.5703125" style="178" customWidth="1"/>
    <col min="2826" max="2826" width="23.28515625" style="178" customWidth="1"/>
    <col min="2827" max="2827" width="17.42578125" style="178" customWidth="1"/>
    <col min="2828" max="2828" width="23.42578125" style="178" customWidth="1"/>
    <col min="2829" max="2829" width="22.7109375" style="178" customWidth="1"/>
    <col min="2830" max="2830" width="18.140625" style="178" bestFit="1" customWidth="1"/>
    <col min="2831" max="3072" width="10.28515625" style="178"/>
    <col min="3073" max="3074" width="0" style="178" hidden="1" customWidth="1"/>
    <col min="3075" max="3075" width="7.5703125" style="178" customWidth="1"/>
    <col min="3076" max="3076" width="8" style="178" customWidth="1"/>
    <col min="3077" max="3077" width="7.85546875" style="178" customWidth="1"/>
    <col min="3078" max="3078" width="7.140625" style="178" customWidth="1"/>
    <col min="3079" max="3079" width="18.42578125" style="178" customWidth="1"/>
    <col min="3080" max="3080" width="23.140625" style="178" customWidth="1"/>
    <col min="3081" max="3081" width="26.5703125" style="178" customWidth="1"/>
    <col min="3082" max="3082" width="23.28515625" style="178" customWidth="1"/>
    <col min="3083" max="3083" width="17.42578125" style="178" customWidth="1"/>
    <col min="3084" max="3084" width="23.42578125" style="178" customWidth="1"/>
    <col min="3085" max="3085" width="22.7109375" style="178" customWidth="1"/>
    <col min="3086" max="3086" width="18.140625" style="178" bestFit="1" customWidth="1"/>
    <col min="3087" max="3328" width="10.28515625" style="178"/>
    <col min="3329" max="3330" width="0" style="178" hidden="1" customWidth="1"/>
    <col min="3331" max="3331" width="7.5703125" style="178" customWidth="1"/>
    <col min="3332" max="3332" width="8" style="178" customWidth="1"/>
    <col min="3333" max="3333" width="7.85546875" style="178" customWidth="1"/>
    <col min="3334" max="3334" width="7.140625" style="178" customWidth="1"/>
    <col min="3335" max="3335" width="18.42578125" style="178" customWidth="1"/>
    <col min="3336" max="3336" width="23.140625" style="178" customWidth="1"/>
    <col min="3337" max="3337" width="26.5703125" style="178" customWidth="1"/>
    <col min="3338" max="3338" width="23.28515625" style="178" customWidth="1"/>
    <col min="3339" max="3339" width="17.42578125" style="178" customWidth="1"/>
    <col min="3340" max="3340" width="23.42578125" style="178" customWidth="1"/>
    <col min="3341" max="3341" width="22.7109375" style="178" customWidth="1"/>
    <col min="3342" max="3342" width="18.140625" style="178" bestFit="1" customWidth="1"/>
    <col min="3343" max="3584" width="10.28515625" style="178"/>
    <col min="3585" max="3586" width="0" style="178" hidden="1" customWidth="1"/>
    <col min="3587" max="3587" width="7.5703125" style="178" customWidth="1"/>
    <col min="3588" max="3588" width="8" style="178" customWidth="1"/>
    <col min="3589" max="3589" width="7.85546875" style="178" customWidth="1"/>
    <col min="3590" max="3590" width="7.140625" style="178" customWidth="1"/>
    <col min="3591" max="3591" width="18.42578125" style="178" customWidth="1"/>
    <col min="3592" max="3592" width="23.140625" style="178" customWidth="1"/>
    <col min="3593" max="3593" width="26.5703125" style="178" customWidth="1"/>
    <col min="3594" max="3594" width="23.28515625" style="178" customWidth="1"/>
    <col min="3595" max="3595" width="17.42578125" style="178" customWidth="1"/>
    <col min="3596" max="3596" width="23.42578125" style="178" customWidth="1"/>
    <col min="3597" max="3597" width="22.7109375" style="178" customWidth="1"/>
    <col min="3598" max="3598" width="18.140625" style="178" bestFit="1" customWidth="1"/>
    <col min="3599" max="3840" width="10.28515625" style="178"/>
    <col min="3841" max="3842" width="0" style="178" hidden="1" customWidth="1"/>
    <col min="3843" max="3843" width="7.5703125" style="178" customWidth="1"/>
    <col min="3844" max="3844" width="8" style="178" customWidth="1"/>
    <col min="3845" max="3845" width="7.85546875" style="178" customWidth="1"/>
    <col min="3846" max="3846" width="7.140625" style="178" customWidth="1"/>
    <col min="3847" max="3847" width="18.42578125" style="178" customWidth="1"/>
    <col min="3848" max="3848" width="23.140625" style="178" customWidth="1"/>
    <col min="3849" max="3849" width="26.5703125" style="178" customWidth="1"/>
    <col min="3850" max="3850" width="23.28515625" style="178" customWidth="1"/>
    <col min="3851" max="3851" width="17.42578125" style="178" customWidth="1"/>
    <col min="3852" max="3852" width="23.42578125" style="178" customWidth="1"/>
    <col min="3853" max="3853" width="22.7109375" style="178" customWidth="1"/>
    <col min="3854" max="3854" width="18.140625" style="178" bestFit="1" customWidth="1"/>
    <col min="3855" max="4096" width="10.28515625" style="178"/>
    <col min="4097" max="4098" width="0" style="178" hidden="1" customWidth="1"/>
    <col min="4099" max="4099" width="7.5703125" style="178" customWidth="1"/>
    <col min="4100" max="4100" width="8" style="178" customWidth="1"/>
    <col min="4101" max="4101" width="7.85546875" style="178" customWidth="1"/>
    <col min="4102" max="4102" width="7.140625" style="178" customWidth="1"/>
    <col min="4103" max="4103" width="18.42578125" style="178" customWidth="1"/>
    <col min="4104" max="4104" width="23.140625" style="178" customWidth="1"/>
    <col min="4105" max="4105" width="26.5703125" style="178" customWidth="1"/>
    <col min="4106" max="4106" width="23.28515625" style="178" customWidth="1"/>
    <col min="4107" max="4107" width="17.42578125" style="178" customWidth="1"/>
    <col min="4108" max="4108" width="23.42578125" style="178" customWidth="1"/>
    <col min="4109" max="4109" width="22.7109375" style="178" customWidth="1"/>
    <col min="4110" max="4110" width="18.140625" style="178" bestFit="1" customWidth="1"/>
    <col min="4111" max="4352" width="10.28515625" style="178"/>
    <col min="4353" max="4354" width="0" style="178" hidden="1" customWidth="1"/>
    <col min="4355" max="4355" width="7.5703125" style="178" customWidth="1"/>
    <col min="4356" max="4356" width="8" style="178" customWidth="1"/>
    <col min="4357" max="4357" width="7.85546875" style="178" customWidth="1"/>
    <col min="4358" max="4358" width="7.140625" style="178" customWidth="1"/>
    <col min="4359" max="4359" width="18.42578125" style="178" customWidth="1"/>
    <col min="4360" max="4360" width="23.140625" style="178" customWidth="1"/>
    <col min="4361" max="4361" width="26.5703125" style="178" customWidth="1"/>
    <col min="4362" max="4362" width="23.28515625" style="178" customWidth="1"/>
    <col min="4363" max="4363" width="17.42578125" style="178" customWidth="1"/>
    <col min="4364" max="4364" width="23.42578125" style="178" customWidth="1"/>
    <col min="4365" max="4365" width="22.7109375" style="178" customWidth="1"/>
    <col min="4366" max="4366" width="18.140625" style="178" bestFit="1" customWidth="1"/>
    <col min="4367" max="4608" width="10.28515625" style="178"/>
    <col min="4609" max="4610" width="0" style="178" hidden="1" customWidth="1"/>
    <col min="4611" max="4611" width="7.5703125" style="178" customWidth="1"/>
    <col min="4612" max="4612" width="8" style="178" customWidth="1"/>
    <col min="4613" max="4613" width="7.85546875" style="178" customWidth="1"/>
    <col min="4614" max="4614" width="7.140625" style="178" customWidth="1"/>
    <col min="4615" max="4615" width="18.42578125" style="178" customWidth="1"/>
    <col min="4616" max="4616" width="23.140625" style="178" customWidth="1"/>
    <col min="4617" max="4617" width="26.5703125" style="178" customWidth="1"/>
    <col min="4618" max="4618" width="23.28515625" style="178" customWidth="1"/>
    <col min="4619" max="4619" width="17.42578125" style="178" customWidth="1"/>
    <col min="4620" max="4620" width="23.42578125" style="178" customWidth="1"/>
    <col min="4621" max="4621" width="22.7109375" style="178" customWidth="1"/>
    <col min="4622" max="4622" width="18.140625" style="178" bestFit="1" customWidth="1"/>
    <col min="4623" max="4864" width="10.28515625" style="178"/>
    <col min="4865" max="4866" width="0" style="178" hidden="1" customWidth="1"/>
    <col min="4867" max="4867" width="7.5703125" style="178" customWidth="1"/>
    <col min="4868" max="4868" width="8" style="178" customWidth="1"/>
    <col min="4869" max="4869" width="7.85546875" style="178" customWidth="1"/>
    <col min="4870" max="4870" width="7.140625" style="178" customWidth="1"/>
    <col min="4871" max="4871" width="18.42578125" style="178" customWidth="1"/>
    <col min="4872" max="4872" width="23.140625" style="178" customWidth="1"/>
    <col min="4873" max="4873" width="26.5703125" style="178" customWidth="1"/>
    <col min="4874" max="4874" width="23.28515625" style="178" customWidth="1"/>
    <col min="4875" max="4875" width="17.42578125" style="178" customWidth="1"/>
    <col min="4876" max="4876" width="23.42578125" style="178" customWidth="1"/>
    <col min="4877" max="4877" width="22.7109375" style="178" customWidth="1"/>
    <col min="4878" max="4878" width="18.140625" style="178" bestFit="1" customWidth="1"/>
    <col min="4879" max="5120" width="10.28515625" style="178"/>
    <col min="5121" max="5122" width="0" style="178" hidden="1" customWidth="1"/>
    <col min="5123" max="5123" width="7.5703125" style="178" customWidth="1"/>
    <col min="5124" max="5124" width="8" style="178" customWidth="1"/>
    <col min="5125" max="5125" width="7.85546875" style="178" customWidth="1"/>
    <col min="5126" max="5126" width="7.140625" style="178" customWidth="1"/>
    <col min="5127" max="5127" width="18.42578125" style="178" customWidth="1"/>
    <col min="5128" max="5128" width="23.140625" style="178" customWidth="1"/>
    <col min="5129" max="5129" width="26.5703125" style="178" customWidth="1"/>
    <col min="5130" max="5130" width="23.28515625" style="178" customWidth="1"/>
    <col min="5131" max="5131" width="17.42578125" style="178" customWidth="1"/>
    <col min="5132" max="5132" width="23.42578125" style="178" customWidth="1"/>
    <col min="5133" max="5133" width="22.7109375" style="178" customWidth="1"/>
    <col min="5134" max="5134" width="18.140625" style="178" bestFit="1" customWidth="1"/>
    <col min="5135" max="5376" width="10.28515625" style="178"/>
    <col min="5377" max="5378" width="0" style="178" hidden="1" customWidth="1"/>
    <col min="5379" max="5379" width="7.5703125" style="178" customWidth="1"/>
    <col min="5380" max="5380" width="8" style="178" customWidth="1"/>
    <col min="5381" max="5381" width="7.85546875" style="178" customWidth="1"/>
    <col min="5382" max="5382" width="7.140625" style="178" customWidth="1"/>
    <col min="5383" max="5383" width="18.42578125" style="178" customWidth="1"/>
    <col min="5384" max="5384" width="23.140625" style="178" customWidth="1"/>
    <col min="5385" max="5385" width="26.5703125" style="178" customWidth="1"/>
    <col min="5386" max="5386" width="23.28515625" style="178" customWidth="1"/>
    <col min="5387" max="5387" width="17.42578125" style="178" customWidth="1"/>
    <col min="5388" max="5388" width="23.42578125" style="178" customWidth="1"/>
    <col min="5389" max="5389" width="22.7109375" style="178" customWidth="1"/>
    <col min="5390" max="5390" width="18.140625" style="178" bestFit="1" customWidth="1"/>
    <col min="5391" max="5632" width="10.28515625" style="178"/>
    <col min="5633" max="5634" width="0" style="178" hidden="1" customWidth="1"/>
    <col min="5635" max="5635" width="7.5703125" style="178" customWidth="1"/>
    <col min="5636" max="5636" width="8" style="178" customWidth="1"/>
    <col min="5637" max="5637" width="7.85546875" style="178" customWidth="1"/>
    <col min="5638" max="5638" width="7.140625" style="178" customWidth="1"/>
    <col min="5639" max="5639" width="18.42578125" style="178" customWidth="1"/>
    <col min="5640" max="5640" width="23.140625" style="178" customWidth="1"/>
    <col min="5641" max="5641" width="26.5703125" style="178" customWidth="1"/>
    <col min="5642" max="5642" width="23.28515625" style="178" customWidth="1"/>
    <col min="5643" max="5643" width="17.42578125" style="178" customWidth="1"/>
    <col min="5644" max="5644" width="23.42578125" style="178" customWidth="1"/>
    <col min="5645" max="5645" width="22.7109375" style="178" customWidth="1"/>
    <col min="5646" max="5646" width="18.140625" style="178" bestFit="1" customWidth="1"/>
    <col min="5647" max="5888" width="10.28515625" style="178"/>
    <col min="5889" max="5890" width="0" style="178" hidden="1" customWidth="1"/>
    <col min="5891" max="5891" width="7.5703125" style="178" customWidth="1"/>
    <col min="5892" max="5892" width="8" style="178" customWidth="1"/>
    <col min="5893" max="5893" width="7.85546875" style="178" customWidth="1"/>
    <col min="5894" max="5894" width="7.140625" style="178" customWidth="1"/>
    <col min="5895" max="5895" width="18.42578125" style="178" customWidth="1"/>
    <col min="5896" max="5896" width="23.140625" style="178" customWidth="1"/>
    <col min="5897" max="5897" width="26.5703125" style="178" customWidth="1"/>
    <col min="5898" max="5898" width="23.28515625" style="178" customWidth="1"/>
    <col min="5899" max="5899" width="17.42578125" style="178" customWidth="1"/>
    <col min="5900" max="5900" width="23.42578125" style="178" customWidth="1"/>
    <col min="5901" max="5901" width="22.7109375" style="178" customWidth="1"/>
    <col min="5902" max="5902" width="18.140625" style="178" bestFit="1" customWidth="1"/>
    <col min="5903" max="6144" width="10.28515625" style="178"/>
    <col min="6145" max="6146" width="0" style="178" hidden="1" customWidth="1"/>
    <col min="6147" max="6147" width="7.5703125" style="178" customWidth="1"/>
    <col min="6148" max="6148" width="8" style="178" customWidth="1"/>
    <col min="6149" max="6149" width="7.85546875" style="178" customWidth="1"/>
    <col min="6150" max="6150" width="7.140625" style="178" customWidth="1"/>
    <col min="6151" max="6151" width="18.42578125" style="178" customWidth="1"/>
    <col min="6152" max="6152" width="23.140625" style="178" customWidth="1"/>
    <col min="6153" max="6153" width="26.5703125" style="178" customWidth="1"/>
    <col min="6154" max="6154" width="23.28515625" style="178" customWidth="1"/>
    <col min="6155" max="6155" width="17.42578125" style="178" customWidth="1"/>
    <col min="6156" max="6156" width="23.42578125" style="178" customWidth="1"/>
    <col min="6157" max="6157" width="22.7109375" style="178" customWidth="1"/>
    <col min="6158" max="6158" width="18.140625" style="178" bestFit="1" customWidth="1"/>
    <col min="6159" max="6400" width="10.28515625" style="178"/>
    <col min="6401" max="6402" width="0" style="178" hidden="1" customWidth="1"/>
    <col min="6403" max="6403" width="7.5703125" style="178" customWidth="1"/>
    <col min="6404" max="6404" width="8" style="178" customWidth="1"/>
    <col min="6405" max="6405" width="7.85546875" style="178" customWidth="1"/>
    <col min="6406" max="6406" width="7.140625" style="178" customWidth="1"/>
    <col min="6407" max="6407" width="18.42578125" style="178" customWidth="1"/>
    <col min="6408" max="6408" width="23.140625" style="178" customWidth="1"/>
    <col min="6409" max="6409" width="26.5703125" style="178" customWidth="1"/>
    <col min="6410" max="6410" width="23.28515625" style="178" customWidth="1"/>
    <col min="6411" max="6411" width="17.42578125" style="178" customWidth="1"/>
    <col min="6412" max="6412" width="23.42578125" style="178" customWidth="1"/>
    <col min="6413" max="6413" width="22.7109375" style="178" customWidth="1"/>
    <col min="6414" max="6414" width="18.140625" style="178" bestFit="1" customWidth="1"/>
    <col min="6415" max="6656" width="10.28515625" style="178"/>
    <col min="6657" max="6658" width="0" style="178" hidden="1" customWidth="1"/>
    <col min="6659" max="6659" width="7.5703125" style="178" customWidth="1"/>
    <col min="6660" max="6660" width="8" style="178" customWidth="1"/>
    <col min="6661" max="6661" width="7.85546875" style="178" customWidth="1"/>
    <col min="6662" max="6662" width="7.140625" style="178" customWidth="1"/>
    <col min="6663" max="6663" width="18.42578125" style="178" customWidth="1"/>
    <col min="6664" max="6664" width="23.140625" style="178" customWidth="1"/>
    <col min="6665" max="6665" width="26.5703125" style="178" customWidth="1"/>
    <col min="6666" max="6666" width="23.28515625" style="178" customWidth="1"/>
    <col min="6667" max="6667" width="17.42578125" style="178" customWidth="1"/>
    <col min="6668" max="6668" width="23.42578125" style="178" customWidth="1"/>
    <col min="6669" max="6669" width="22.7109375" style="178" customWidth="1"/>
    <col min="6670" max="6670" width="18.140625" style="178" bestFit="1" customWidth="1"/>
    <col min="6671" max="6912" width="10.28515625" style="178"/>
    <col min="6913" max="6914" width="0" style="178" hidden="1" customWidth="1"/>
    <col min="6915" max="6915" width="7.5703125" style="178" customWidth="1"/>
    <col min="6916" max="6916" width="8" style="178" customWidth="1"/>
    <col min="6917" max="6917" width="7.85546875" style="178" customWidth="1"/>
    <col min="6918" max="6918" width="7.140625" style="178" customWidth="1"/>
    <col min="6919" max="6919" width="18.42578125" style="178" customWidth="1"/>
    <col min="6920" max="6920" width="23.140625" style="178" customWidth="1"/>
    <col min="6921" max="6921" width="26.5703125" style="178" customWidth="1"/>
    <col min="6922" max="6922" width="23.28515625" style="178" customWidth="1"/>
    <col min="6923" max="6923" width="17.42578125" style="178" customWidth="1"/>
    <col min="6924" max="6924" width="23.42578125" style="178" customWidth="1"/>
    <col min="6925" max="6925" width="22.7109375" style="178" customWidth="1"/>
    <col min="6926" max="6926" width="18.140625" style="178" bestFit="1" customWidth="1"/>
    <col min="6927" max="7168" width="10.28515625" style="178"/>
    <col min="7169" max="7170" width="0" style="178" hidden="1" customWidth="1"/>
    <col min="7171" max="7171" width="7.5703125" style="178" customWidth="1"/>
    <col min="7172" max="7172" width="8" style="178" customWidth="1"/>
    <col min="7173" max="7173" width="7.85546875" style="178" customWidth="1"/>
    <col min="7174" max="7174" width="7.140625" style="178" customWidth="1"/>
    <col min="7175" max="7175" width="18.42578125" style="178" customWidth="1"/>
    <col min="7176" max="7176" width="23.140625" style="178" customWidth="1"/>
    <col min="7177" max="7177" width="26.5703125" style="178" customWidth="1"/>
    <col min="7178" max="7178" width="23.28515625" style="178" customWidth="1"/>
    <col min="7179" max="7179" width="17.42578125" style="178" customWidth="1"/>
    <col min="7180" max="7180" width="23.42578125" style="178" customWidth="1"/>
    <col min="7181" max="7181" width="22.7109375" style="178" customWidth="1"/>
    <col min="7182" max="7182" width="18.140625" style="178" bestFit="1" customWidth="1"/>
    <col min="7183" max="7424" width="10.28515625" style="178"/>
    <col min="7425" max="7426" width="0" style="178" hidden="1" customWidth="1"/>
    <col min="7427" max="7427" width="7.5703125" style="178" customWidth="1"/>
    <col min="7428" max="7428" width="8" style="178" customWidth="1"/>
    <col min="7429" max="7429" width="7.85546875" style="178" customWidth="1"/>
    <col min="7430" max="7430" width="7.140625" style="178" customWidth="1"/>
    <col min="7431" max="7431" width="18.42578125" style="178" customWidth="1"/>
    <col min="7432" max="7432" width="23.140625" style="178" customWidth="1"/>
    <col min="7433" max="7433" width="26.5703125" style="178" customWidth="1"/>
    <col min="7434" max="7434" width="23.28515625" style="178" customWidth="1"/>
    <col min="7435" max="7435" width="17.42578125" style="178" customWidth="1"/>
    <col min="7436" max="7436" width="23.42578125" style="178" customWidth="1"/>
    <col min="7437" max="7437" width="22.7109375" style="178" customWidth="1"/>
    <col min="7438" max="7438" width="18.140625" style="178" bestFit="1" customWidth="1"/>
    <col min="7439" max="7680" width="10.28515625" style="178"/>
    <col min="7681" max="7682" width="0" style="178" hidden="1" customWidth="1"/>
    <col min="7683" max="7683" width="7.5703125" style="178" customWidth="1"/>
    <col min="7684" max="7684" width="8" style="178" customWidth="1"/>
    <col min="7685" max="7685" width="7.85546875" style="178" customWidth="1"/>
    <col min="7686" max="7686" width="7.140625" style="178" customWidth="1"/>
    <col min="7687" max="7687" width="18.42578125" style="178" customWidth="1"/>
    <col min="7688" max="7688" width="23.140625" style="178" customWidth="1"/>
    <col min="7689" max="7689" width="26.5703125" style="178" customWidth="1"/>
    <col min="7690" max="7690" width="23.28515625" style="178" customWidth="1"/>
    <col min="7691" max="7691" width="17.42578125" style="178" customWidth="1"/>
    <col min="7692" max="7692" width="23.42578125" style="178" customWidth="1"/>
    <col min="7693" max="7693" width="22.7109375" style="178" customWidth="1"/>
    <col min="7694" max="7694" width="18.140625" style="178" bestFit="1" customWidth="1"/>
    <col min="7695" max="7936" width="10.28515625" style="178"/>
    <col min="7937" max="7938" width="0" style="178" hidden="1" customWidth="1"/>
    <col min="7939" max="7939" width="7.5703125" style="178" customWidth="1"/>
    <col min="7940" max="7940" width="8" style="178" customWidth="1"/>
    <col min="7941" max="7941" width="7.85546875" style="178" customWidth="1"/>
    <col min="7942" max="7942" width="7.140625" style="178" customWidth="1"/>
    <col min="7943" max="7943" width="18.42578125" style="178" customWidth="1"/>
    <col min="7944" max="7944" width="23.140625" style="178" customWidth="1"/>
    <col min="7945" max="7945" width="26.5703125" style="178" customWidth="1"/>
    <col min="7946" max="7946" width="23.28515625" style="178" customWidth="1"/>
    <col min="7947" max="7947" width="17.42578125" style="178" customWidth="1"/>
    <col min="7948" max="7948" width="23.42578125" style="178" customWidth="1"/>
    <col min="7949" max="7949" width="22.7109375" style="178" customWidth="1"/>
    <col min="7950" max="7950" width="18.140625" style="178" bestFit="1" customWidth="1"/>
    <col min="7951" max="8192" width="10.28515625" style="178"/>
    <col min="8193" max="8194" width="0" style="178" hidden="1" customWidth="1"/>
    <col min="8195" max="8195" width="7.5703125" style="178" customWidth="1"/>
    <col min="8196" max="8196" width="8" style="178" customWidth="1"/>
    <col min="8197" max="8197" width="7.85546875" style="178" customWidth="1"/>
    <col min="8198" max="8198" width="7.140625" style="178" customWidth="1"/>
    <col min="8199" max="8199" width="18.42578125" style="178" customWidth="1"/>
    <col min="8200" max="8200" width="23.140625" style="178" customWidth="1"/>
    <col min="8201" max="8201" width="26.5703125" style="178" customWidth="1"/>
    <col min="8202" max="8202" width="23.28515625" style="178" customWidth="1"/>
    <col min="8203" max="8203" width="17.42578125" style="178" customWidth="1"/>
    <col min="8204" max="8204" width="23.42578125" style="178" customWidth="1"/>
    <col min="8205" max="8205" width="22.7109375" style="178" customWidth="1"/>
    <col min="8206" max="8206" width="18.140625" style="178" bestFit="1" customWidth="1"/>
    <col min="8207" max="8448" width="10.28515625" style="178"/>
    <col min="8449" max="8450" width="0" style="178" hidden="1" customWidth="1"/>
    <col min="8451" max="8451" width="7.5703125" style="178" customWidth="1"/>
    <col min="8452" max="8452" width="8" style="178" customWidth="1"/>
    <col min="8453" max="8453" width="7.85546875" style="178" customWidth="1"/>
    <col min="8454" max="8454" width="7.140625" style="178" customWidth="1"/>
    <col min="8455" max="8455" width="18.42578125" style="178" customWidth="1"/>
    <col min="8456" max="8456" width="23.140625" style="178" customWidth="1"/>
    <col min="8457" max="8457" width="26.5703125" style="178" customWidth="1"/>
    <col min="8458" max="8458" width="23.28515625" style="178" customWidth="1"/>
    <col min="8459" max="8459" width="17.42578125" style="178" customWidth="1"/>
    <col min="8460" max="8460" width="23.42578125" style="178" customWidth="1"/>
    <col min="8461" max="8461" width="22.7109375" style="178" customWidth="1"/>
    <col min="8462" max="8462" width="18.140625" style="178" bestFit="1" customWidth="1"/>
    <col min="8463" max="8704" width="10.28515625" style="178"/>
    <col min="8705" max="8706" width="0" style="178" hidden="1" customWidth="1"/>
    <col min="8707" max="8707" width="7.5703125" style="178" customWidth="1"/>
    <col min="8708" max="8708" width="8" style="178" customWidth="1"/>
    <col min="8709" max="8709" width="7.85546875" style="178" customWidth="1"/>
    <col min="8710" max="8710" width="7.140625" style="178" customWidth="1"/>
    <col min="8711" max="8711" width="18.42578125" style="178" customWidth="1"/>
    <col min="8712" max="8712" width="23.140625" style="178" customWidth="1"/>
    <col min="8713" max="8713" width="26.5703125" style="178" customWidth="1"/>
    <col min="8714" max="8714" width="23.28515625" style="178" customWidth="1"/>
    <col min="8715" max="8715" width="17.42578125" style="178" customWidth="1"/>
    <col min="8716" max="8716" width="23.42578125" style="178" customWidth="1"/>
    <col min="8717" max="8717" width="22.7109375" style="178" customWidth="1"/>
    <col min="8718" max="8718" width="18.140625" style="178" bestFit="1" customWidth="1"/>
    <col min="8719" max="8960" width="10.28515625" style="178"/>
    <col min="8961" max="8962" width="0" style="178" hidden="1" customWidth="1"/>
    <col min="8963" max="8963" width="7.5703125" style="178" customWidth="1"/>
    <col min="8964" max="8964" width="8" style="178" customWidth="1"/>
    <col min="8965" max="8965" width="7.85546875" style="178" customWidth="1"/>
    <col min="8966" max="8966" width="7.140625" style="178" customWidth="1"/>
    <col min="8967" max="8967" width="18.42578125" style="178" customWidth="1"/>
    <col min="8968" max="8968" width="23.140625" style="178" customWidth="1"/>
    <col min="8969" max="8969" width="26.5703125" style="178" customWidth="1"/>
    <col min="8970" max="8970" width="23.28515625" style="178" customWidth="1"/>
    <col min="8971" max="8971" width="17.42578125" style="178" customWidth="1"/>
    <col min="8972" max="8972" width="23.42578125" style="178" customWidth="1"/>
    <col min="8973" max="8973" width="22.7109375" style="178" customWidth="1"/>
    <col min="8974" max="8974" width="18.140625" style="178" bestFit="1" customWidth="1"/>
    <col min="8975" max="9216" width="10.28515625" style="178"/>
    <col min="9217" max="9218" width="0" style="178" hidden="1" customWidth="1"/>
    <col min="9219" max="9219" width="7.5703125" style="178" customWidth="1"/>
    <col min="9220" max="9220" width="8" style="178" customWidth="1"/>
    <col min="9221" max="9221" width="7.85546875" style="178" customWidth="1"/>
    <col min="9222" max="9222" width="7.140625" style="178" customWidth="1"/>
    <col min="9223" max="9223" width="18.42578125" style="178" customWidth="1"/>
    <col min="9224" max="9224" width="23.140625" style="178" customWidth="1"/>
    <col min="9225" max="9225" width="26.5703125" style="178" customWidth="1"/>
    <col min="9226" max="9226" width="23.28515625" style="178" customWidth="1"/>
    <col min="9227" max="9227" width="17.42578125" style="178" customWidth="1"/>
    <col min="9228" max="9228" width="23.42578125" style="178" customWidth="1"/>
    <col min="9229" max="9229" width="22.7109375" style="178" customWidth="1"/>
    <col min="9230" max="9230" width="18.140625" style="178" bestFit="1" customWidth="1"/>
    <col min="9231" max="9472" width="10.28515625" style="178"/>
    <col min="9473" max="9474" width="0" style="178" hidden="1" customWidth="1"/>
    <col min="9475" max="9475" width="7.5703125" style="178" customWidth="1"/>
    <col min="9476" max="9476" width="8" style="178" customWidth="1"/>
    <col min="9477" max="9477" width="7.85546875" style="178" customWidth="1"/>
    <col min="9478" max="9478" width="7.140625" style="178" customWidth="1"/>
    <col min="9479" max="9479" width="18.42578125" style="178" customWidth="1"/>
    <col min="9480" max="9480" width="23.140625" style="178" customWidth="1"/>
    <col min="9481" max="9481" width="26.5703125" style="178" customWidth="1"/>
    <col min="9482" max="9482" width="23.28515625" style="178" customWidth="1"/>
    <col min="9483" max="9483" width="17.42578125" style="178" customWidth="1"/>
    <col min="9484" max="9484" width="23.42578125" style="178" customWidth="1"/>
    <col min="9485" max="9485" width="22.7109375" style="178" customWidth="1"/>
    <col min="9486" max="9486" width="18.140625" style="178" bestFit="1" customWidth="1"/>
    <col min="9487" max="9728" width="10.28515625" style="178"/>
    <col min="9729" max="9730" width="0" style="178" hidden="1" customWidth="1"/>
    <col min="9731" max="9731" width="7.5703125" style="178" customWidth="1"/>
    <col min="9732" max="9732" width="8" style="178" customWidth="1"/>
    <col min="9733" max="9733" width="7.85546875" style="178" customWidth="1"/>
    <col min="9734" max="9734" width="7.140625" style="178" customWidth="1"/>
    <col min="9735" max="9735" width="18.42578125" style="178" customWidth="1"/>
    <col min="9736" max="9736" width="23.140625" style="178" customWidth="1"/>
    <col min="9737" max="9737" width="26.5703125" style="178" customWidth="1"/>
    <col min="9738" max="9738" width="23.28515625" style="178" customWidth="1"/>
    <col min="9739" max="9739" width="17.42578125" style="178" customWidth="1"/>
    <col min="9740" max="9740" width="23.42578125" style="178" customWidth="1"/>
    <col min="9741" max="9741" width="22.7109375" style="178" customWidth="1"/>
    <col min="9742" max="9742" width="18.140625" style="178" bestFit="1" customWidth="1"/>
    <col min="9743" max="9984" width="10.28515625" style="178"/>
    <col min="9985" max="9986" width="0" style="178" hidden="1" customWidth="1"/>
    <col min="9987" max="9987" width="7.5703125" style="178" customWidth="1"/>
    <col min="9988" max="9988" width="8" style="178" customWidth="1"/>
    <col min="9989" max="9989" width="7.85546875" style="178" customWidth="1"/>
    <col min="9990" max="9990" width="7.140625" style="178" customWidth="1"/>
    <col min="9991" max="9991" width="18.42578125" style="178" customWidth="1"/>
    <col min="9992" max="9992" width="23.140625" style="178" customWidth="1"/>
    <col min="9993" max="9993" width="26.5703125" style="178" customWidth="1"/>
    <col min="9994" max="9994" width="23.28515625" style="178" customWidth="1"/>
    <col min="9995" max="9995" width="17.42578125" style="178" customWidth="1"/>
    <col min="9996" max="9996" width="23.42578125" style="178" customWidth="1"/>
    <col min="9997" max="9997" width="22.7109375" style="178" customWidth="1"/>
    <col min="9998" max="9998" width="18.140625" style="178" bestFit="1" customWidth="1"/>
    <col min="9999" max="10240" width="10.28515625" style="178"/>
    <col min="10241" max="10242" width="0" style="178" hidden="1" customWidth="1"/>
    <col min="10243" max="10243" width="7.5703125" style="178" customWidth="1"/>
    <col min="10244" max="10244" width="8" style="178" customWidth="1"/>
    <col min="10245" max="10245" width="7.85546875" style="178" customWidth="1"/>
    <col min="10246" max="10246" width="7.140625" style="178" customWidth="1"/>
    <col min="10247" max="10247" width="18.42578125" style="178" customWidth="1"/>
    <col min="10248" max="10248" width="23.140625" style="178" customWidth="1"/>
    <col min="10249" max="10249" width="26.5703125" style="178" customWidth="1"/>
    <col min="10250" max="10250" width="23.28515625" style="178" customWidth="1"/>
    <col min="10251" max="10251" width="17.42578125" style="178" customWidth="1"/>
    <col min="10252" max="10252" width="23.42578125" style="178" customWidth="1"/>
    <col min="10253" max="10253" width="22.7109375" style="178" customWidth="1"/>
    <col min="10254" max="10254" width="18.140625" style="178" bestFit="1" customWidth="1"/>
    <col min="10255" max="10496" width="10.28515625" style="178"/>
    <col min="10497" max="10498" width="0" style="178" hidden="1" customWidth="1"/>
    <col min="10499" max="10499" width="7.5703125" style="178" customWidth="1"/>
    <col min="10500" max="10500" width="8" style="178" customWidth="1"/>
    <col min="10501" max="10501" width="7.85546875" style="178" customWidth="1"/>
    <col min="10502" max="10502" width="7.140625" style="178" customWidth="1"/>
    <col min="10503" max="10503" width="18.42578125" style="178" customWidth="1"/>
    <col min="10504" max="10504" width="23.140625" style="178" customWidth="1"/>
    <col min="10505" max="10505" width="26.5703125" style="178" customWidth="1"/>
    <col min="10506" max="10506" width="23.28515625" style="178" customWidth="1"/>
    <col min="10507" max="10507" width="17.42578125" style="178" customWidth="1"/>
    <col min="10508" max="10508" width="23.42578125" style="178" customWidth="1"/>
    <col min="10509" max="10509" width="22.7109375" style="178" customWidth="1"/>
    <col min="10510" max="10510" width="18.140625" style="178" bestFit="1" customWidth="1"/>
    <col min="10511" max="10752" width="10.28515625" style="178"/>
    <col min="10753" max="10754" width="0" style="178" hidden="1" customWidth="1"/>
    <col min="10755" max="10755" width="7.5703125" style="178" customWidth="1"/>
    <col min="10756" max="10756" width="8" style="178" customWidth="1"/>
    <col min="10757" max="10757" width="7.85546875" style="178" customWidth="1"/>
    <col min="10758" max="10758" width="7.140625" style="178" customWidth="1"/>
    <col min="10759" max="10759" width="18.42578125" style="178" customWidth="1"/>
    <col min="10760" max="10760" width="23.140625" style="178" customWidth="1"/>
    <col min="10761" max="10761" width="26.5703125" style="178" customWidth="1"/>
    <col min="10762" max="10762" width="23.28515625" style="178" customWidth="1"/>
    <col min="10763" max="10763" width="17.42578125" style="178" customWidth="1"/>
    <col min="10764" max="10764" width="23.42578125" style="178" customWidth="1"/>
    <col min="10765" max="10765" width="22.7109375" style="178" customWidth="1"/>
    <col min="10766" max="10766" width="18.140625" style="178" bestFit="1" customWidth="1"/>
    <col min="10767" max="11008" width="10.28515625" style="178"/>
    <col min="11009" max="11010" width="0" style="178" hidden="1" customWidth="1"/>
    <col min="11011" max="11011" width="7.5703125" style="178" customWidth="1"/>
    <col min="11012" max="11012" width="8" style="178" customWidth="1"/>
    <col min="11013" max="11013" width="7.85546875" style="178" customWidth="1"/>
    <col min="11014" max="11014" width="7.140625" style="178" customWidth="1"/>
    <col min="11015" max="11015" width="18.42578125" style="178" customWidth="1"/>
    <col min="11016" max="11016" width="23.140625" style="178" customWidth="1"/>
    <col min="11017" max="11017" width="26.5703125" style="178" customWidth="1"/>
    <col min="11018" max="11018" width="23.28515625" style="178" customWidth="1"/>
    <col min="11019" max="11019" width="17.42578125" style="178" customWidth="1"/>
    <col min="11020" max="11020" width="23.42578125" style="178" customWidth="1"/>
    <col min="11021" max="11021" width="22.7109375" style="178" customWidth="1"/>
    <col min="11022" max="11022" width="18.140625" style="178" bestFit="1" customWidth="1"/>
    <col min="11023" max="11264" width="10.28515625" style="178"/>
    <col min="11265" max="11266" width="0" style="178" hidden="1" customWidth="1"/>
    <col min="11267" max="11267" width="7.5703125" style="178" customWidth="1"/>
    <col min="11268" max="11268" width="8" style="178" customWidth="1"/>
    <col min="11269" max="11269" width="7.85546875" style="178" customWidth="1"/>
    <col min="11270" max="11270" width="7.140625" style="178" customWidth="1"/>
    <col min="11271" max="11271" width="18.42578125" style="178" customWidth="1"/>
    <col min="11272" max="11272" width="23.140625" style="178" customWidth="1"/>
    <col min="11273" max="11273" width="26.5703125" style="178" customWidth="1"/>
    <col min="11274" max="11274" width="23.28515625" style="178" customWidth="1"/>
    <col min="11275" max="11275" width="17.42578125" style="178" customWidth="1"/>
    <col min="11276" max="11276" width="23.42578125" style="178" customWidth="1"/>
    <col min="11277" max="11277" width="22.7109375" style="178" customWidth="1"/>
    <col min="11278" max="11278" width="18.140625" style="178" bestFit="1" customWidth="1"/>
    <col min="11279" max="11520" width="10.28515625" style="178"/>
    <col min="11521" max="11522" width="0" style="178" hidden="1" customWidth="1"/>
    <col min="11523" max="11523" width="7.5703125" style="178" customWidth="1"/>
    <col min="11524" max="11524" width="8" style="178" customWidth="1"/>
    <col min="11525" max="11525" width="7.85546875" style="178" customWidth="1"/>
    <col min="11526" max="11526" width="7.140625" style="178" customWidth="1"/>
    <col min="11527" max="11527" width="18.42578125" style="178" customWidth="1"/>
    <col min="11528" max="11528" width="23.140625" style="178" customWidth="1"/>
    <col min="11529" max="11529" width="26.5703125" style="178" customWidth="1"/>
    <col min="11530" max="11530" width="23.28515625" style="178" customWidth="1"/>
    <col min="11531" max="11531" width="17.42578125" style="178" customWidth="1"/>
    <col min="11532" max="11532" width="23.42578125" style="178" customWidth="1"/>
    <col min="11533" max="11533" width="22.7109375" style="178" customWidth="1"/>
    <col min="11534" max="11534" width="18.140625" style="178" bestFit="1" customWidth="1"/>
    <col min="11535" max="11776" width="10.28515625" style="178"/>
    <col min="11777" max="11778" width="0" style="178" hidden="1" customWidth="1"/>
    <col min="11779" max="11779" width="7.5703125" style="178" customWidth="1"/>
    <col min="11780" max="11780" width="8" style="178" customWidth="1"/>
    <col min="11781" max="11781" width="7.85546875" style="178" customWidth="1"/>
    <col min="11782" max="11782" width="7.140625" style="178" customWidth="1"/>
    <col min="11783" max="11783" width="18.42578125" style="178" customWidth="1"/>
    <col min="11784" max="11784" width="23.140625" style="178" customWidth="1"/>
    <col min="11785" max="11785" width="26.5703125" style="178" customWidth="1"/>
    <col min="11786" max="11786" width="23.28515625" style="178" customWidth="1"/>
    <col min="11787" max="11787" width="17.42578125" style="178" customWidth="1"/>
    <col min="11788" max="11788" width="23.42578125" style="178" customWidth="1"/>
    <col min="11789" max="11789" width="22.7109375" style="178" customWidth="1"/>
    <col min="11790" max="11790" width="18.140625" style="178" bestFit="1" customWidth="1"/>
    <col min="11791" max="12032" width="10.28515625" style="178"/>
    <col min="12033" max="12034" width="0" style="178" hidden="1" customWidth="1"/>
    <col min="12035" max="12035" width="7.5703125" style="178" customWidth="1"/>
    <col min="12036" max="12036" width="8" style="178" customWidth="1"/>
    <col min="12037" max="12037" width="7.85546875" style="178" customWidth="1"/>
    <col min="12038" max="12038" width="7.140625" style="178" customWidth="1"/>
    <col min="12039" max="12039" width="18.42578125" style="178" customWidth="1"/>
    <col min="12040" max="12040" width="23.140625" style="178" customWidth="1"/>
    <col min="12041" max="12041" width="26.5703125" style="178" customWidth="1"/>
    <col min="12042" max="12042" width="23.28515625" style="178" customWidth="1"/>
    <col min="12043" max="12043" width="17.42578125" style="178" customWidth="1"/>
    <col min="12044" max="12044" width="23.42578125" style="178" customWidth="1"/>
    <col min="12045" max="12045" width="22.7109375" style="178" customWidth="1"/>
    <col min="12046" max="12046" width="18.140625" style="178" bestFit="1" customWidth="1"/>
    <col min="12047" max="12288" width="10.28515625" style="178"/>
    <col min="12289" max="12290" width="0" style="178" hidden="1" customWidth="1"/>
    <col min="12291" max="12291" width="7.5703125" style="178" customWidth="1"/>
    <col min="12292" max="12292" width="8" style="178" customWidth="1"/>
    <col min="12293" max="12293" width="7.85546875" style="178" customWidth="1"/>
    <col min="12294" max="12294" width="7.140625" style="178" customWidth="1"/>
    <col min="12295" max="12295" width="18.42578125" style="178" customWidth="1"/>
    <col min="12296" max="12296" width="23.140625" style="178" customWidth="1"/>
    <col min="12297" max="12297" width="26.5703125" style="178" customWidth="1"/>
    <col min="12298" max="12298" width="23.28515625" style="178" customWidth="1"/>
    <col min="12299" max="12299" width="17.42578125" style="178" customWidth="1"/>
    <col min="12300" max="12300" width="23.42578125" style="178" customWidth="1"/>
    <col min="12301" max="12301" width="22.7109375" style="178" customWidth="1"/>
    <col min="12302" max="12302" width="18.140625" style="178" bestFit="1" customWidth="1"/>
    <col min="12303" max="12544" width="10.28515625" style="178"/>
    <col min="12545" max="12546" width="0" style="178" hidden="1" customWidth="1"/>
    <col min="12547" max="12547" width="7.5703125" style="178" customWidth="1"/>
    <col min="12548" max="12548" width="8" style="178" customWidth="1"/>
    <col min="12549" max="12549" width="7.85546875" style="178" customWidth="1"/>
    <col min="12550" max="12550" width="7.140625" style="178" customWidth="1"/>
    <col min="12551" max="12551" width="18.42578125" style="178" customWidth="1"/>
    <col min="12552" max="12552" width="23.140625" style="178" customWidth="1"/>
    <col min="12553" max="12553" width="26.5703125" style="178" customWidth="1"/>
    <col min="12554" max="12554" width="23.28515625" style="178" customWidth="1"/>
    <col min="12555" max="12555" width="17.42578125" style="178" customWidth="1"/>
    <col min="12556" max="12556" width="23.42578125" style="178" customWidth="1"/>
    <col min="12557" max="12557" width="22.7109375" style="178" customWidth="1"/>
    <col min="12558" max="12558" width="18.140625" style="178" bestFit="1" customWidth="1"/>
    <col min="12559" max="12800" width="10.28515625" style="178"/>
    <col min="12801" max="12802" width="0" style="178" hidden="1" customWidth="1"/>
    <col min="12803" max="12803" width="7.5703125" style="178" customWidth="1"/>
    <col min="12804" max="12804" width="8" style="178" customWidth="1"/>
    <col min="12805" max="12805" width="7.85546875" style="178" customWidth="1"/>
    <col min="12806" max="12806" width="7.140625" style="178" customWidth="1"/>
    <col min="12807" max="12807" width="18.42578125" style="178" customWidth="1"/>
    <col min="12808" max="12808" width="23.140625" style="178" customWidth="1"/>
    <col min="12809" max="12809" width="26.5703125" style="178" customWidth="1"/>
    <col min="12810" max="12810" width="23.28515625" style="178" customWidth="1"/>
    <col min="12811" max="12811" width="17.42578125" style="178" customWidth="1"/>
    <col min="12812" max="12812" width="23.42578125" style="178" customWidth="1"/>
    <col min="12813" max="12813" width="22.7109375" style="178" customWidth="1"/>
    <col min="12814" max="12814" width="18.140625" style="178" bestFit="1" customWidth="1"/>
    <col min="12815" max="13056" width="10.28515625" style="178"/>
    <col min="13057" max="13058" width="0" style="178" hidden="1" customWidth="1"/>
    <col min="13059" max="13059" width="7.5703125" style="178" customWidth="1"/>
    <col min="13060" max="13060" width="8" style="178" customWidth="1"/>
    <col min="13061" max="13061" width="7.85546875" style="178" customWidth="1"/>
    <col min="13062" max="13062" width="7.140625" style="178" customWidth="1"/>
    <col min="13063" max="13063" width="18.42578125" style="178" customWidth="1"/>
    <col min="13064" max="13064" width="23.140625" style="178" customWidth="1"/>
    <col min="13065" max="13065" width="26.5703125" style="178" customWidth="1"/>
    <col min="13066" max="13066" width="23.28515625" style="178" customWidth="1"/>
    <col min="13067" max="13067" width="17.42578125" style="178" customWidth="1"/>
    <col min="13068" max="13068" width="23.42578125" style="178" customWidth="1"/>
    <col min="13069" max="13069" width="22.7109375" style="178" customWidth="1"/>
    <col min="13070" max="13070" width="18.140625" style="178" bestFit="1" customWidth="1"/>
    <col min="13071" max="13312" width="10.28515625" style="178"/>
    <col min="13313" max="13314" width="0" style="178" hidden="1" customWidth="1"/>
    <col min="13315" max="13315" width="7.5703125" style="178" customWidth="1"/>
    <col min="13316" max="13316" width="8" style="178" customWidth="1"/>
    <col min="13317" max="13317" width="7.85546875" style="178" customWidth="1"/>
    <col min="13318" max="13318" width="7.140625" style="178" customWidth="1"/>
    <col min="13319" max="13319" width="18.42578125" style="178" customWidth="1"/>
    <col min="13320" max="13320" width="23.140625" style="178" customWidth="1"/>
    <col min="13321" max="13321" width="26.5703125" style="178" customWidth="1"/>
    <col min="13322" max="13322" width="23.28515625" style="178" customWidth="1"/>
    <col min="13323" max="13323" width="17.42578125" style="178" customWidth="1"/>
    <col min="13324" max="13324" width="23.42578125" style="178" customWidth="1"/>
    <col min="13325" max="13325" width="22.7109375" style="178" customWidth="1"/>
    <col min="13326" max="13326" width="18.140625" style="178" bestFit="1" customWidth="1"/>
    <col min="13327" max="13568" width="10.28515625" style="178"/>
    <col min="13569" max="13570" width="0" style="178" hidden="1" customWidth="1"/>
    <col min="13571" max="13571" width="7.5703125" style="178" customWidth="1"/>
    <col min="13572" max="13572" width="8" style="178" customWidth="1"/>
    <col min="13573" max="13573" width="7.85546875" style="178" customWidth="1"/>
    <col min="13574" max="13574" width="7.140625" style="178" customWidth="1"/>
    <col min="13575" max="13575" width="18.42578125" style="178" customWidth="1"/>
    <col min="13576" max="13576" width="23.140625" style="178" customWidth="1"/>
    <col min="13577" max="13577" width="26.5703125" style="178" customWidth="1"/>
    <col min="13578" max="13578" width="23.28515625" style="178" customWidth="1"/>
    <col min="13579" max="13579" width="17.42578125" style="178" customWidth="1"/>
    <col min="13580" max="13580" width="23.42578125" style="178" customWidth="1"/>
    <col min="13581" max="13581" width="22.7109375" style="178" customWidth="1"/>
    <col min="13582" max="13582" width="18.140625" style="178" bestFit="1" customWidth="1"/>
    <col min="13583" max="13824" width="10.28515625" style="178"/>
    <col min="13825" max="13826" width="0" style="178" hidden="1" customWidth="1"/>
    <col min="13827" max="13827" width="7.5703125" style="178" customWidth="1"/>
    <col min="13828" max="13828" width="8" style="178" customWidth="1"/>
    <col min="13829" max="13829" width="7.85546875" style="178" customWidth="1"/>
    <col min="13830" max="13830" width="7.140625" style="178" customWidth="1"/>
    <col min="13831" max="13831" width="18.42578125" style="178" customWidth="1"/>
    <col min="13832" max="13832" width="23.140625" style="178" customWidth="1"/>
    <col min="13833" max="13833" width="26.5703125" style="178" customWidth="1"/>
    <col min="13834" max="13834" width="23.28515625" style="178" customWidth="1"/>
    <col min="13835" max="13835" width="17.42578125" style="178" customWidth="1"/>
    <col min="13836" max="13836" width="23.42578125" style="178" customWidth="1"/>
    <col min="13837" max="13837" width="22.7109375" style="178" customWidth="1"/>
    <col min="13838" max="13838" width="18.140625" style="178" bestFit="1" customWidth="1"/>
    <col min="13839" max="14080" width="10.28515625" style="178"/>
    <col min="14081" max="14082" width="0" style="178" hidden="1" customWidth="1"/>
    <col min="14083" max="14083" width="7.5703125" style="178" customWidth="1"/>
    <col min="14084" max="14084" width="8" style="178" customWidth="1"/>
    <col min="14085" max="14085" width="7.85546875" style="178" customWidth="1"/>
    <col min="14086" max="14086" width="7.140625" style="178" customWidth="1"/>
    <col min="14087" max="14087" width="18.42578125" style="178" customWidth="1"/>
    <col min="14088" max="14088" width="23.140625" style="178" customWidth="1"/>
    <col min="14089" max="14089" width="26.5703125" style="178" customWidth="1"/>
    <col min="14090" max="14090" width="23.28515625" style="178" customWidth="1"/>
    <col min="14091" max="14091" width="17.42578125" style="178" customWidth="1"/>
    <col min="14092" max="14092" width="23.42578125" style="178" customWidth="1"/>
    <col min="14093" max="14093" width="22.7109375" style="178" customWidth="1"/>
    <col min="14094" max="14094" width="18.140625" style="178" bestFit="1" customWidth="1"/>
    <col min="14095" max="14336" width="10.28515625" style="178"/>
    <col min="14337" max="14338" width="0" style="178" hidden="1" customWidth="1"/>
    <col min="14339" max="14339" width="7.5703125" style="178" customWidth="1"/>
    <col min="14340" max="14340" width="8" style="178" customWidth="1"/>
    <col min="14341" max="14341" width="7.85546875" style="178" customWidth="1"/>
    <col min="14342" max="14342" width="7.140625" style="178" customWidth="1"/>
    <col min="14343" max="14343" width="18.42578125" style="178" customWidth="1"/>
    <col min="14344" max="14344" width="23.140625" style="178" customWidth="1"/>
    <col min="14345" max="14345" width="26.5703125" style="178" customWidth="1"/>
    <col min="14346" max="14346" width="23.28515625" style="178" customWidth="1"/>
    <col min="14347" max="14347" width="17.42578125" style="178" customWidth="1"/>
    <col min="14348" max="14348" width="23.42578125" style="178" customWidth="1"/>
    <col min="14349" max="14349" width="22.7109375" style="178" customWidth="1"/>
    <col min="14350" max="14350" width="18.140625" style="178" bestFit="1" customWidth="1"/>
    <col min="14351" max="14592" width="10.28515625" style="178"/>
    <col min="14593" max="14594" width="0" style="178" hidden="1" customWidth="1"/>
    <col min="14595" max="14595" width="7.5703125" style="178" customWidth="1"/>
    <col min="14596" max="14596" width="8" style="178" customWidth="1"/>
    <col min="14597" max="14597" width="7.85546875" style="178" customWidth="1"/>
    <col min="14598" max="14598" width="7.140625" style="178" customWidth="1"/>
    <col min="14599" max="14599" width="18.42578125" style="178" customWidth="1"/>
    <col min="14600" max="14600" width="23.140625" style="178" customWidth="1"/>
    <col min="14601" max="14601" width="26.5703125" style="178" customWidth="1"/>
    <col min="14602" max="14602" width="23.28515625" style="178" customWidth="1"/>
    <col min="14603" max="14603" width="17.42578125" style="178" customWidth="1"/>
    <col min="14604" max="14604" width="23.42578125" style="178" customWidth="1"/>
    <col min="14605" max="14605" width="22.7109375" style="178" customWidth="1"/>
    <col min="14606" max="14606" width="18.140625" style="178" bestFit="1" customWidth="1"/>
    <col min="14607" max="14848" width="10.28515625" style="178"/>
    <col min="14849" max="14850" width="0" style="178" hidden="1" customWidth="1"/>
    <col min="14851" max="14851" width="7.5703125" style="178" customWidth="1"/>
    <col min="14852" max="14852" width="8" style="178" customWidth="1"/>
    <col min="14853" max="14853" width="7.85546875" style="178" customWidth="1"/>
    <col min="14854" max="14854" width="7.140625" style="178" customWidth="1"/>
    <col min="14855" max="14855" width="18.42578125" style="178" customWidth="1"/>
    <col min="14856" max="14856" width="23.140625" style="178" customWidth="1"/>
    <col min="14857" max="14857" width="26.5703125" style="178" customWidth="1"/>
    <col min="14858" max="14858" width="23.28515625" style="178" customWidth="1"/>
    <col min="14859" max="14859" width="17.42578125" style="178" customWidth="1"/>
    <col min="14860" max="14860" width="23.42578125" style="178" customWidth="1"/>
    <col min="14861" max="14861" width="22.7109375" style="178" customWidth="1"/>
    <col min="14862" max="14862" width="18.140625" style="178" bestFit="1" customWidth="1"/>
    <col min="14863" max="15104" width="10.28515625" style="178"/>
    <col min="15105" max="15106" width="0" style="178" hidden="1" customWidth="1"/>
    <col min="15107" max="15107" width="7.5703125" style="178" customWidth="1"/>
    <col min="15108" max="15108" width="8" style="178" customWidth="1"/>
    <col min="15109" max="15109" width="7.85546875" style="178" customWidth="1"/>
    <col min="15110" max="15110" width="7.140625" style="178" customWidth="1"/>
    <col min="15111" max="15111" width="18.42578125" style="178" customWidth="1"/>
    <col min="15112" max="15112" width="23.140625" style="178" customWidth="1"/>
    <col min="15113" max="15113" width="26.5703125" style="178" customWidth="1"/>
    <col min="15114" max="15114" width="23.28515625" style="178" customWidth="1"/>
    <col min="15115" max="15115" width="17.42578125" style="178" customWidth="1"/>
    <col min="15116" max="15116" width="23.42578125" style="178" customWidth="1"/>
    <col min="15117" max="15117" width="22.7109375" style="178" customWidth="1"/>
    <col min="15118" max="15118" width="18.140625" style="178" bestFit="1" customWidth="1"/>
    <col min="15119" max="15360" width="10.28515625" style="178"/>
    <col min="15361" max="15362" width="0" style="178" hidden="1" customWidth="1"/>
    <col min="15363" max="15363" width="7.5703125" style="178" customWidth="1"/>
    <col min="15364" max="15364" width="8" style="178" customWidth="1"/>
    <col min="15365" max="15365" width="7.85546875" style="178" customWidth="1"/>
    <col min="15366" max="15366" width="7.140625" style="178" customWidth="1"/>
    <col min="15367" max="15367" width="18.42578125" style="178" customWidth="1"/>
    <col min="15368" max="15368" width="23.140625" style="178" customWidth="1"/>
    <col min="15369" max="15369" width="26.5703125" style="178" customWidth="1"/>
    <col min="15370" max="15370" width="23.28515625" style="178" customWidth="1"/>
    <col min="15371" max="15371" width="17.42578125" style="178" customWidth="1"/>
    <col min="15372" max="15372" width="23.42578125" style="178" customWidth="1"/>
    <col min="15373" max="15373" width="22.7109375" style="178" customWidth="1"/>
    <col min="15374" max="15374" width="18.140625" style="178" bestFit="1" customWidth="1"/>
    <col min="15375" max="15616" width="10.28515625" style="178"/>
    <col min="15617" max="15618" width="0" style="178" hidden="1" customWidth="1"/>
    <col min="15619" max="15619" width="7.5703125" style="178" customWidth="1"/>
    <col min="15620" max="15620" width="8" style="178" customWidth="1"/>
    <col min="15621" max="15621" width="7.85546875" style="178" customWidth="1"/>
    <col min="15622" max="15622" width="7.140625" style="178" customWidth="1"/>
    <col min="15623" max="15623" width="18.42578125" style="178" customWidth="1"/>
    <col min="15624" max="15624" width="23.140625" style="178" customWidth="1"/>
    <col min="15625" max="15625" width="26.5703125" style="178" customWidth="1"/>
    <col min="15626" max="15626" width="23.28515625" style="178" customWidth="1"/>
    <col min="15627" max="15627" width="17.42578125" style="178" customWidth="1"/>
    <col min="15628" max="15628" width="23.42578125" style="178" customWidth="1"/>
    <col min="15629" max="15629" width="22.7109375" style="178" customWidth="1"/>
    <col min="15630" max="15630" width="18.140625" style="178" bestFit="1" customWidth="1"/>
    <col min="15631" max="15872" width="10.28515625" style="178"/>
    <col min="15873" max="15874" width="0" style="178" hidden="1" customWidth="1"/>
    <col min="15875" max="15875" width="7.5703125" style="178" customWidth="1"/>
    <col min="15876" max="15876" width="8" style="178" customWidth="1"/>
    <col min="15877" max="15877" width="7.85546875" style="178" customWidth="1"/>
    <col min="15878" max="15878" width="7.140625" style="178" customWidth="1"/>
    <col min="15879" max="15879" width="18.42578125" style="178" customWidth="1"/>
    <col min="15880" max="15880" width="23.140625" style="178" customWidth="1"/>
    <col min="15881" max="15881" width="26.5703125" style="178" customWidth="1"/>
    <col min="15882" max="15882" width="23.28515625" style="178" customWidth="1"/>
    <col min="15883" max="15883" width="17.42578125" style="178" customWidth="1"/>
    <col min="15884" max="15884" width="23.42578125" style="178" customWidth="1"/>
    <col min="15885" max="15885" width="22.7109375" style="178" customWidth="1"/>
    <col min="15886" max="15886" width="18.140625" style="178" bestFit="1" customWidth="1"/>
    <col min="15887" max="16128" width="10.28515625" style="178"/>
    <col min="16129" max="16130" width="0" style="178" hidden="1" customWidth="1"/>
    <col min="16131" max="16131" width="7.5703125" style="178" customWidth="1"/>
    <col min="16132" max="16132" width="8" style="178" customWidth="1"/>
    <col min="16133" max="16133" width="7.85546875" style="178" customWidth="1"/>
    <col min="16134" max="16134" width="7.140625" style="178" customWidth="1"/>
    <col min="16135" max="16135" width="18.42578125" style="178" customWidth="1"/>
    <col min="16136" max="16136" width="23.140625" style="178" customWidth="1"/>
    <col min="16137" max="16137" width="26.5703125" style="178" customWidth="1"/>
    <col min="16138" max="16138" width="23.28515625" style="178" customWidth="1"/>
    <col min="16139" max="16139" width="17.42578125" style="178" customWidth="1"/>
    <col min="16140" max="16140" width="23.42578125" style="178" customWidth="1"/>
    <col min="16141" max="16141" width="22.7109375" style="178" customWidth="1"/>
    <col min="16142" max="16142" width="18.140625" style="178" bestFit="1" customWidth="1"/>
    <col min="16143" max="16384" width="10.28515625" style="178"/>
  </cols>
  <sheetData>
    <row r="1" spans="4:12" hidden="1"/>
    <row r="2" spans="4:12" hidden="1"/>
    <row r="4" spans="4:12">
      <c r="F4" s="179"/>
      <c r="G4" s="179"/>
      <c r="H4" s="179"/>
      <c r="I4" s="179"/>
      <c r="J4" s="179"/>
      <c r="K4" s="179"/>
    </row>
    <row r="5" spans="4:12" ht="17.100000000000001" customHeight="1" thickBot="1">
      <c r="F5" s="179"/>
      <c r="G5" s="179"/>
      <c r="H5" s="179"/>
      <c r="I5" s="179"/>
      <c r="J5" s="179"/>
      <c r="K5" s="179"/>
    </row>
    <row r="6" spans="4:12" ht="17.100000000000001" customHeight="1">
      <c r="F6" s="179"/>
      <c r="G6" s="563" t="s">
        <v>297</v>
      </c>
      <c r="H6" s="565" t="s">
        <v>298</v>
      </c>
      <c r="I6" s="565" t="s">
        <v>299</v>
      </c>
      <c r="J6" s="565" t="s">
        <v>300</v>
      </c>
      <c r="K6" s="561" t="s">
        <v>301</v>
      </c>
      <c r="L6" s="562"/>
    </row>
    <row r="7" spans="4:12" ht="18" customHeight="1">
      <c r="F7" s="179"/>
      <c r="G7" s="564"/>
      <c r="H7" s="566"/>
      <c r="I7" s="566"/>
      <c r="J7" s="566"/>
      <c r="K7" s="180" t="s">
        <v>302</v>
      </c>
      <c r="L7" s="181" t="s">
        <v>303</v>
      </c>
    </row>
    <row r="8" spans="4:12" ht="30" customHeight="1" thickBot="1">
      <c r="D8" s="552" t="s">
        <v>304</v>
      </c>
      <c r="E8" s="552"/>
      <c r="F8" s="552"/>
      <c r="G8" s="182">
        <v>9.6</v>
      </c>
      <c r="H8" s="183">
        <v>10000</v>
      </c>
      <c r="I8" s="183">
        <v>500</v>
      </c>
      <c r="J8" s="183">
        <v>12</v>
      </c>
      <c r="K8" s="183">
        <f>H8+I8*J8</f>
        <v>16000</v>
      </c>
      <c r="L8" s="184">
        <f>I8*((1+G8/1200)^J8-1)/(G8/1200)+H8*(1+G8/1200)^J8-K8</f>
        <v>1274.5552944206574</v>
      </c>
    </row>
    <row r="9" spans="4:12">
      <c r="F9" s="179"/>
      <c r="H9" s="179"/>
      <c r="I9" s="179"/>
      <c r="J9" s="179"/>
      <c r="K9" s="179"/>
    </row>
    <row r="10" spans="4:12">
      <c r="F10" s="179"/>
      <c r="G10" s="179"/>
      <c r="H10" s="179"/>
      <c r="I10" s="179"/>
      <c r="J10" s="179"/>
      <c r="K10" s="179"/>
    </row>
    <row r="11" spans="4:12" ht="15.75" thickBot="1">
      <c r="F11" s="179"/>
      <c r="G11" s="179"/>
      <c r="H11" s="179"/>
      <c r="I11" s="179"/>
      <c r="J11" s="179"/>
    </row>
    <row r="12" spans="4:12" ht="18.75">
      <c r="F12" s="179"/>
      <c r="G12" s="546" t="s">
        <v>305</v>
      </c>
      <c r="H12" s="548" t="s">
        <v>306</v>
      </c>
      <c r="I12" s="550" t="s">
        <v>307</v>
      </c>
      <c r="J12" s="551"/>
    </row>
    <row r="13" spans="4:12" ht="18.75">
      <c r="F13" s="179"/>
      <c r="G13" s="547"/>
      <c r="H13" s="549"/>
      <c r="I13" s="185" t="s">
        <v>308</v>
      </c>
      <c r="J13" s="186" t="s">
        <v>309</v>
      </c>
    </row>
    <row r="14" spans="4:12" ht="33" customHeight="1" thickBot="1">
      <c r="D14" s="552" t="s">
        <v>310</v>
      </c>
      <c r="E14" s="552"/>
      <c r="F14" s="552"/>
      <c r="G14" s="187" t="s">
        <v>311</v>
      </c>
      <c r="H14" s="183">
        <v>10000</v>
      </c>
      <c r="I14" s="183">
        <f>H14*(1+6/1200)^3</f>
        <v>10150.751249999996</v>
      </c>
      <c r="J14" s="184">
        <f>H14+H14*0.06/4</f>
        <v>10150</v>
      </c>
    </row>
    <row r="16" spans="4:12" ht="15.75" thickBot="1"/>
    <row r="17" spans="4:10" ht="18.75">
      <c r="G17" s="546" t="s">
        <v>312</v>
      </c>
      <c r="H17" s="548" t="s">
        <v>306</v>
      </c>
      <c r="I17" s="550" t="s">
        <v>307</v>
      </c>
      <c r="J17" s="551"/>
    </row>
    <row r="18" spans="4:10" ht="18.75">
      <c r="G18" s="547"/>
      <c r="H18" s="549"/>
      <c r="I18" s="185" t="s">
        <v>308</v>
      </c>
      <c r="J18" s="186" t="s">
        <v>309</v>
      </c>
    </row>
    <row r="19" spans="4:10" ht="33" customHeight="1" thickBot="1">
      <c r="D19" s="552" t="s">
        <v>310</v>
      </c>
      <c r="E19" s="552"/>
      <c r="F19" s="552"/>
      <c r="G19" s="187" t="s">
        <v>313</v>
      </c>
      <c r="H19" s="183">
        <v>10000</v>
      </c>
      <c r="I19" s="183">
        <f>H19*(1+7.4/1200)^6</f>
        <v>10375.751285044988</v>
      </c>
      <c r="J19" s="184">
        <f>H19+H19*0.074/2</f>
        <v>10370</v>
      </c>
    </row>
    <row r="21" spans="4:10" ht="15.75" thickBot="1"/>
    <row r="22" spans="4:10" ht="18.75">
      <c r="G22" s="553" t="s">
        <v>314</v>
      </c>
      <c r="H22" s="548" t="s">
        <v>306</v>
      </c>
      <c r="I22" s="550" t="s">
        <v>307</v>
      </c>
      <c r="J22" s="551"/>
    </row>
    <row r="23" spans="4:10" ht="18.75">
      <c r="G23" s="554"/>
      <c r="H23" s="549"/>
      <c r="I23" s="185" t="s">
        <v>308</v>
      </c>
      <c r="J23" s="186" t="s">
        <v>309</v>
      </c>
    </row>
    <row r="24" spans="4:10" ht="32.1" customHeight="1">
      <c r="D24" s="552" t="s">
        <v>310</v>
      </c>
      <c r="E24" s="552"/>
      <c r="F24" s="552"/>
      <c r="G24" s="188" t="s">
        <v>315</v>
      </c>
      <c r="H24" s="189">
        <v>10000</v>
      </c>
      <c r="I24" s="189">
        <f>H24*(1+9.1/1200)^12</f>
        <v>10948.930561137402</v>
      </c>
      <c r="J24" s="190">
        <f>H24+H24*0.091</f>
        <v>10910</v>
      </c>
    </row>
    <row r="25" spans="4:10" ht="30" customHeight="1">
      <c r="G25" s="188" t="s">
        <v>316</v>
      </c>
      <c r="H25" s="189">
        <v>10000</v>
      </c>
      <c r="I25" s="189">
        <f>H25*(1+9.6/1200)^18</f>
        <v>11542.226114501465</v>
      </c>
      <c r="J25" s="190">
        <f>H25+H25*0.096*1.5</f>
        <v>11440</v>
      </c>
    </row>
    <row r="26" spans="4:10" ht="30" customHeight="1" thickBot="1">
      <c r="G26" s="187" t="s">
        <v>317</v>
      </c>
      <c r="H26" s="183">
        <v>10000</v>
      </c>
      <c r="I26" s="183">
        <f>H26*(1+9.6/1200)^24</f>
        <v>12107.452408889565</v>
      </c>
      <c r="J26" s="184">
        <f>H26+H26*0.096*2</f>
        <v>11920</v>
      </c>
    </row>
    <row r="28" spans="4:10" ht="18.75">
      <c r="H28" s="191"/>
      <c r="I28" s="191"/>
      <c r="J28" s="191"/>
    </row>
    <row r="29" spans="4:10" ht="15.75" thickBot="1"/>
    <row r="30" spans="4:10" ht="18.75">
      <c r="G30" s="555" t="s">
        <v>318</v>
      </c>
      <c r="H30" s="557" t="s">
        <v>319</v>
      </c>
      <c r="I30" s="559" t="s">
        <v>320</v>
      </c>
      <c r="J30" s="560"/>
    </row>
    <row r="31" spans="4:10" ht="18.75">
      <c r="G31" s="556"/>
      <c r="H31" s="558"/>
      <c r="I31" s="192" t="s">
        <v>302</v>
      </c>
      <c r="J31" s="193" t="s">
        <v>303</v>
      </c>
    </row>
    <row r="32" spans="4:10" ht="35.1" customHeight="1" thickBot="1">
      <c r="D32" s="552" t="s">
        <v>321</v>
      </c>
      <c r="E32" s="552"/>
      <c r="F32" s="552"/>
      <c r="G32" s="194" t="s">
        <v>315</v>
      </c>
      <c r="H32" s="183">
        <v>500</v>
      </c>
      <c r="I32" s="183">
        <f>H32*12</f>
        <v>6000</v>
      </c>
      <c r="J32" s="184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79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80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81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83</v>
      </c>
      <c r="B4" s="48" t="s">
        <v>82</v>
      </c>
      <c r="C4" s="48" t="s">
        <v>84</v>
      </c>
      <c r="D4" s="63"/>
      <c r="E4" s="63"/>
      <c r="F4" s="63"/>
      <c r="G4" s="63"/>
      <c r="H4" s="63"/>
      <c r="I4" s="53"/>
    </row>
    <row r="5" spans="1:11">
      <c r="A5" s="52" t="s">
        <v>85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86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95" t="s">
        <v>89</v>
      </c>
      <c r="E8" s="496"/>
      <c r="F8" s="496"/>
      <c r="G8" s="496"/>
      <c r="H8" s="496"/>
      <c r="I8" s="497"/>
      <c r="J8" s="59" t="s">
        <v>78</v>
      </c>
      <c r="K8" s="60"/>
    </row>
    <row r="9" spans="1:11" s="47" customFormat="1">
      <c r="A9" s="65"/>
      <c r="B9" s="498"/>
      <c r="C9" s="499"/>
      <c r="D9" s="59" t="s">
        <v>92</v>
      </c>
      <c r="E9" s="59" t="s">
        <v>93</v>
      </c>
      <c r="F9" s="59" t="s">
        <v>88</v>
      </c>
      <c r="G9" s="59" t="s">
        <v>87</v>
      </c>
      <c r="H9" s="59" t="s">
        <v>91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94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90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95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96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95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96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95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97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97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90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90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79" t="s">
        <v>97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111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0" t="s">
        <v>111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1" t="s">
        <v>111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90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6" t="s">
        <v>111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7"/>
      <c r="C28" s="87"/>
      <c r="D28" s="19" t="s">
        <v>114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114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88" t="s">
        <v>111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89" t="s">
        <v>111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6" t="s">
        <v>96</v>
      </c>
      <c r="E32" s="106">
        <v>1</v>
      </c>
      <c r="F32" s="106">
        <v>32.700000000000003</v>
      </c>
      <c r="G32" s="106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159</v>
      </c>
    </row>
    <row r="35" spans="1:11">
      <c r="A35" s="1">
        <v>42908</v>
      </c>
      <c r="C35">
        <v>358.5</v>
      </c>
      <c r="K35" t="s">
        <v>375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57"/>
  <sheetViews>
    <sheetView workbookViewId="0">
      <pane ySplit="12" topLeftCell="A548" activePane="bottomLeft" state="frozen"/>
      <selection pane="bottomLeft" activeCell="F561" sqref="F561"/>
    </sheetView>
  </sheetViews>
  <sheetFormatPr defaultColWidth="9" defaultRowHeight="15"/>
  <cols>
    <col min="1" max="1" width="10.42578125" style="217" bestFit="1" customWidth="1"/>
    <col min="2" max="2" width="12.7109375" style="217" bestFit="1" customWidth="1"/>
    <col min="3" max="3" width="11.28515625" style="217" bestFit="1" customWidth="1"/>
    <col min="4" max="4" width="11.140625" style="217" bestFit="1" customWidth="1"/>
    <col min="5" max="5" width="11.5703125" style="217" bestFit="1" customWidth="1"/>
    <col min="6" max="6" width="11" style="217" customWidth="1"/>
    <col min="7" max="7" width="9.140625" style="217" customWidth="1"/>
    <col min="8" max="8" width="11.28515625" style="217" bestFit="1" customWidth="1"/>
    <col min="9" max="9" width="5.5703125" style="217" customWidth="1"/>
    <col min="10" max="10" width="10.140625" style="217" bestFit="1" customWidth="1"/>
    <col min="11" max="11" width="9.140625" style="217" customWidth="1"/>
    <col min="12" max="12" width="7.5703125" style="217" customWidth="1"/>
    <col min="13" max="13" width="7.140625" style="217" customWidth="1"/>
    <col min="14" max="14" width="6.140625" style="217" customWidth="1"/>
    <col min="15" max="15" width="9.140625" style="217" hidden="1" customWidth="1"/>
    <col min="16" max="16" width="8.5703125" style="217" bestFit="1" customWidth="1"/>
    <col min="17" max="17" width="10.85546875" style="217" bestFit="1" customWidth="1"/>
    <col min="18" max="18" width="7.5703125" style="217" customWidth="1"/>
    <col min="19" max="19" width="7.140625" style="217" customWidth="1"/>
    <col min="20" max="20" width="4.42578125" style="217" customWidth="1"/>
    <col min="21" max="21" width="9.140625" style="217" hidden="1" customWidth="1"/>
    <col min="22" max="22" width="9" style="217" bestFit="1" customWidth="1"/>
    <col min="23" max="23" width="6" style="217" customWidth="1"/>
    <col min="24" max="24" width="12" style="218" bestFit="1" customWidth="1"/>
    <col min="25" max="25" width="10.140625" style="217" bestFit="1" customWidth="1"/>
    <col min="26" max="26" width="8.5703125" style="218" bestFit="1" customWidth="1"/>
    <col min="27" max="27" width="9.140625" style="217" hidden="1" customWidth="1"/>
    <col min="28" max="28" width="9.7109375" style="217" bestFit="1" customWidth="1"/>
    <col min="29" max="29" width="8.5703125" style="217" customWidth="1"/>
    <col min="30" max="30" width="9.42578125" style="217" customWidth="1"/>
    <col min="31" max="31" width="9.140625" style="217" customWidth="1"/>
    <col min="32" max="32" width="9.28515625" style="217" customWidth="1"/>
    <col min="33" max="33" width="10" style="217" customWidth="1"/>
    <col min="34" max="34" width="10.85546875" style="217" customWidth="1"/>
    <col min="35" max="35" width="9.85546875" style="217" customWidth="1"/>
    <col min="36" max="36" width="8.42578125" style="217" customWidth="1"/>
    <col min="37" max="37" width="7.42578125" style="217" bestFit="1" customWidth="1"/>
    <col min="38" max="38" width="10.140625" style="217" bestFit="1" customWidth="1"/>
    <col min="39" max="39" width="10.140625" style="217" customWidth="1"/>
    <col min="40" max="40" width="9" style="217" customWidth="1"/>
    <col min="41" max="41" width="9.85546875" style="217" customWidth="1"/>
    <col min="42" max="16384" width="9" style="217"/>
  </cols>
  <sheetData>
    <row r="1" spans="1:40" ht="17.25" thickBot="1">
      <c r="A1" s="216"/>
      <c r="B1" s="500" t="s">
        <v>58</v>
      </c>
      <c r="C1" s="501"/>
      <c r="D1" s="501"/>
      <c r="E1" s="501"/>
      <c r="F1" s="502"/>
      <c r="G1" s="503" t="s">
        <v>68</v>
      </c>
      <c r="H1" s="504"/>
      <c r="J1" s="217" t="s">
        <v>962</v>
      </c>
    </row>
    <row r="2" spans="1:40" ht="17.25" thickBot="1">
      <c r="A2" s="219" t="s">
        <v>33</v>
      </c>
      <c r="B2" s="220" t="s">
        <v>106</v>
      </c>
      <c r="C2" s="220" t="s">
        <v>107</v>
      </c>
      <c r="D2" s="220" t="s">
        <v>108</v>
      </c>
      <c r="E2" s="220" t="s">
        <v>109</v>
      </c>
      <c r="F2" s="221" t="s">
        <v>110</v>
      </c>
      <c r="G2" s="505">
        <f ca="1">TODAY()-A13</f>
        <v>1653</v>
      </c>
      <c r="H2" s="506"/>
    </row>
    <row r="3" spans="1:40" ht="15" customHeight="1">
      <c r="A3" s="222">
        <f>C6-F6</f>
        <v>1337964.9011799996</v>
      </c>
      <c r="B3" s="223">
        <f>C3+D3+E3+F3</f>
        <v>1521168.16</v>
      </c>
      <c r="C3" s="224">
        <f>'whobor-touna'!J3+人人贷!E3+宜人贷!T2+'whobor-wzd'!N2</f>
        <v>669473.28999999992</v>
      </c>
      <c r="D3" s="225">
        <f>'thmei-touna'!J3</f>
        <v>801165.60999999987</v>
      </c>
      <c r="E3" s="225">
        <f>'thmei-touna'!L3</f>
        <v>28267.26</v>
      </c>
      <c r="F3" s="226">
        <f>'whobor-touna'!L3</f>
        <v>22262</v>
      </c>
      <c r="G3" s="503" t="s">
        <v>69</v>
      </c>
      <c r="H3" s="504"/>
    </row>
    <row r="4" spans="1:40" ht="15.75" customHeight="1" thickBot="1">
      <c r="A4" s="227"/>
      <c r="B4" s="227"/>
      <c r="C4" s="228">
        <f>C3/$B$3</f>
        <v>0.44010472188689509</v>
      </c>
      <c r="D4" s="228">
        <f>D3/$B$3</f>
        <v>0.5266778723530473</v>
      </c>
      <c r="E4" s="228">
        <f>E3/$B$3</f>
        <v>1.8582600361553715E-2</v>
      </c>
      <c r="F4" s="229">
        <f>F3/$B$3</f>
        <v>1.4634805398503739E-2</v>
      </c>
      <c r="G4" s="507">
        <f ca="1">A6/G2</f>
        <v>110.8307675862071</v>
      </c>
      <c r="H4" s="508"/>
    </row>
    <row r="5" spans="1:40" ht="17.25" thickBot="1">
      <c r="A5" s="230" t="s">
        <v>67</v>
      </c>
      <c r="B5" s="231" t="s">
        <v>12</v>
      </c>
      <c r="C5" s="232" t="s">
        <v>32</v>
      </c>
      <c r="D5" s="232" t="s">
        <v>8</v>
      </c>
      <c r="E5" s="233" t="s">
        <v>34</v>
      </c>
      <c r="F5" s="234" t="s">
        <v>35</v>
      </c>
      <c r="G5" s="514" t="s">
        <v>70</v>
      </c>
      <c r="H5" s="515"/>
    </row>
    <row r="6" spans="1:40" ht="15.75" customHeight="1" thickBot="1">
      <c r="A6" s="235">
        <f>B3-A3</f>
        <v>183203.25882000034</v>
      </c>
      <c r="B6" s="236">
        <f>F6-C6</f>
        <v>-1337964.9011799996</v>
      </c>
      <c r="C6" s="237">
        <f>B12+L12+G12+X12+R12</f>
        <v>3463760.19</v>
      </c>
      <c r="D6" s="238">
        <f>C12+H12+M12+Y12+S12</f>
        <v>2128201.3000000003</v>
      </c>
      <c r="E6" s="239">
        <f>D12+N12+Z12+T12</f>
        <v>2406.0111800000009</v>
      </c>
      <c r="F6" s="240">
        <f>D6-E6</f>
        <v>2125795.2888200004</v>
      </c>
      <c r="G6" s="507">
        <f ca="1">G4*30</f>
        <v>3324.9230275862133</v>
      </c>
      <c r="H6" s="508"/>
    </row>
    <row r="7" spans="1:40" s="242" customFormat="1" ht="20.25">
      <c r="A7" s="241"/>
      <c r="B7" s="527" t="s">
        <v>28</v>
      </c>
      <c r="C7" s="525"/>
      <c r="D7" s="525"/>
      <c r="E7" s="526"/>
      <c r="F7" s="528"/>
      <c r="G7" s="524" t="s">
        <v>28</v>
      </c>
      <c r="H7" s="525"/>
      <c r="I7" s="525"/>
      <c r="J7" s="526"/>
      <c r="K7" s="526"/>
      <c r="L7" s="520" t="s">
        <v>289</v>
      </c>
      <c r="M7" s="516"/>
      <c r="N7" s="516"/>
      <c r="O7" s="516"/>
      <c r="P7" s="516"/>
      <c r="Q7" s="521"/>
      <c r="R7" s="516" t="s">
        <v>29</v>
      </c>
      <c r="S7" s="516"/>
      <c r="T7" s="516"/>
      <c r="U7" s="516"/>
      <c r="V7" s="516"/>
      <c r="W7" s="516"/>
      <c r="X7" s="520" t="s">
        <v>48</v>
      </c>
      <c r="Y7" s="516"/>
      <c r="Z7" s="516"/>
      <c r="AA7" s="516"/>
      <c r="AB7" s="516"/>
      <c r="AC7" s="521"/>
    </row>
    <row r="8" spans="1:40" s="242" customFormat="1" ht="16.5">
      <c r="A8" s="243" t="s">
        <v>37</v>
      </c>
      <c r="B8" s="522" t="s">
        <v>38</v>
      </c>
      <c r="C8" s="517"/>
      <c r="D8" s="517"/>
      <c r="E8" s="517"/>
      <c r="F8" s="523"/>
      <c r="G8" s="517" t="s">
        <v>38</v>
      </c>
      <c r="H8" s="517"/>
      <c r="I8" s="517"/>
      <c r="J8" s="517"/>
      <c r="K8" s="517"/>
      <c r="L8" s="522" t="s">
        <v>290</v>
      </c>
      <c r="M8" s="517"/>
      <c r="N8" s="517"/>
      <c r="O8" s="517"/>
      <c r="P8" s="517"/>
      <c r="Q8" s="523"/>
      <c r="R8" s="517" t="s">
        <v>39</v>
      </c>
      <c r="S8" s="517"/>
      <c r="T8" s="517"/>
      <c r="U8" s="517"/>
      <c r="V8" s="517"/>
      <c r="W8" s="517"/>
      <c r="X8" s="522" t="s">
        <v>154</v>
      </c>
      <c r="Y8" s="517"/>
      <c r="Z8" s="517"/>
      <c r="AA8" s="517"/>
      <c r="AB8" s="517"/>
      <c r="AC8" s="523"/>
      <c r="AK8" s="244"/>
    </row>
    <row r="9" spans="1:40" s="242" customFormat="1" ht="16.5">
      <c r="A9" s="243" t="s">
        <v>7</v>
      </c>
      <c r="B9" s="511" t="s">
        <v>19</v>
      </c>
      <c r="C9" s="510"/>
      <c r="D9" s="511" t="s">
        <v>20</v>
      </c>
      <c r="E9" s="512"/>
      <c r="F9" s="539"/>
      <c r="G9" s="509" t="s">
        <v>44</v>
      </c>
      <c r="H9" s="510"/>
      <c r="I9" s="511" t="s">
        <v>20</v>
      </c>
      <c r="J9" s="512"/>
      <c r="K9" s="513"/>
      <c r="L9" s="531" t="s">
        <v>30</v>
      </c>
      <c r="M9" s="519"/>
      <c r="N9" s="513" t="s">
        <v>20</v>
      </c>
      <c r="O9" s="512"/>
      <c r="P9" s="512"/>
      <c r="Q9" s="534"/>
      <c r="R9" s="518" t="s">
        <v>30</v>
      </c>
      <c r="S9" s="519"/>
      <c r="T9" s="513" t="s">
        <v>47</v>
      </c>
      <c r="U9" s="512"/>
      <c r="V9" s="512"/>
      <c r="W9" s="512"/>
      <c r="X9" s="531" t="s">
        <v>49</v>
      </c>
      <c r="Y9" s="519"/>
      <c r="Z9" s="513" t="s">
        <v>50</v>
      </c>
      <c r="AA9" s="512"/>
      <c r="AB9" s="512"/>
      <c r="AC9" s="534"/>
    </row>
    <row r="10" spans="1:40" ht="15.75" customHeight="1">
      <c r="A10" s="245" t="s">
        <v>21</v>
      </c>
      <c r="B10" s="529">
        <v>830106</v>
      </c>
      <c r="C10" s="530"/>
      <c r="D10" s="536">
        <f>'whobor-touna'!G3/$B$3</f>
        <v>0.34211820473549742</v>
      </c>
      <c r="E10" s="532"/>
      <c r="F10" s="533"/>
      <c r="G10" s="535">
        <v>830106</v>
      </c>
      <c r="H10" s="530"/>
      <c r="I10" s="536">
        <f>'thmei-touna'!G3/$B$3</f>
        <v>0.54526047271460099</v>
      </c>
      <c r="J10" s="532"/>
      <c r="K10" s="532"/>
      <c r="L10" s="537" t="s">
        <v>157</v>
      </c>
      <c r="M10" s="538"/>
      <c r="N10" s="532">
        <f>宜人贷!T2/$B$3</f>
        <v>0</v>
      </c>
      <c r="O10" s="532"/>
      <c r="P10" s="532"/>
      <c r="Q10" s="533"/>
      <c r="R10" s="538"/>
      <c r="S10" s="538"/>
      <c r="T10" s="532">
        <f>宜人贷!Z2/$B$3</f>
        <v>0</v>
      </c>
      <c r="U10" s="532"/>
      <c r="V10" s="532"/>
      <c r="W10" s="532"/>
      <c r="X10" s="537">
        <v>830106</v>
      </c>
      <c r="Y10" s="538"/>
      <c r="Z10" s="532">
        <f>'whobor-wzd'!N2/$B$3</f>
        <v>0</v>
      </c>
      <c r="AA10" s="532"/>
      <c r="AB10" s="532"/>
      <c r="AC10" s="533"/>
    </row>
    <row r="11" spans="1:40" ht="28.5" customHeight="1">
      <c r="A11" s="246" t="s">
        <v>36</v>
      </c>
      <c r="B11" s="247" t="s">
        <v>31</v>
      </c>
      <c r="C11" s="248" t="s">
        <v>5</v>
      </c>
      <c r="D11" s="249" t="s">
        <v>6</v>
      </c>
      <c r="E11" s="249" t="s">
        <v>78</v>
      </c>
      <c r="F11" s="250" t="s">
        <v>58</v>
      </c>
      <c r="G11" s="251" t="s">
        <v>31</v>
      </c>
      <c r="H11" s="248" t="s">
        <v>5</v>
      </c>
      <c r="I11" s="248" t="s">
        <v>6</v>
      </c>
      <c r="J11" s="249" t="s">
        <v>78</v>
      </c>
      <c r="K11" s="252" t="s">
        <v>58</v>
      </c>
      <c r="L11" s="247" t="s">
        <v>31</v>
      </c>
      <c r="M11" s="248" t="s">
        <v>5</v>
      </c>
      <c r="N11" s="248" t="s">
        <v>6</v>
      </c>
      <c r="O11" s="248"/>
      <c r="P11" s="249" t="s">
        <v>78</v>
      </c>
      <c r="Q11" s="250" t="s">
        <v>58</v>
      </c>
      <c r="R11" s="251" t="s">
        <v>31</v>
      </c>
      <c r="S11" s="248" t="s">
        <v>5</v>
      </c>
      <c r="T11" s="248" t="s">
        <v>6</v>
      </c>
      <c r="U11" s="248"/>
      <c r="V11" s="249" t="s">
        <v>78</v>
      </c>
      <c r="W11" s="252" t="s">
        <v>58</v>
      </c>
      <c r="X11" s="253" t="s">
        <v>31</v>
      </c>
      <c r="Y11" s="248" t="s">
        <v>5</v>
      </c>
      <c r="Z11" s="254" t="s">
        <v>6</v>
      </c>
      <c r="AA11" s="248"/>
      <c r="AB11" s="249" t="s">
        <v>78</v>
      </c>
      <c r="AC11" s="250" t="s">
        <v>58</v>
      </c>
    </row>
    <row r="12" spans="1:40" ht="15.75" thickBot="1">
      <c r="A12" s="255"/>
      <c r="B12" s="256">
        <f>SUM(B13:B887)</f>
        <v>1068546.3799999999</v>
      </c>
      <c r="C12" s="257">
        <f>SUM(C13:C983)</f>
        <v>629958.98999999964</v>
      </c>
      <c r="D12" s="286">
        <f>SUM(D13:D697)</f>
        <v>284.2876</v>
      </c>
      <c r="E12" s="287">
        <f>C12-B12+F12-D12</f>
        <v>81547.642399999648</v>
      </c>
      <c r="F12" s="259">
        <f>'whobor-touna'!G3</f>
        <v>520419.31999999989</v>
      </c>
      <c r="G12" s="260">
        <f>SUM(G13:G887)</f>
        <v>1023345.75</v>
      </c>
      <c r="H12" s="257">
        <f>SUM(H13:H983)</f>
        <v>248504.72999999998</v>
      </c>
      <c r="I12" s="257">
        <f>SUM(I13:I983)</f>
        <v>12</v>
      </c>
      <c r="J12" s="258">
        <f>H12-G12+K12-I12</f>
        <v>54579.849999999744</v>
      </c>
      <c r="K12" s="258">
        <f>'thmei-touna'!G3</f>
        <v>829432.86999999976</v>
      </c>
      <c r="L12" s="256">
        <f>SUM(L13:L983)</f>
        <v>179094.75</v>
      </c>
      <c r="M12" s="257">
        <f>SUM(M13:M983)</f>
        <v>10534.750000000005</v>
      </c>
      <c r="N12" s="257">
        <f>SUM(N13:N983)</f>
        <v>99.720000000000326</v>
      </c>
      <c r="O12" s="257"/>
      <c r="P12" s="261">
        <f>M12+Q12-L12-N12</f>
        <v>2656.2500000000009</v>
      </c>
      <c r="Q12" s="262">
        <f>人人贷!E3</f>
        <v>171315.97</v>
      </c>
      <c r="R12" s="260">
        <f>SUM(R13:R983)</f>
        <v>12000</v>
      </c>
      <c r="S12" s="257">
        <f>SUM(S13:S983)</f>
        <v>13586.72</v>
      </c>
      <c r="T12" s="257">
        <f>SUM(T13:T983)</f>
        <v>0</v>
      </c>
      <c r="U12" s="257"/>
      <c r="V12" s="258">
        <f>S12-R12+W12-T12</f>
        <v>1586.7199999999993</v>
      </c>
      <c r="W12" s="258">
        <f>宜人贷!Z2</f>
        <v>0</v>
      </c>
      <c r="X12" s="263">
        <f>SUM(X13:X983)</f>
        <v>1180773.31</v>
      </c>
      <c r="Y12" s="257">
        <f>SUM(Y13:Y983)</f>
        <v>1225616.1100000003</v>
      </c>
      <c r="Z12" s="264">
        <f>SUM(Z13:Z983)</f>
        <v>2022.0035800000005</v>
      </c>
      <c r="AA12" s="257"/>
      <c r="AB12" s="261">
        <f>Y12-X12+AC12-Z12</f>
        <v>42820.796420000275</v>
      </c>
      <c r="AC12" s="259">
        <f>'whobor-wzd'!N2</f>
        <v>0</v>
      </c>
    </row>
    <row r="13" spans="1:40">
      <c r="A13" s="265">
        <v>41688</v>
      </c>
      <c r="B13" s="266">
        <v>2000</v>
      </c>
      <c r="C13" s="267"/>
      <c r="D13" s="267"/>
      <c r="E13" s="267"/>
      <c r="F13" s="268"/>
      <c r="G13" s="266"/>
      <c r="H13" s="267"/>
      <c r="I13" s="267"/>
      <c r="J13" s="267"/>
      <c r="K13" s="268"/>
      <c r="L13" s="267"/>
      <c r="M13" s="267"/>
      <c r="N13" s="267"/>
      <c r="O13" s="267"/>
      <c r="P13" s="267"/>
      <c r="Q13" s="268"/>
      <c r="R13" s="267"/>
      <c r="S13" s="267"/>
      <c r="T13" s="267"/>
      <c r="U13" s="267"/>
      <c r="V13" s="267"/>
      <c r="W13" s="268"/>
      <c r="X13" s="269"/>
      <c r="Y13" s="267"/>
      <c r="Z13" s="269"/>
      <c r="AA13" s="267"/>
      <c r="AB13" s="267"/>
      <c r="AC13" s="268"/>
    </row>
    <row r="14" spans="1:40">
      <c r="A14" s="265">
        <v>41689</v>
      </c>
      <c r="B14" s="266">
        <v>8000</v>
      </c>
      <c r="C14" s="267"/>
      <c r="D14" s="267"/>
      <c r="E14" s="267"/>
      <c r="F14" s="268"/>
      <c r="G14" s="266"/>
      <c r="H14" s="267"/>
      <c r="I14" s="267"/>
      <c r="J14" s="267"/>
      <c r="K14" s="268"/>
      <c r="L14" s="267"/>
      <c r="M14" s="267"/>
      <c r="N14" s="267"/>
      <c r="O14" s="267"/>
      <c r="P14" s="267"/>
      <c r="Q14" s="268"/>
      <c r="R14" s="267"/>
      <c r="S14" s="267"/>
      <c r="T14" s="267"/>
      <c r="U14" s="267"/>
      <c r="V14" s="267"/>
      <c r="W14" s="268"/>
      <c r="X14" s="269"/>
      <c r="Y14" s="267"/>
      <c r="Z14" s="269"/>
      <c r="AA14" s="267"/>
      <c r="AB14" s="267"/>
      <c r="AC14" s="268"/>
    </row>
    <row r="15" spans="1:40">
      <c r="A15" s="265">
        <v>41690</v>
      </c>
      <c r="B15" s="266">
        <v>10000</v>
      </c>
      <c r="C15" s="267"/>
      <c r="D15" s="267"/>
      <c r="E15" s="267"/>
      <c r="F15" s="268"/>
      <c r="G15" s="266"/>
      <c r="H15" s="267"/>
      <c r="I15" s="267"/>
      <c r="J15" s="267"/>
      <c r="K15" s="268"/>
      <c r="L15" s="267"/>
      <c r="M15" s="267"/>
      <c r="N15" s="267"/>
      <c r="O15" s="267"/>
      <c r="P15" s="267"/>
      <c r="Q15" s="268"/>
      <c r="R15" s="267"/>
      <c r="S15" s="267"/>
      <c r="T15" s="267"/>
      <c r="U15" s="267"/>
      <c r="V15" s="267"/>
      <c r="W15" s="268"/>
      <c r="X15" s="269"/>
      <c r="Y15" s="267"/>
      <c r="Z15" s="269"/>
      <c r="AA15" s="267"/>
      <c r="AB15" s="267"/>
      <c r="AC15" s="268"/>
    </row>
    <row r="16" spans="1:40">
      <c r="A16" s="270">
        <v>41692</v>
      </c>
      <c r="B16" s="271">
        <v>10000</v>
      </c>
      <c r="C16" s="272"/>
      <c r="D16" s="272"/>
      <c r="E16" s="272"/>
      <c r="F16" s="273"/>
      <c r="G16" s="271"/>
      <c r="H16" s="272"/>
      <c r="I16" s="272"/>
      <c r="J16" s="272"/>
      <c r="K16" s="273"/>
      <c r="L16" s="272"/>
      <c r="M16" s="272"/>
      <c r="N16" s="272"/>
      <c r="O16" s="272"/>
      <c r="P16" s="272"/>
      <c r="Q16" s="273"/>
      <c r="R16" s="272"/>
      <c r="S16" s="272"/>
      <c r="T16" s="272"/>
      <c r="U16" s="272"/>
      <c r="V16" s="272"/>
      <c r="W16" s="273"/>
      <c r="X16" s="274"/>
      <c r="Y16" s="272"/>
      <c r="Z16" s="274"/>
      <c r="AA16" s="272"/>
      <c r="AB16" s="272"/>
      <c r="AC16" s="273"/>
      <c r="AL16" s="275"/>
      <c r="AM16" s="275"/>
      <c r="AN16" s="275"/>
    </row>
    <row r="17" spans="1:29">
      <c r="A17" s="265">
        <v>41698</v>
      </c>
      <c r="B17" s="266">
        <v>4000</v>
      </c>
      <c r="C17" s="267"/>
      <c r="D17" s="267"/>
      <c r="E17" s="267"/>
      <c r="F17" s="268"/>
      <c r="G17" s="266"/>
      <c r="H17" s="267"/>
      <c r="I17" s="267"/>
      <c r="J17" s="267"/>
      <c r="K17" s="268"/>
      <c r="L17" s="267"/>
      <c r="M17" s="267"/>
      <c r="N17" s="267"/>
      <c r="O17" s="267"/>
      <c r="P17" s="267"/>
      <c r="Q17" s="268"/>
      <c r="R17" s="267"/>
      <c r="S17" s="267"/>
      <c r="T17" s="267"/>
      <c r="U17" s="267"/>
      <c r="V17" s="267"/>
      <c r="W17" s="268"/>
      <c r="X17" s="269"/>
      <c r="Y17" s="267"/>
      <c r="Z17" s="269"/>
      <c r="AA17" s="267"/>
      <c r="AB17" s="267"/>
      <c r="AC17" s="268"/>
    </row>
    <row r="18" spans="1:29">
      <c r="A18" s="265">
        <v>41700</v>
      </c>
      <c r="B18" s="266">
        <v>29000</v>
      </c>
      <c r="C18" s="267"/>
      <c r="D18" s="267"/>
      <c r="E18" s="267"/>
      <c r="F18" s="268"/>
      <c r="G18" s="266"/>
      <c r="H18" s="267"/>
      <c r="I18" s="267"/>
      <c r="J18" s="267"/>
      <c r="K18" s="268"/>
      <c r="L18" s="267"/>
      <c r="M18" s="267"/>
      <c r="N18" s="267"/>
      <c r="O18" s="267"/>
      <c r="P18" s="267"/>
      <c r="Q18" s="268"/>
      <c r="R18" s="267"/>
      <c r="S18" s="267"/>
      <c r="T18" s="267"/>
      <c r="U18" s="267"/>
      <c r="V18" s="267"/>
      <c r="W18" s="268"/>
      <c r="X18" s="269"/>
      <c r="Y18" s="267"/>
      <c r="Z18" s="269"/>
      <c r="AA18" s="267"/>
      <c r="AB18" s="267"/>
      <c r="AC18" s="268"/>
    </row>
    <row r="19" spans="1:29">
      <c r="A19" s="265">
        <v>41705</v>
      </c>
      <c r="B19" s="266">
        <v>5500</v>
      </c>
      <c r="C19" s="267"/>
      <c r="D19" s="267"/>
      <c r="E19" s="267"/>
      <c r="F19" s="268"/>
      <c r="G19" s="266"/>
      <c r="H19" s="267"/>
      <c r="I19" s="267"/>
      <c r="J19" s="267"/>
      <c r="K19" s="268"/>
      <c r="L19" s="267"/>
      <c r="M19" s="267"/>
      <c r="N19" s="267"/>
      <c r="O19" s="267"/>
      <c r="P19" s="267"/>
      <c r="Q19" s="268"/>
      <c r="R19" s="267"/>
      <c r="S19" s="267"/>
      <c r="T19" s="267"/>
      <c r="U19" s="267"/>
      <c r="V19" s="267"/>
      <c r="W19" s="268"/>
      <c r="X19" s="269"/>
      <c r="Y19" s="267"/>
      <c r="Z19" s="269"/>
      <c r="AA19" s="267"/>
      <c r="AB19" s="267"/>
      <c r="AC19" s="268"/>
    </row>
    <row r="20" spans="1:29">
      <c r="A20" s="265">
        <v>41708</v>
      </c>
      <c r="B20" s="266">
        <v>15000</v>
      </c>
      <c r="C20" s="267"/>
      <c r="D20" s="267"/>
      <c r="E20" s="267"/>
      <c r="F20" s="268"/>
      <c r="G20" s="266"/>
      <c r="H20" s="267"/>
      <c r="I20" s="267"/>
      <c r="J20" s="267"/>
      <c r="K20" s="268"/>
      <c r="L20" s="267"/>
      <c r="M20" s="267"/>
      <c r="N20" s="267"/>
      <c r="O20" s="267"/>
      <c r="P20" s="267"/>
      <c r="Q20" s="268"/>
      <c r="R20" s="267"/>
      <c r="S20" s="267"/>
      <c r="T20" s="267"/>
      <c r="U20" s="267"/>
      <c r="V20" s="267"/>
      <c r="W20" s="268"/>
      <c r="X20" s="269"/>
      <c r="Y20" s="267"/>
      <c r="Z20" s="269"/>
      <c r="AA20" s="267"/>
      <c r="AB20" s="267"/>
      <c r="AC20" s="268"/>
    </row>
    <row r="21" spans="1:29">
      <c r="A21" s="265">
        <v>41710</v>
      </c>
      <c r="B21" s="266"/>
      <c r="C21" s="267">
        <v>400</v>
      </c>
      <c r="D21" s="267"/>
      <c r="E21" s="267"/>
      <c r="F21" s="268"/>
      <c r="G21" s="266"/>
      <c r="H21" s="267"/>
      <c r="I21" s="267"/>
      <c r="J21" s="267"/>
      <c r="K21" s="268"/>
      <c r="L21" s="267"/>
      <c r="M21" s="267"/>
      <c r="N21" s="267"/>
      <c r="O21" s="267"/>
      <c r="P21" s="267"/>
      <c r="Q21" s="268"/>
      <c r="R21" s="267"/>
      <c r="S21" s="267"/>
      <c r="T21" s="267"/>
      <c r="U21" s="267"/>
      <c r="V21" s="267"/>
      <c r="W21" s="268"/>
      <c r="X21" s="269"/>
      <c r="Y21" s="267"/>
      <c r="Z21" s="269"/>
      <c r="AA21" s="267"/>
      <c r="AB21" s="267"/>
      <c r="AC21" s="268"/>
    </row>
    <row r="22" spans="1:29">
      <c r="A22" s="265">
        <v>41713</v>
      </c>
      <c r="B22" s="266">
        <v>10000</v>
      </c>
      <c r="C22" s="267"/>
      <c r="D22" s="267"/>
      <c r="E22" s="267"/>
      <c r="F22" s="268"/>
      <c r="G22" s="266"/>
      <c r="H22" s="267"/>
      <c r="I22" s="267"/>
      <c r="J22" s="267"/>
      <c r="K22" s="268"/>
      <c r="L22" s="267"/>
      <c r="M22" s="267"/>
      <c r="N22" s="267"/>
      <c r="O22" s="267"/>
      <c r="P22" s="267"/>
      <c r="Q22" s="268"/>
      <c r="R22" s="267"/>
      <c r="S22" s="267"/>
      <c r="T22" s="267"/>
      <c r="U22" s="267"/>
      <c r="V22" s="267"/>
      <c r="W22" s="268"/>
      <c r="X22" s="269"/>
      <c r="Y22" s="267"/>
      <c r="Z22" s="269"/>
      <c r="AA22" s="267"/>
      <c r="AB22" s="267"/>
      <c r="AC22" s="268"/>
    </row>
    <row r="23" spans="1:29">
      <c r="A23" s="265">
        <v>41715</v>
      </c>
      <c r="B23" s="266">
        <v>2500</v>
      </c>
      <c r="C23" s="267"/>
      <c r="D23" s="267"/>
      <c r="E23" s="267"/>
      <c r="F23" s="268"/>
      <c r="G23" s="266"/>
      <c r="H23" s="267"/>
      <c r="I23" s="267"/>
      <c r="J23" s="267"/>
      <c r="K23" s="268"/>
      <c r="L23" s="267"/>
      <c r="M23" s="267"/>
      <c r="N23" s="267"/>
      <c r="O23" s="267"/>
      <c r="P23" s="267"/>
      <c r="Q23" s="268"/>
      <c r="R23" s="267"/>
      <c r="S23" s="267"/>
      <c r="T23" s="267"/>
      <c r="U23" s="267"/>
      <c r="V23" s="267"/>
      <c r="W23" s="268"/>
      <c r="X23" s="269"/>
      <c r="Y23" s="267"/>
      <c r="Z23" s="269"/>
      <c r="AA23" s="267"/>
      <c r="AB23" s="267"/>
      <c r="AC23" s="268"/>
    </row>
    <row r="24" spans="1:29">
      <c r="A24" s="265">
        <v>41718</v>
      </c>
      <c r="B24" s="266">
        <v>40000</v>
      </c>
      <c r="C24" s="267"/>
      <c r="D24" s="267"/>
      <c r="E24" s="267"/>
      <c r="F24" s="268"/>
      <c r="G24" s="266"/>
      <c r="H24" s="267"/>
      <c r="I24" s="267"/>
      <c r="J24" s="267"/>
      <c r="K24" s="268"/>
      <c r="L24" s="267"/>
      <c r="M24" s="267"/>
      <c r="N24" s="267"/>
      <c r="O24" s="267"/>
      <c r="P24" s="267"/>
      <c r="Q24" s="268"/>
      <c r="R24" s="267"/>
      <c r="S24" s="267"/>
      <c r="T24" s="267"/>
      <c r="U24" s="267"/>
      <c r="V24" s="267"/>
      <c r="W24" s="268"/>
      <c r="X24" s="269"/>
      <c r="Y24" s="267"/>
      <c r="Z24" s="269"/>
      <c r="AA24" s="267"/>
      <c r="AB24" s="267"/>
      <c r="AC24" s="268"/>
    </row>
    <row r="25" spans="1:29">
      <c r="A25" s="265">
        <v>41720</v>
      </c>
      <c r="B25" s="266"/>
      <c r="C25" s="267">
        <v>2500</v>
      </c>
      <c r="D25" s="267"/>
      <c r="E25" s="267"/>
      <c r="F25" s="268"/>
      <c r="G25" s="266"/>
      <c r="H25" s="267"/>
      <c r="I25" s="267"/>
      <c r="J25" s="267"/>
      <c r="K25" s="268"/>
      <c r="L25" s="267"/>
      <c r="M25" s="267"/>
      <c r="N25" s="267"/>
      <c r="O25" s="267"/>
      <c r="P25" s="267"/>
      <c r="Q25" s="268"/>
      <c r="R25" s="267"/>
      <c r="S25" s="267"/>
      <c r="T25" s="267"/>
      <c r="U25" s="267"/>
      <c r="V25" s="267"/>
      <c r="W25" s="268"/>
      <c r="X25" s="269"/>
      <c r="Y25" s="267"/>
      <c r="Z25" s="269"/>
      <c r="AA25" s="267"/>
      <c r="AB25" s="267"/>
      <c r="AC25" s="268"/>
    </row>
    <row r="26" spans="1:29">
      <c r="A26" s="265">
        <v>41722</v>
      </c>
      <c r="B26" s="266"/>
      <c r="C26" s="267">
        <v>500</v>
      </c>
      <c r="D26" s="267"/>
      <c r="E26" s="267"/>
      <c r="F26" s="268"/>
      <c r="G26" s="266"/>
      <c r="H26" s="267"/>
      <c r="I26" s="267"/>
      <c r="J26" s="267"/>
      <c r="K26" s="268"/>
      <c r="L26" s="267"/>
      <c r="M26" s="267"/>
      <c r="N26" s="267"/>
      <c r="O26" s="267"/>
      <c r="P26" s="267"/>
      <c r="Q26" s="268"/>
      <c r="R26" s="267"/>
      <c r="S26" s="267"/>
      <c r="T26" s="267"/>
      <c r="U26" s="267"/>
      <c r="V26" s="267"/>
      <c r="W26" s="268"/>
      <c r="X26" s="269"/>
      <c r="Y26" s="267"/>
      <c r="Z26" s="269"/>
      <c r="AA26" s="267"/>
      <c r="AB26" s="267"/>
      <c r="AC26" s="268"/>
    </row>
    <row r="27" spans="1:29">
      <c r="A27" s="265">
        <v>41730</v>
      </c>
      <c r="B27" s="266">
        <v>5000</v>
      </c>
      <c r="C27" s="267"/>
      <c r="D27" s="267"/>
      <c r="E27" s="267"/>
      <c r="F27" s="268"/>
      <c r="G27" s="266"/>
      <c r="H27" s="267"/>
      <c r="I27" s="267"/>
      <c r="J27" s="267"/>
      <c r="K27" s="268"/>
      <c r="L27" s="267"/>
      <c r="M27" s="267"/>
      <c r="N27" s="267"/>
      <c r="O27" s="267"/>
      <c r="P27" s="267"/>
      <c r="Q27" s="268"/>
      <c r="R27" s="267"/>
      <c r="S27" s="267"/>
      <c r="T27" s="267"/>
      <c r="U27" s="267"/>
      <c r="V27" s="267"/>
      <c r="W27" s="268"/>
      <c r="X27" s="269"/>
      <c r="Y27" s="267"/>
      <c r="Z27" s="269"/>
      <c r="AA27" s="267"/>
      <c r="AB27" s="267"/>
      <c r="AC27" s="268"/>
    </row>
    <row r="28" spans="1:29">
      <c r="A28" s="265">
        <v>41732</v>
      </c>
      <c r="B28" s="266"/>
      <c r="C28" s="267">
        <v>5000</v>
      </c>
      <c r="D28" s="267"/>
      <c r="E28" s="267"/>
      <c r="F28" s="268"/>
      <c r="G28" s="266"/>
      <c r="H28" s="267"/>
      <c r="I28" s="267"/>
      <c r="J28" s="267"/>
      <c r="K28" s="268"/>
      <c r="L28" s="267"/>
      <c r="M28" s="267"/>
      <c r="N28" s="267"/>
      <c r="O28" s="267"/>
      <c r="P28" s="267"/>
      <c r="Q28" s="268"/>
      <c r="R28" s="267"/>
      <c r="S28" s="267"/>
      <c r="T28" s="267"/>
      <c r="U28" s="267"/>
      <c r="V28" s="267"/>
      <c r="W28" s="268"/>
      <c r="X28" s="269"/>
      <c r="Y28" s="267"/>
      <c r="Z28" s="269"/>
      <c r="AA28" s="267"/>
      <c r="AB28" s="267"/>
      <c r="AC28" s="268"/>
    </row>
    <row r="29" spans="1:29">
      <c r="A29" s="265">
        <v>41733</v>
      </c>
      <c r="B29" s="266">
        <v>40000</v>
      </c>
      <c r="C29" s="267">
        <v>12100</v>
      </c>
      <c r="D29" s="267"/>
      <c r="E29" s="267"/>
      <c r="F29" s="268"/>
      <c r="G29" s="266"/>
      <c r="H29" s="267"/>
      <c r="I29" s="267"/>
      <c r="J29" s="267"/>
      <c r="K29" s="268"/>
      <c r="L29" s="267"/>
      <c r="M29" s="267"/>
      <c r="N29" s="267"/>
      <c r="O29" s="267"/>
      <c r="P29" s="267"/>
      <c r="Q29" s="268"/>
      <c r="R29" s="267"/>
      <c r="S29" s="267"/>
      <c r="T29" s="267"/>
      <c r="U29" s="267"/>
      <c r="V29" s="267"/>
      <c r="W29" s="268"/>
      <c r="X29" s="269"/>
      <c r="Y29" s="267"/>
      <c r="Z29" s="269"/>
      <c r="AA29" s="267"/>
      <c r="AB29" s="267"/>
      <c r="AC29" s="268"/>
    </row>
    <row r="30" spans="1:29">
      <c r="A30" s="265">
        <v>41735</v>
      </c>
      <c r="B30" s="266"/>
      <c r="C30" s="267"/>
      <c r="D30" s="267"/>
      <c r="E30" s="267"/>
      <c r="F30" s="268"/>
      <c r="G30" s="266"/>
      <c r="H30" s="267"/>
      <c r="I30" s="267"/>
      <c r="J30" s="267"/>
      <c r="K30" s="268"/>
      <c r="L30" s="267"/>
      <c r="M30" s="267"/>
      <c r="N30" s="267"/>
      <c r="O30" s="267"/>
      <c r="P30" s="267"/>
      <c r="Q30" s="268"/>
      <c r="R30" s="267">
        <v>5000</v>
      </c>
      <c r="S30" s="267"/>
      <c r="T30" s="267"/>
      <c r="U30" s="267"/>
      <c r="V30" s="267"/>
      <c r="W30" s="268"/>
      <c r="X30" s="269"/>
      <c r="Y30" s="267"/>
      <c r="Z30" s="269"/>
      <c r="AA30" s="267"/>
      <c r="AB30" s="267"/>
      <c r="AC30" s="268"/>
    </row>
    <row r="31" spans="1:29">
      <c r="A31" s="265">
        <v>41743</v>
      </c>
      <c r="B31" s="266"/>
      <c r="C31" s="276">
        <v>14600</v>
      </c>
      <c r="D31" s="267"/>
      <c r="E31" s="267"/>
      <c r="F31" s="268"/>
      <c r="G31" s="266"/>
      <c r="H31" s="276"/>
      <c r="I31" s="267"/>
      <c r="J31" s="267"/>
      <c r="K31" s="268"/>
      <c r="L31" s="267"/>
      <c r="M31" s="267"/>
      <c r="N31" s="267"/>
      <c r="O31" s="267"/>
      <c r="P31" s="267"/>
      <c r="Q31" s="268"/>
      <c r="R31" s="267"/>
      <c r="S31" s="267"/>
      <c r="T31" s="267"/>
      <c r="U31" s="267"/>
      <c r="V31" s="267"/>
      <c r="W31" s="268"/>
      <c r="X31" s="269"/>
      <c r="Y31" s="267"/>
      <c r="Z31" s="269"/>
      <c r="AA31" s="267"/>
      <c r="AB31" s="267"/>
      <c r="AC31" s="268"/>
    </row>
    <row r="32" spans="1:29">
      <c r="A32" s="265">
        <v>41745</v>
      </c>
      <c r="B32" s="266">
        <v>14000</v>
      </c>
      <c r="C32" s="267"/>
      <c r="D32" s="267"/>
      <c r="E32" s="267"/>
      <c r="F32" s="268"/>
      <c r="G32" s="266">
        <v>1000</v>
      </c>
      <c r="H32" s="267"/>
      <c r="I32" s="267"/>
      <c r="J32" s="267"/>
      <c r="K32" s="268"/>
      <c r="L32" s="267"/>
      <c r="M32" s="267"/>
      <c r="N32" s="267"/>
      <c r="O32" s="267"/>
      <c r="P32" s="267"/>
      <c r="Q32" s="268"/>
      <c r="R32" s="267"/>
      <c r="S32" s="267"/>
      <c r="T32" s="267"/>
      <c r="U32" s="267"/>
      <c r="V32" s="267"/>
      <c r="W32" s="268"/>
      <c r="X32" s="269"/>
      <c r="Y32" s="267"/>
      <c r="Z32" s="269"/>
      <c r="AA32" s="267"/>
      <c r="AB32" s="267"/>
      <c r="AC32" s="268"/>
    </row>
    <row r="33" spans="1:29">
      <c r="A33" s="265">
        <v>41750</v>
      </c>
      <c r="B33" s="266"/>
      <c r="C33" s="276">
        <v>5500</v>
      </c>
      <c r="D33" s="267"/>
      <c r="E33" s="267"/>
      <c r="F33" s="268"/>
      <c r="G33" s="266"/>
      <c r="H33" s="267"/>
      <c r="I33" s="267"/>
      <c r="J33" s="267"/>
      <c r="K33" s="268"/>
      <c r="L33" s="267"/>
      <c r="M33" s="267"/>
      <c r="N33" s="267"/>
      <c r="O33" s="267"/>
      <c r="P33" s="267"/>
      <c r="Q33" s="268"/>
      <c r="R33" s="267"/>
      <c r="S33" s="267"/>
      <c r="T33" s="267"/>
      <c r="U33" s="267"/>
      <c r="V33" s="267"/>
      <c r="W33" s="268"/>
      <c r="X33" s="269"/>
      <c r="Y33" s="267"/>
      <c r="Z33" s="269"/>
      <c r="AA33" s="267"/>
      <c r="AB33" s="267"/>
      <c r="AC33" s="268"/>
    </row>
    <row r="34" spans="1:29">
      <c r="A34" s="265">
        <v>41751</v>
      </c>
      <c r="B34" s="266"/>
      <c r="C34" s="276">
        <v>5700</v>
      </c>
      <c r="D34" s="267"/>
      <c r="E34" s="267"/>
      <c r="F34" s="268"/>
      <c r="G34" s="266">
        <v>10000</v>
      </c>
      <c r="H34" s="267"/>
      <c r="I34" s="267"/>
      <c r="J34" s="267"/>
      <c r="K34" s="268"/>
      <c r="L34" s="267"/>
      <c r="M34" s="267"/>
      <c r="N34" s="267"/>
      <c r="O34" s="267"/>
      <c r="P34" s="267"/>
      <c r="Q34" s="268"/>
      <c r="R34" s="267"/>
      <c r="S34" s="267"/>
      <c r="T34" s="267"/>
      <c r="U34" s="267"/>
      <c r="V34" s="267"/>
      <c r="W34" s="268"/>
      <c r="X34" s="269"/>
      <c r="Y34" s="267"/>
      <c r="Z34" s="269"/>
      <c r="AA34" s="267"/>
      <c r="AB34" s="267"/>
      <c r="AC34" s="268"/>
    </row>
    <row r="35" spans="1:29">
      <c r="A35" s="265">
        <v>41757</v>
      </c>
      <c r="B35" s="266">
        <v>23000</v>
      </c>
      <c r="C35" s="276">
        <f>30390+23000</f>
        <v>53390</v>
      </c>
      <c r="D35" s="267"/>
      <c r="E35" s="267"/>
      <c r="F35" s="268"/>
      <c r="G35" s="266"/>
      <c r="H35" s="267"/>
      <c r="I35" s="267"/>
      <c r="J35" s="267"/>
      <c r="K35" s="268"/>
      <c r="L35" s="267"/>
      <c r="M35" s="267"/>
      <c r="N35" s="267"/>
      <c r="O35" s="267"/>
      <c r="P35" s="267"/>
      <c r="Q35" s="268"/>
      <c r="R35" s="267"/>
      <c r="S35" s="267"/>
      <c r="T35" s="267"/>
      <c r="U35" s="267"/>
      <c r="V35" s="267"/>
      <c r="W35" s="268"/>
      <c r="X35" s="269"/>
      <c r="Y35" s="267"/>
      <c r="Z35" s="269"/>
      <c r="AA35" s="267"/>
      <c r="AB35" s="267"/>
      <c r="AC35" s="268"/>
    </row>
    <row r="36" spans="1:29">
      <c r="A36" s="265">
        <v>41760</v>
      </c>
      <c r="B36" s="266">
        <v>28000</v>
      </c>
      <c r="D36" s="267"/>
      <c r="E36" s="267"/>
      <c r="F36" s="268"/>
      <c r="G36" s="266"/>
      <c r="H36" s="267"/>
      <c r="I36" s="267"/>
      <c r="J36" s="267"/>
      <c r="K36" s="268"/>
      <c r="L36" s="267"/>
      <c r="M36" s="267"/>
      <c r="N36" s="267"/>
      <c r="O36" s="267"/>
      <c r="P36" s="267"/>
      <c r="Q36" s="268"/>
      <c r="R36" s="267"/>
      <c r="S36" s="267"/>
      <c r="T36" s="267"/>
      <c r="U36" s="267"/>
      <c r="V36" s="267"/>
      <c r="W36" s="268"/>
      <c r="X36" s="269"/>
      <c r="Y36" s="267"/>
      <c r="Z36" s="269"/>
      <c r="AA36" s="267"/>
      <c r="AB36" s="267"/>
      <c r="AC36" s="268"/>
    </row>
    <row r="37" spans="1:29">
      <c r="A37" s="265">
        <v>41764</v>
      </c>
      <c r="B37" s="266">
        <v>17000</v>
      </c>
      <c r="C37" s="267">
        <v>20000</v>
      </c>
      <c r="D37" s="267"/>
      <c r="E37" s="267"/>
      <c r="F37" s="268"/>
      <c r="G37" s="266"/>
      <c r="H37" s="267"/>
      <c r="I37" s="267"/>
      <c r="J37" s="267"/>
      <c r="K37" s="268"/>
      <c r="L37" s="267"/>
      <c r="M37" s="267"/>
      <c r="N37" s="267"/>
      <c r="O37" s="267"/>
      <c r="P37" s="267"/>
      <c r="Q37" s="268"/>
      <c r="R37" s="267"/>
      <c r="S37" s="267"/>
      <c r="T37" s="267"/>
      <c r="U37" s="267"/>
      <c r="V37" s="267"/>
      <c r="W37" s="268"/>
      <c r="X37" s="269"/>
      <c r="Y37" s="267"/>
      <c r="Z37" s="269"/>
      <c r="AA37" s="267"/>
      <c r="AB37" s="267"/>
      <c r="AC37" s="268"/>
    </row>
    <row r="38" spans="1:29">
      <c r="A38" s="265">
        <v>41765</v>
      </c>
      <c r="B38" s="266"/>
      <c r="C38" s="276">
        <v>1000</v>
      </c>
      <c r="D38" s="267"/>
      <c r="E38" s="267"/>
      <c r="F38" s="268"/>
      <c r="G38" s="266"/>
      <c r="H38" s="267"/>
      <c r="I38" s="267"/>
      <c r="J38" s="267"/>
      <c r="K38" s="268"/>
      <c r="L38" s="267"/>
      <c r="M38" s="267"/>
      <c r="N38" s="267"/>
      <c r="O38" s="267"/>
      <c r="P38" s="267"/>
      <c r="Q38" s="268"/>
      <c r="R38" s="267"/>
      <c r="S38" s="267"/>
      <c r="T38" s="267"/>
      <c r="U38" s="267"/>
      <c r="V38" s="267"/>
      <c r="W38" s="268"/>
      <c r="X38" s="269"/>
      <c r="Y38" s="267"/>
      <c r="Z38" s="269"/>
      <c r="AA38" s="267"/>
      <c r="AB38" s="267"/>
      <c r="AC38" s="268"/>
    </row>
    <row r="39" spans="1:29">
      <c r="A39" s="265">
        <v>41769</v>
      </c>
      <c r="B39" s="266"/>
      <c r="C39" s="276"/>
      <c r="D39" s="267"/>
      <c r="E39" s="267"/>
      <c r="F39" s="268"/>
      <c r="G39" s="266"/>
      <c r="H39" s="267"/>
      <c r="I39" s="267"/>
      <c r="J39" s="267"/>
      <c r="K39" s="268"/>
      <c r="L39" s="267"/>
      <c r="M39" s="267"/>
      <c r="N39" s="267"/>
      <c r="O39" s="267"/>
      <c r="P39" s="267"/>
      <c r="Q39" s="268"/>
      <c r="R39" s="267"/>
      <c r="S39" s="267"/>
      <c r="T39" s="267"/>
      <c r="U39" s="267"/>
      <c r="V39" s="267"/>
      <c r="W39" s="268"/>
      <c r="X39" s="269"/>
      <c r="Y39" s="267"/>
      <c r="Z39" s="269"/>
      <c r="AA39" s="267"/>
      <c r="AB39" s="267"/>
      <c r="AC39" s="268"/>
    </row>
    <row r="40" spans="1:29">
      <c r="A40" s="265">
        <v>41771</v>
      </c>
      <c r="B40" s="266"/>
      <c r="C40" s="267"/>
      <c r="D40" s="267"/>
      <c r="E40" s="267"/>
      <c r="F40" s="268"/>
      <c r="G40" s="266"/>
      <c r="H40" s="267"/>
      <c r="I40" s="267"/>
      <c r="J40" s="267"/>
      <c r="K40" s="268"/>
      <c r="L40" s="267"/>
      <c r="M40" s="267"/>
      <c r="N40" s="267"/>
      <c r="O40" s="267"/>
      <c r="P40" s="267"/>
      <c r="Q40" s="268"/>
      <c r="R40" s="267"/>
      <c r="S40" s="267">
        <v>161.06</v>
      </c>
      <c r="T40" s="267"/>
      <c r="U40" s="267"/>
      <c r="V40" s="267"/>
      <c r="W40" s="268"/>
      <c r="X40" s="269"/>
      <c r="Y40" s="267"/>
      <c r="Z40" s="269"/>
      <c r="AA40" s="267"/>
      <c r="AB40" s="267"/>
      <c r="AC40" s="268"/>
    </row>
    <row r="41" spans="1:29">
      <c r="A41" s="265">
        <v>41774</v>
      </c>
      <c r="B41" s="266"/>
      <c r="C41" s="267">
        <v>3680</v>
      </c>
      <c r="D41" s="267"/>
      <c r="E41" s="267"/>
      <c r="F41" s="268"/>
      <c r="G41" s="266"/>
      <c r="H41" s="267"/>
      <c r="I41" s="267"/>
      <c r="J41" s="267"/>
      <c r="K41" s="268"/>
      <c r="L41" s="267"/>
      <c r="M41" s="267"/>
      <c r="N41" s="267"/>
      <c r="O41" s="267"/>
      <c r="P41" s="267"/>
      <c r="Q41" s="268"/>
      <c r="R41" s="267"/>
      <c r="S41" s="267"/>
      <c r="T41" s="267"/>
      <c r="U41" s="267"/>
      <c r="V41" s="267"/>
      <c r="W41" s="268"/>
      <c r="X41" s="269"/>
      <c r="Y41" s="267"/>
      <c r="Z41" s="269"/>
      <c r="AA41" s="267"/>
      <c r="AB41" s="267"/>
      <c r="AC41" s="268"/>
    </row>
    <row r="42" spans="1:29">
      <c r="A42" s="265">
        <v>41776</v>
      </c>
      <c r="B42" s="266"/>
      <c r="C42" s="267"/>
      <c r="D42" s="267"/>
      <c r="E42" s="267"/>
      <c r="F42" s="268"/>
      <c r="G42" s="266"/>
      <c r="H42" s="267">
        <v>1025</v>
      </c>
      <c r="I42" s="267"/>
      <c r="J42" s="267"/>
      <c r="K42" s="268"/>
      <c r="L42" s="267"/>
      <c r="M42" s="267"/>
      <c r="N42" s="267"/>
      <c r="O42" s="267"/>
      <c r="P42" s="267"/>
      <c r="Q42" s="268"/>
      <c r="R42" s="267"/>
      <c r="S42" s="267"/>
      <c r="T42" s="267"/>
      <c r="U42" s="267"/>
      <c r="V42" s="267"/>
      <c r="W42" s="268"/>
      <c r="X42" s="269"/>
      <c r="Y42" s="267"/>
      <c r="Z42" s="269"/>
      <c r="AA42" s="267"/>
      <c r="AB42" s="267"/>
      <c r="AC42" s="268"/>
    </row>
    <row r="43" spans="1:29">
      <c r="A43" s="265">
        <v>41779</v>
      </c>
      <c r="B43" s="266"/>
      <c r="C43" s="267"/>
      <c r="D43" s="267"/>
      <c r="E43" s="267"/>
      <c r="F43" s="268"/>
      <c r="G43" s="266">
        <v>35000</v>
      </c>
      <c r="H43" s="267"/>
      <c r="I43" s="267"/>
      <c r="J43" s="267"/>
      <c r="K43" s="268"/>
      <c r="L43" s="267"/>
      <c r="M43" s="267"/>
      <c r="N43" s="267"/>
      <c r="O43" s="267"/>
      <c r="P43" s="267"/>
      <c r="Q43" s="268"/>
      <c r="R43" s="267"/>
      <c r="S43" s="267"/>
      <c r="T43" s="267"/>
      <c r="U43" s="267"/>
      <c r="V43" s="267"/>
      <c r="W43" s="268"/>
      <c r="X43" s="269"/>
      <c r="Y43" s="267"/>
      <c r="Z43" s="269"/>
      <c r="AA43" s="267"/>
      <c r="AB43" s="267"/>
      <c r="AC43" s="268"/>
    </row>
    <row r="44" spans="1:29">
      <c r="A44" s="265">
        <v>41780</v>
      </c>
      <c r="B44" s="266"/>
      <c r="C44" s="267">
        <v>4122.6499999999996</v>
      </c>
      <c r="D44" s="267"/>
      <c r="E44" s="267"/>
      <c r="F44" s="268"/>
      <c r="G44" s="266"/>
      <c r="H44" s="267"/>
      <c r="I44" s="267"/>
      <c r="J44" s="267"/>
      <c r="K44" s="268"/>
      <c r="L44" s="267"/>
      <c r="M44" s="267"/>
      <c r="N44" s="267"/>
      <c r="O44" s="267"/>
      <c r="P44" s="267"/>
      <c r="Q44" s="268"/>
      <c r="R44" s="267"/>
      <c r="S44" s="267"/>
      <c r="T44" s="267"/>
      <c r="U44" s="267"/>
      <c r="V44" s="267"/>
      <c r="W44" s="268"/>
      <c r="X44" s="269"/>
      <c r="Y44" s="267"/>
      <c r="Z44" s="269"/>
      <c r="AA44" s="267"/>
      <c r="AB44" s="267"/>
      <c r="AC44" s="268"/>
    </row>
    <row r="45" spans="1:29">
      <c r="A45" s="265">
        <v>41782</v>
      </c>
      <c r="B45" s="266"/>
      <c r="C45" s="267">
        <v>295.89</v>
      </c>
      <c r="D45" s="267"/>
      <c r="E45" s="267"/>
      <c r="F45" s="268"/>
      <c r="G45" s="266"/>
      <c r="H45" s="267"/>
      <c r="I45" s="267"/>
      <c r="J45" s="267"/>
      <c r="K45" s="268"/>
      <c r="L45" s="267"/>
      <c r="M45" s="267"/>
      <c r="N45" s="267"/>
      <c r="O45" s="267"/>
      <c r="P45" s="267"/>
      <c r="Q45" s="268"/>
      <c r="R45" s="267"/>
      <c r="S45" s="267"/>
      <c r="T45" s="267"/>
      <c r="U45" s="267"/>
      <c r="V45" s="267"/>
      <c r="W45" s="268"/>
      <c r="X45" s="269"/>
      <c r="Y45" s="267"/>
      <c r="Z45" s="269"/>
      <c r="AA45" s="267"/>
      <c r="AB45" s="267"/>
      <c r="AC45" s="268"/>
    </row>
    <row r="46" spans="1:29">
      <c r="A46" s="265">
        <v>41783</v>
      </c>
      <c r="B46" s="266"/>
      <c r="C46" s="267"/>
      <c r="D46" s="267"/>
      <c r="E46" s="267"/>
      <c r="F46" s="268"/>
      <c r="G46" s="266"/>
      <c r="H46" s="267">
        <v>6000</v>
      </c>
      <c r="I46" s="267"/>
      <c r="J46" s="267"/>
      <c r="K46" s="268"/>
      <c r="L46" s="267"/>
      <c r="M46" s="267"/>
      <c r="N46" s="267"/>
      <c r="O46" s="267"/>
      <c r="P46" s="267"/>
      <c r="Q46" s="268"/>
      <c r="R46" s="267"/>
      <c r="S46" s="267"/>
      <c r="T46" s="267"/>
      <c r="U46" s="267"/>
      <c r="V46" s="267"/>
      <c r="W46" s="268"/>
      <c r="X46" s="269"/>
      <c r="Y46" s="267"/>
      <c r="Z46" s="269"/>
      <c r="AA46" s="267"/>
      <c r="AB46" s="267"/>
      <c r="AC46" s="268"/>
    </row>
    <row r="47" spans="1:29">
      <c r="A47" s="265">
        <v>41787</v>
      </c>
      <c r="B47" s="266"/>
      <c r="C47" s="267"/>
      <c r="D47" s="267"/>
      <c r="E47" s="267"/>
      <c r="F47" s="268"/>
      <c r="G47" s="266">
        <v>5000</v>
      </c>
      <c r="H47" s="267"/>
      <c r="I47" s="267"/>
      <c r="J47" s="267"/>
      <c r="K47" s="268"/>
      <c r="L47" s="267"/>
      <c r="M47" s="267"/>
      <c r="N47" s="267"/>
      <c r="O47" s="267"/>
      <c r="P47" s="267"/>
      <c r="Q47" s="268"/>
      <c r="R47" s="267"/>
      <c r="S47" s="267"/>
      <c r="T47" s="267"/>
      <c r="U47" s="267"/>
      <c r="V47" s="267"/>
      <c r="W47" s="268"/>
      <c r="X47" s="269"/>
      <c r="Y47" s="267"/>
      <c r="Z47" s="269"/>
      <c r="AA47" s="267"/>
      <c r="AB47" s="267"/>
      <c r="AC47" s="268"/>
    </row>
    <row r="48" spans="1:29">
      <c r="A48" s="265">
        <v>41788</v>
      </c>
      <c r="B48" s="266"/>
      <c r="C48" s="267"/>
      <c r="D48" s="267"/>
      <c r="E48" s="267"/>
      <c r="F48" s="268"/>
      <c r="G48" s="266"/>
      <c r="H48" s="267"/>
      <c r="I48" s="267"/>
      <c r="J48" s="267"/>
      <c r="K48" s="268"/>
      <c r="L48" s="267"/>
      <c r="M48" s="267"/>
      <c r="N48" s="267"/>
      <c r="O48" s="267"/>
      <c r="P48" s="267"/>
      <c r="Q48" s="268"/>
      <c r="R48" s="267">
        <v>7000</v>
      </c>
      <c r="S48" s="267"/>
      <c r="T48" s="267"/>
      <c r="U48" s="267"/>
      <c r="V48" s="267"/>
      <c r="W48" s="268"/>
      <c r="X48" s="269"/>
      <c r="Y48" s="267"/>
      <c r="Z48" s="269"/>
      <c r="AA48" s="267"/>
      <c r="AB48" s="267"/>
      <c r="AC48" s="268"/>
    </row>
    <row r="49" spans="1:29">
      <c r="A49" s="265">
        <v>41789</v>
      </c>
      <c r="B49" s="266"/>
      <c r="C49" s="267"/>
      <c r="D49" s="267"/>
      <c r="E49" s="267"/>
      <c r="F49" s="268"/>
      <c r="G49" s="266">
        <v>12000</v>
      </c>
      <c r="H49" s="267"/>
      <c r="I49" s="267"/>
      <c r="J49" s="267"/>
      <c r="K49" s="268"/>
      <c r="L49" s="267"/>
      <c r="M49" s="267"/>
      <c r="N49" s="267"/>
      <c r="O49" s="267"/>
      <c r="P49" s="267"/>
      <c r="Q49" s="268"/>
      <c r="R49" s="267"/>
      <c r="S49" s="267"/>
      <c r="T49" s="267"/>
      <c r="U49" s="267"/>
      <c r="V49" s="267"/>
      <c r="W49" s="268"/>
      <c r="X49" s="269"/>
      <c r="Y49" s="267"/>
      <c r="Z49" s="269"/>
      <c r="AA49" s="267"/>
      <c r="AB49" s="267"/>
      <c r="AC49" s="268"/>
    </row>
    <row r="50" spans="1:29">
      <c r="A50" s="265">
        <v>41794</v>
      </c>
      <c r="B50" s="266"/>
      <c r="C50" s="267"/>
      <c r="D50" s="267"/>
      <c r="E50" s="267"/>
      <c r="F50" s="268"/>
      <c r="G50" s="266"/>
      <c r="H50" s="267"/>
      <c r="I50" s="267"/>
      <c r="J50" s="267"/>
      <c r="K50" s="268"/>
      <c r="L50" s="267"/>
      <c r="M50" s="267"/>
      <c r="N50" s="267"/>
      <c r="O50" s="267"/>
      <c r="P50" s="267"/>
      <c r="Q50" s="268"/>
      <c r="R50" s="267"/>
      <c r="S50" s="267">
        <v>70</v>
      </c>
      <c r="T50" s="267"/>
      <c r="U50" s="267"/>
      <c r="V50" s="267"/>
      <c r="W50" s="268"/>
      <c r="X50" s="269"/>
      <c r="Y50" s="267"/>
      <c r="Z50" s="269"/>
      <c r="AA50" s="267"/>
      <c r="AB50" s="267"/>
      <c r="AC50" s="268"/>
    </row>
    <row r="51" spans="1:29">
      <c r="A51" s="265">
        <v>41795</v>
      </c>
      <c r="B51" s="266"/>
      <c r="C51" s="267">
        <v>1030.6300000000001</v>
      </c>
      <c r="D51" s="267"/>
      <c r="E51" s="267"/>
      <c r="F51" s="268"/>
      <c r="G51" s="266"/>
      <c r="H51" s="267"/>
      <c r="I51" s="267"/>
      <c r="J51" s="267"/>
      <c r="K51" s="268"/>
      <c r="L51" s="267"/>
      <c r="M51" s="267"/>
      <c r="N51" s="267"/>
      <c r="O51" s="267"/>
      <c r="P51" s="267"/>
      <c r="Q51" s="268"/>
      <c r="R51" s="267"/>
      <c r="S51" s="267"/>
      <c r="T51" s="267"/>
      <c r="U51" s="267"/>
      <c r="V51" s="267"/>
      <c r="W51" s="268"/>
      <c r="X51" s="269"/>
      <c r="Y51" s="267"/>
      <c r="Z51" s="269"/>
      <c r="AA51" s="267"/>
      <c r="AB51" s="267"/>
      <c r="AC51" s="268"/>
    </row>
    <row r="52" spans="1:29">
      <c r="A52" s="265">
        <v>41797</v>
      </c>
      <c r="B52" s="266"/>
      <c r="C52" s="267">
        <v>567.53</v>
      </c>
      <c r="D52" s="267"/>
      <c r="E52" s="267"/>
      <c r="F52" s="268"/>
      <c r="G52" s="266"/>
      <c r="H52" s="267"/>
      <c r="I52" s="267"/>
      <c r="J52" s="267"/>
      <c r="K52" s="268"/>
      <c r="L52" s="267"/>
      <c r="M52" s="267"/>
      <c r="N52" s="267"/>
      <c r="O52" s="267"/>
      <c r="P52" s="267"/>
      <c r="Q52" s="268"/>
      <c r="R52" s="267"/>
      <c r="S52" s="267"/>
      <c r="T52" s="267"/>
      <c r="U52" s="267"/>
      <c r="V52" s="267"/>
      <c r="W52" s="268"/>
      <c r="X52" s="269"/>
      <c r="Y52" s="267"/>
      <c r="Z52" s="269"/>
      <c r="AA52" s="267"/>
      <c r="AB52" s="267"/>
      <c r="AC52" s="268"/>
    </row>
    <row r="53" spans="1:29">
      <c r="A53" s="265">
        <v>41799</v>
      </c>
      <c r="B53" s="266"/>
      <c r="C53" s="267"/>
      <c r="D53" s="267"/>
      <c r="E53" s="267"/>
      <c r="F53" s="268"/>
      <c r="G53" s="266"/>
      <c r="H53" s="267"/>
      <c r="I53" s="267"/>
      <c r="J53" s="267"/>
      <c r="K53" s="268"/>
      <c r="L53" s="267"/>
      <c r="M53" s="267"/>
      <c r="N53" s="267"/>
      <c r="O53" s="267"/>
      <c r="P53" s="267"/>
      <c r="Q53" s="268"/>
      <c r="R53" s="267"/>
      <c r="S53" s="267">
        <v>161.19</v>
      </c>
      <c r="T53" s="267"/>
      <c r="U53" s="267"/>
      <c r="V53" s="267"/>
      <c r="W53" s="268"/>
      <c r="X53" s="269"/>
      <c r="Y53" s="267"/>
      <c r="Z53" s="269"/>
      <c r="AA53" s="267"/>
      <c r="AB53" s="267"/>
      <c r="AC53" s="268"/>
    </row>
    <row r="54" spans="1:29">
      <c r="A54" s="265">
        <v>41800</v>
      </c>
      <c r="B54" s="266"/>
      <c r="C54" s="267">
        <v>245.78</v>
      </c>
      <c r="D54" s="267"/>
      <c r="E54" s="267"/>
      <c r="F54" s="268"/>
      <c r="G54" s="266"/>
      <c r="H54" s="267"/>
      <c r="I54" s="267"/>
      <c r="J54" s="267"/>
      <c r="K54" s="268"/>
      <c r="L54" s="267"/>
      <c r="M54" s="267"/>
      <c r="N54" s="267"/>
      <c r="O54" s="267"/>
      <c r="P54" s="267"/>
      <c r="Q54" s="268"/>
      <c r="R54" s="267"/>
      <c r="S54" s="267"/>
      <c r="T54" s="267"/>
      <c r="U54" s="267"/>
      <c r="V54" s="267"/>
      <c r="W54" s="268"/>
      <c r="X54" s="269"/>
      <c r="Y54" s="267"/>
      <c r="Z54" s="269"/>
      <c r="AA54" s="267"/>
      <c r="AB54" s="267"/>
      <c r="AC54" s="268"/>
    </row>
    <row r="55" spans="1:29">
      <c r="A55" s="265">
        <v>41803</v>
      </c>
      <c r="B55" s="266"/>
      <c r="C55" s="276">
        <v>12287</v>
      </c>
      <c r="D55" s="267"/>
      <c r="E55" s="267"/>
      <c r="F55" s="268"/>
      <c r="G55" s="266"/>
      <c r="H55" s="267"/>
      <c r="I55" s="267"/>
      <c r="J55" s="267"/>
      <c r="K55" s="268"/>
      <c r="L55" s="267"/>
      <c r="M55" s="267"/>
      <c r="N55" s="267"/>
      <c r="O55" s="267"/>
      <c r="P55" s="267"/>
      <c r="Q55" s="268"/>
      <c r="R55" s="267"/>
      <c r="S55" s="267"/>
      <c r="T55" s="267"/>
      <c r="U55" s="267"/>
      <c r="V55" s="267"/>
      <c r="W55" s="268"/>
      <c r="X55" s="269"/>
      <c r="Y55" s="267"/>
      <c r="Z55" s="269"/>
      <c r="AA55" s="267"/>
      <c r="AB55" s="267"/>
      <c r="AC55" s="268"/>
    </row>
    <row r="56" spans="1:29">
      <c r="A56" s="265">
        <v>41804</v>
      </c>
      <c r="B56" s="266"/>
      <c r="C56" s="276">
        <v>10112.24</v>
      </c>
      <c r="D56" s="267"/>
      <c r="E56" s="267"/>
      <c r="F56" s="268"/>
      <c r="G56" s="266"/>
      <c r="H56" s="267">
        <v>10290</v>
      </c>
      <c r="I56" s="267"/>
      <c r="J56" s="267"/>
      <c r="K56" s="268"/>
      <c r="L56" s="267"/>
      <c r="M56" s="267"/>
      <c r="N56" s="267"/>
      <c r="O56" s="267"/>
      <c r="P56" s="267"/>
      <c r="Q56" s="268"/>
      <c r="R56" s="267"/>
      <c r="S56" s="267"/>
      <c r="T56" s="267"/>
      <c r="U56" s="267"/>
      <c r="V56" s="267"/>
      <c r="W56" s="268"/>
      <c r="X56" s="269"/>
      <c r="Y56" s="267"/>
      <c r="Z56" s="269"/>
      <c r="AA56" s="267"/>
      <c r="AB56" s="267"/>
      <c r="AC56" s="268"/>
    </row>
    <row r="57" spans="1:29">
      <c r="A57" s="265">
        <v>41805</v>
      </c>
      <c r="B57" s="266">
        <v>31400</v>
      </c>
      <c r="C57" s="267"/>
      <c r="D57" s="267"/>
      <c r="E57" s="267"/>
      <c r="F57" s="268"/>
      <c r="G57" s="266"/>
      <c r="H57" s="267"/>
      <c r="I57" s="267"/>
      <c r="J57" s="267"/>
      <c r="K57" s="268"/>
      <c r="L57" s="267"/>
      <c r="M57" s="267"/>
      <c r="N57" s="267"/>
      <c r="O57" s="267"/>
      <c r="P57" s="267"/>
      <c r="Q57" s="268"/>
      <c r="R57" s="267"/>
      <c r="S57" s="267"/>
      <c r="T57" s="267"/>
      <c r="U57" s="267"/>
      <c r="V57" s="267"/>
      <c r="W57" s="268"/>
      <c r="X57" s="269"/>
      <c r="Y57" s="267"/>
      <c r="Z57" s="269"/>
      <c r="AA57" s="267"/>
      <c r="AB57" s="267"/>
      <c r="AC57" s="268"/>
    </row>
    <row r="58" spans="1:29">
      <c r="A58" s="265">
        <v>41806</v>
      </c>
      <c r="B58" s="266"/>
      <c r="C58" s="276">
        <v>10187.66</v>
      </c>
      <c r="D58" s="267"/>
      <c r="E58" s="267"/>
      <c r="F58" s="268"/>
      <c r="G58" s="266">
        <v>9900</v>
      </c>
      <c r="H58" s="267"/>
      <c r="I58" s="267"/>
      <c r="J58" s="267"/>
      <c r="K58" s="268"/>
      <c r="L58" s="267"/>
      <c r="M58" s="267"/>
      <c r="N58" s="267"/>
      <c r="O58" s="267"/>
      <c r="P58" s="267"/>
      <c r="Q58" s="268"/>
      <c r="R58" s="267"/>
      <c r="S58" s="267"/>
      <c r="T58" s="267"/>
      <c r="U58" s="267"/>
      <c r="V58" s="267"/>
      <c r="W58" s="268"/>
      <c r="X58" s="269"/>
      <c r="Y58" s="267"/>
      <c r="Z58" s="269"/>
      <c r="AA58" s="267"/>
      <c r="AB58" s="267"/>
      <c r="AC58" s="268"/>
    </row>
    <row r="59" spans="1:29">
      <c r="A59" s="265">
        <v>41807</v>
      </c>
      <c r="B59" s="266">
        <v>3000</v>
      </c>
      <c r="C59" s="276">
        <v>7800</v>
      </c>
      <c r="D59" s="267"/>
      <c r="E59" s="267"/>
      <c r="F59" s="268"/>
      <c r="G59" s="266">
        <v>4900</v>
      </c>
      <c r="H59" s="267"/>
      <c r="I59" s="267"/>
      <c r="J59" s="267"/>
      <c r="K59" s="268"/>
      <c r="L59" s="267"/>
      <c r="M59" s="267"/>
      <c r="N59" s="267"/>
      <c r="O59" s="267"/>
      <c r="P59" s="267"/>
      <c r="Q59" s="268"/>
      <c r="R59" s="267"/>
      <c r="S59" s="267"/>
      <c r="T59" s="267"/>
      <c r="U59" s="267"/>
      <c r="V59" s="267"/>
      <c r="W59" s="268"/>
      <c r="X59" s="269"/>
      <c r="Y59" s="267"/>
      <c r="Z59" s="269"/>
      <c r="AA59" s="267"/>
      <c r="AB59" s="267"/>
      <c r="AC59" s="268"/>
    </row>
    <row r="60" spans="1:29">
      <c r="A60" s="265">
        <v>41813</v>
      </c>
      <c r="B60" s="266">
        <f>15800+14200</f>
        <v>30000</v>
      </c>
      <c r="C60" s="276">
        <f>30856.87+14200</f>
        <v>45056.869999999995</v>
      </c>
      <c r="D60" s="267"/>
      <c r="E60" s="267"/>
      <c r="F60" s="268"/>
      <c r="G60" s="266"/>
      <c r="H60" s="267"/>
      <c r="I60" s="267"/>
      <c r="J60" s="267"/>
      <c r="K60" s="268"/>
      <c r="L60" s="267"/>
      <c r="M60" s="267"/>
      <c r="N60" s="267"/>
      <c r="O60" s="267"/>
      <c r="P60" s="267"/>
      <c r="Q60" s="268"/>
      <c r="R60" s="267"/>
      <c r="S60" s="267"/>
      <c r="T60" s="267"/>
      <c r="U60" s="267"/>
      <c r="V60" s="267"/>
      <c r="W60" s="268"/>
      <c r="X60" s="269"/>
      <c r="Y60" s="267"/>
      <c r="Z60" s="269"/>
      <c r="AA60" s="267"/>
      <c r="AB60" s="267"/>
      <c r="AC60" s="268"/>
    </row>
    <row r="61" spans="1:29">
      <c r="A61" s="265">
        <v>41815</v>
      </c>
      <c r="B61" s="266"/>
      <c r="C61" s="276">
        <v>2200</v>
      </c>
      <c r="D61" s="267"/>
      <c r="E61" s="267"/>
      <c r="F61" s="268"/>
      <c r="G61" s="266"/>
      <c r="H61" s="267"/>
      <c r="I61" s="267"/>
      <c r="J61" s="267"/>
      <c r="K61" s="268"/>
      <c r="L61" s="267"/>
      <c r="M61" s="267"/>
      <c r="N61" s="267"/>
      <c r="O61" s="267"/>
      <c r="P61" s="267"/>
      <c r="Q61" s="268"/>
      <c r="R61" s="267"/>
      <c r="S61" s="267"/>
      <c r="T61" s="267"/>
      <c r="U61" s="267"/>
      <c r="V61" s="267"/>
      <c r="W61" s="268"/>
      <c r="X61" s="269"/>
      <c r="Y61" s="267"/>
      <c r="Z61" s="269"/>
      <c r="AA61" s="267"/>
      <c r="AB61" s="267"/>
      <c r="AC61" s="268"/>
    </row>
    <row r="62" spans="1:29">
      <c r="A62" s="265">
        <v>41818</v>
      </c>
      <c r="B62" s="266">
        <v>200</v>
      </c>
      <c r="C62" s="267"/>
      <c r="D62" s="267"/>
      <c r="E62" s="267"/>
      <c r="F62" s="268"/>
      <c r="G62" s="277">
        <v>30000</v>
      </c>
      <c r="H62" s="267"/>
      <c r="I62" s="267"/>
      <c r="J62" s="267"/>
      <c r="K62" s="268"/>
      <c r="L62" s="267"/>
      <c r="M62" s="267"/>
      <c r="N62" s="267"/>
      <c r="O62" s="267"/>
      <c r="P62" s="267"/>
      <c r="Q62" s="268"/>
      <c r="R62" s="267"/>
      <c r="S62" s="267"/>
      <c r="T62" s="267"/>
      <c r="U62" s="267"/>
      <c r="V62" s="267"/>
      <c r="W62" s="268"/>
      <c r="X62" s="269"/>
      <c r="Y62" s="267"/>
      <c r="Z62" s="269"/>
      <c r="AA62" s="267"/>
      <c r="AB62" s="267"/>
      <c r="AC62" s="268"/>
    </row>
    <row r="63" spans="1:29">
      <c r="A63" s="265">
        <v>41820</v>
      </c>
      <c r="B63" s="266"/>
      <c r="C63" s="267"/>
      <c r="D63" s="267"/>
      <c r="E63" s="267"/>
      <c r="F63" s="268"/>
      <c r="G63" s="266"/>
      <c r="H63" s="267"/>
      <c r="I63" s="267"/>
      <c r="J63" s="267"/>
      <c r="K63" s="268"/>
      <c r="L63" s="267"/>
      <c r="M63" s="267"/>
      <c r="N63" s="267"/>
      <c r="O63" s="267"/>
      <c r="P63" s="267"/>
      <c r="Q63" s="268"/>
      <c r="R63" s="267"/>
      <c r="S63" s="267">
        <v>225.5</v>
      </c>
      <c r="T63" s="267"/>
      <c r="U63" s="267"/>
      <c r="V63" s="267"/>
      <c r="W63" s="268"/>
      <c r="X63" s="269"/>
      <c r="Y63" s="267"/>
      <c r="Z63" s="269"/>
      <c r="AA63" s="267"/>
      <c r="AB63" s="267"/>
      <c r="AC63" s="268"/>
    </row>
    <row r="64" spans="1:29">
      <c r="A64" s="265">
        <v>41821</v>
      </c>
      <c r="B64" s="266">
        <f>8600+17000+4400</f>
        <v>30000</v>
      </c>
      <c r="C64" s="267">
        <f>17009.71+4800</f>
        <v>21809.71</v>
      </c>
      <c r="D64" s="267"/>
      <c r="E64" s="267"/>
      <c r="F64" s="268"/>
      <c r="G64" s="266"/>
      <c r="H64" s="267"/>
      <c r="I64" s="267"/>
      <c r="J64" s="267"/>
      <c r="K64" s="268"/>
      <c r="L64" s="267"/>
      <c r="M64" s="267"/>
      <c r="N64" s="267"/>
      <c r="O64" s="267"/>
      <c r="P64" s="267"/>
      <c r="Q64" s="268"/>
      <c r="R64" s="267"/>
      <c r="S64" s="267"/>
      <c r="T64" s="267"/>
      <c r="U64" s="267"/>
      <c r="V64" s="267"/>
      <c r="W64" s="268"/>
      <c r="X64" s="269"/>
      <c r="Y64" s="267"/>
      <c r="Z64" s="269"/>
      <c r="AA64" s="267"/>
      <c r="AB64" s="267"/>
      <c r="AC64" s="268"/>
    </row>
    <row r="65" spans="1:29">
      <c r="A65" s="265">
        <v>41829</v>
      </c>
      <c r="B65" s="266"/>
      <c r="C65" s="267"/>
      <c r="D65" s="267"/>
      <c r="E65" s="267"/>
      <c r="F65" s="268"/>
      <c r="G65" s="266"/>
      <c r="H65" s="267"/>
      <c r="I65" s="267"/>
      <c r="J65" s="267"/>
      <c r="K65" s="268"/>
      <c r="L65" s="267"/>
      <c r="M65" s="267"/>
      <c r="N65" s="267"/>
      <c r="O65" s="267"/>
      <c r="P65" s="267"/>
      <c r="Q65" s="268"/>
      <c r="R65" s="267"/>
      <c r="S65" s="267">
        <v>161.30000000000001</v>
      </c>
      <c r="T65" s="267"/>
      <c r="U65" s="267"/>
      <c r="V65" s="267"/>
      <c r="W65" s="268"/>
      <c r="X65" s="269"/>
      <c r="Y65" s="267"/>
      <c r="Z65" s="269"/>
      <c r="AA65" s="267"/>
      <c r="AB65" s="267"/>
      <c r="AC65" s="268"/>
    </row>
    <row r="66" spans="1:29">
      <c r="A66" s="265">
        <v>41836</v>
      </c>
      <c r="B66" s="266">
        <f>4700+9500</f>
        <v>14200</v>
      </c>
      <c r="C66" s="267"/>
      <c r="D66" s="267"/>
      <c r="E66" s="267"/>
      <c r="F66" s="268"/>
      <c r="G66" s="266"/>
      <c r="H66" s="267"/>
      <c r="I66" s="267"/>
      <c r="J66" s="267"/>
      <c r="K66" s="268"/>
      <c r="L66" s="267"/>
      <c r="M66" s="267"/>
      <c r="N66" s="267"/>
      <c r="O66" s="267"/>
      <c r="P66" s="267"/>
      <c r="Q66" s="268"/>
      <c r="R66" s="267"/>
      <c r="S66" s="267"/>
      <c r="T66" s="267"/>
      <c r="U66" s="267"/>
      <c r="V66" s="267"/>
      <c r="W66" s="268"/>
      <c r="X66" s="269"/>
      <c r="Y66" s="267"/>
      <c r="Z66" s="269"/>
      <c r="AA66" s="267"/>
      <c r="AB66" s="267"/>
      <c r="AC66" s="268"/>
    </row>
    <row r="67" spans="1:29">
      <c r="A67" s="265">
        <v>41842</v>
      </c>
      <c r="B67" s="266">
        <f>1260</f>
        <v>1260</v>
      </c>
      <c r="C67" s="267"/>
      <c r="D67" s="267"/>
      <c r="E67" s="267"/>
      <c r="F67" s="268"/>
      <c r="G67" s="266">
        <f>3740+9500</f>
        <v>13240</v>
      </c>
      <c r="H67" s="267"/>
      <c r="I67" s="267"/>
      <c r="J67" s="267"/>
      <c r="K67" s="268"/>
      <c r="L67" s="267"/>
      <c r="M67" s="267"/>
      <c r="N67" s="267"/>
      <c r="O67" s="267"/>
      <c r="P67" s="267"/>
      <c r="Q67" s="268"/>
      <c r="R67" s="267"/>
      <c r="S67" s="267"/>
      <c r="T67" s="267"/>
      <c r="U67" s="267"/>
      <c r="V67" s="267"/>
      <c r="W67" s="268"/>
      <c r="X67" s="269"/>
      <c r="Y67" s="267"/>
      <c r="Z67" s="269"/>
      <c r="AA67" s="267"/>
      <c r="AB67" s="267"/>
      <c r="AC67" s="268"/>
    </row>
    <row r="68" spans="1:29">
      <c r="A68" s="265">
        <v>41849</v>
      </c>
      <c r="B68" s="266"/>
      <c r="C68" s="267"/>
      <c r="D68" s="267"/>
      <c r="E68" s="267"/>
      <c r="F68" s="268"/>
      <c r="G68" s="266"/>
      <c r="H68" s="267"/>
      <c r="I68" s="267"/>
      <c r="J68" s="267"/>
      <c r="K68" s="268"/>
      <c r="L68" s="267"/>
      <c r="M68" s="267"/>
      <c r="N68" s="267"/>
      <c r="O68" s="267"/>
      <c r="P68" s="267"/>
      <c r="Q68" s="268"/>
      <c r="R68" s="267"/>
      <c r="S68" s="267">
        <v>225.66</v>
      </c>
      <c r="T68" s="267"/>
      <c r="U68" s="267"/>
      <c r="V68" s="267"/>
      <c r="W68" s="268"/>
      <c r="X68" s="269"/>
      <c r="Y68" s="267"/>
      <c r="Z68" s="269"/>
      <c r="AA68" s="267"/>
      <c r="AB68" s="267"/>
      <c r="AC68" s="268"/>
    </row>
    <row r="69" spans="1:29">
      <c r="A69" s="265">
        <v>41852</v>
      </c>
      <c r="B69" s="266"/>
      <c r="C69" s="267">
        <v>3463.61</v>
      </c>
      <c r="D69" s="267"/>
      <c r="E69" s="267"/>
      <c r="F69" s="268"/>
      <c r="G69" s="266"/>
      <c r="H69" s="267"/>
      <c r="I69" s="267"/>
      <c r="J69" s="267"/>
      <c r="K69" s="268"/>
      <c r="L69" s="267"/>
      <c r="M69" s="267"/>
      <c r="N69" s="267"/>
      <c r="O69" s="267"/>
      <c r="P69" s="267"/>
      <c r="Q69" s="268"/>
      <c r="R69" s="267"/>
      <c r="S69" s="267"/>
      <c r="T69" s="267"/>
      <c r="U69" s="267"/>
      <c r="V69" s="267"/>
      <c r="W69" s="268"/>
      <c r="X69" s="269"/>
      <c r="Y69" s="267"/>
      <c r="Z69" s="269"/>
      <c r="AA69" s="267"/>
      <c r="AB69" s="267"/>
      <c r="AC69" s="268"/>
    </row>
    <row r="70" spans="1:29">
      <c r="A70" s="265">
        <v>41853</v>
      </c>
      <c r="B70" s="266"/>
      <c r="C70" s="267">
        <v>27001.11</v>
      </c>
      <c r="D70" s="267"/>
      <c r="E70" s="267"/>
      <c r="F70" s="268"/>
      <c r="G70" s="266"/>
      <c r="H70" s="267">
        <v>10130</v>
      </c>
      <c r="I70" s="267"/>
      <c r="J70" s="267"/>
      <c r="K70" s="268"/>
      <c r="L70" s="267"/>
      <c r="M70" s="267"/>
      <c r="N70" s="267"/>
      <c r="O70" s="267"/>
      <c r="P70" s="267"/>
      <c r="Q70" s="268"/>
      <c r="R70" s="267"/>
      <c r="S70" s="267"/>
      <c r="T70" s="267"/>
      <c r="U70" s="267"/>
      <c r="V70" s="267"/>
      <c r="W70" s="268"/>
      <c r="X70" s="269">
        <v>13159</v>
      </c>
      <c r="Y70" s="267"/>
      <c r="Z70" s="269"/>
      <c r="AA70" s="267"/>
      <c r="AB70" s="267"/>
      <c r="AC70" s="268"/>
    </row>
    <row r="71" spans="1:29" ht="16.5">
      <c r="A71" s="265">
        <v>41862</v>
      </c>
      <c r="B71" s="266"/>
      <c r="C71" s="267"/>
      <c r="D71" s="267"/>
      <c r="E71" s="267"/>
      <c r="F71" s="268"/>
      <c r="G71" s="266"/>
      <c r="H71" s="267"/>
      <c r="I71" s="267"/>
      <c r="J71" s="267"/>
      <c r="K71" s="268"/>
      <c r="L71" s="267"/>
      <c r="M71" s="267"/>
      <c r="N71" s="267"/>
      <c r="O71" s="267"/>
      <c r="P71" s="267"/>
      <c r="Q71" s="268"/>
      <c r="R71" s="267"/>
      <c r="S71" s="267">
        <v>161.41999999999999</v>
      </c>
      <c r="T71" s="267"/>
      <c r="U71" s="267"/>
      <c r="V71" s="267"/>
      <c r="W71" s="268"/>
      <c r="X71" s="278"/>
      <c r="Y71" s="267"/>
      <c r="Z71" s="269"/>
      <c r="AA71" s="267"/>
      <c r="AB71" s="267"/>
      <c r="AC71" s="268"/>
    </row>
    <row r="72" spans="1:29">
      <c r="A72" s="265">
        <v>41865</v>
      </c>
      <c r="B72" s="266"/>
      <c r="C72" s="267"/>
      <c r="D72" s="267"/>
      <c r="E72" s="267"/>
      <c r="F72" s="268"/>
      <c r="G72" s="266"/>
      <c r="H72" s="267"/>
      <c r="I72" s="267"/>
      <c r="J72" s="267"/>
      <c r="K72" s="268"/>
      <c r="L72" s="267"/>
      <c r="M72" s="267"/>
      <c r="N72" s="267"/>
      <c r="O72" s="267"/>
      <c r="P72" s="267"/>
      <c r="Q72" s="268"/>
      <c r="R72" s="267"/>
      <c r="S72" s="267"/>
      <c r="T72" s="267"/>
      <c r="U72" s="267"/>
      <c r="V72" s="267"/>
      <c r="W72" s="268"/>
      <c r="X72" s="269">
        <v>11973</v>
      </c>
      <c r="Y72" s="267"/>
      <c r="Z72" s="269"/>
      <c r="AA72" s="267"/>
      <c r="AB72" s="267"/>
      <c r="AC72" s="268"/>
    </row>
    <row r="73" spans="1:29">
      <c r="A73" s="265">
        <v>41866</v>
      </c>
      <c r="B73" s="266">
        <v>2000</v>
      </c>
      <c r="C73" s="267"/>
      <c r="D73" s="267"/>
      <c r="E73" s="267"/>
      <c r="F73" s="268"/>
      <c r="G73" s="266"/>
      <c r="H73" s="267"/>
      <c r="I73" s="267"/>
      <c r="J73" s="267"/>
      <c r="K73" s="268"/>
      <c r="L73" s="267"/>
      <c r="M73" s="267"/>
      <c r="N73" s="267"/>
      <c r="O73" s="267"/>
      <c r="P73" s="267"/>
      <c r="Q73" s="268"/>
      <c r="R73" s="267"/>
      <c r="S73" s="267"/>
      <c r="T73" s="267"/>
      <c r="U73" s="267"/>
      <c r="V73" s="267"/>
      <c r="W73" s="268"/>
      <c r="X73" s="269"/>
      <c r="Y73" s="267"/>
      <c r="Z73" s="269"/>
      <c r="AA73" s="267"/>
      <c r="AB73" s="267"/>
      <c r="AC73" s="268"/>
    </row>
    <row r="74" spans="1:29">
      <c r="A74" s="265">
        <v>41870</v>
      </c>
      <c r="B74" s="266"/>
      <c r="C74" s="267"/>
      <c r="D74" s="267"/>
      <c r="E74" s="267"/>
      <c r="F74" s="268"/>
      <c r="G74" s="266">
        <v>10</v>
      </c>
      <c r="H74" s="267"/>
      <c r="I74" s="267"/>
      <c r="J74" s="267"/>
      <c r="K74" s="268"/>
      <c r="L74" s="267"/>
      <c r="M74" s="267"/>
      <c r="N74" s="267"/>
      <c r="O74" s="267"/>
      <c r="P74" s="267"/>
      <c r="Q74" s="268"/>
      <c r="R74" s="267"/>
      <c r="S74" s="267"/>
      <c r="T74" s="267"/>
      <c r="U74" s="267"/>
      <c r="V74" s="267"/>
      <c r="W74" s="268"/>
      <c r="X74" s="269"/>
      <c r="Y74" s="267"/>
      <c r="Z74" s="269"/>
      <c r="AA74" s="267"/>
      <c r="AB74" s="267"/>
      <c r="AC74" s="268"/>
    </row>
    <row r="75" spans="1:29">
      <c r="A75" s="265">
        <v>41874</v>
      </c>
      <c r="B75" s="266"/>
      <c r="C75" s="267"/>
      <c r="D75" s="267"/>
      <c r="E75" s="267"/>
      <c r="F75" s="268"/>
      <c r="G75" s="266"/>
      <c r="H75" s="267">
        <v>22612</v>
      </c>
      <c r="I75" s="267"/>
      <c r="J75" s="267"/>
      <c r="K75" s="268"/>
      <c r="L75" s="267"/>
      <c r="M75" s="267"/>
      <c r="N75" s="267"/>
      <c r="O75" s="267"/>
      <c r="P75" s="267"/>
      <c r="Q75" s="268"/>
      <c r="R75" s="267"/>
      <c r="S75" s="267"/>
      <c r="T75" s="267"/>
      <c r="U75" s="267"/>
      <c r="V75" s="267"/>
      <c r="W75" s="268"/>
      <c r="X75" s="269"/>
      <c r="Y75" s="267"/>
      <c r="Z75" s="269"/>
      <c r="AA75" s="267"/>
      <c r="AB75" s="267"/>
      <c r="AC75" s="268"/>
    </row>
    <row r="76" spans="1:29">
      <c r="A76" s="265">
        <v>41876</v>
      </c>
      <c r="B76" s="266"/>
      <c r="C76" s="267">
        <v>7396.86</v>
      </c>
      <c r="D76" s="267"/>
      <c r="E76" s="267"/>
      <c r="F76" s="268"/>
      <c r="G76" s="266"/>
      <c r="H76" s="267"/>
      <c r="I76" s="267"/>
      <c r="J76" s="267"/>
      <c r="K76" s="268"/>
      <c r="L76" s="267"/>
      <c r="M76" s="267"/>
      <c r="N76" s="267"/>
      <c r="O76" s="267"/>
      <c r="P76" s="267"/>
      <c r="Q76" s="268"/>
      <c r="R76" s="267"/>
      <c r="S76" s="267"/>
      <c r="T76" s="267"/>
      <c r="U76" s="267"/>
      <c r="V76" s="267"/>
      <c r="W76" s="268"/>
      <c r="X76" s="269"/>
      <c r="Y76" s="267"/>
      <c r="Z76" s="269"/>
      <c r="AA76" s="267"/>
      <c r="AB76" s="267"/>
      <c r="AC76" s="268"/>
    </row>
    <row r="77" spans="1:29">
      <c r="A77" s="265">
        <v>41878</v>
      </c>
      <c r="B77" s="266">
        <v>5000</v>
      </c>
      <c r="C77" s="267"/>
      <c r="D77" s="267"/>
      <c r="E77" s="267"/>
      <c r="F77" s="268"/>
      <c r="G77" s="266"/>
      <c r="H77" s="267"/>
      <c r="I77" s="267"/>
      <c r="J77" s="267"/>
      <c r="K77" s="268"/>
      <c r="L77" s="267"/>
      <c r="M77" s="267"/>
      <c r="N77" s="267"/>
      <c r="O77" s="267"/>
      <c r="P77" s="267"/>
      <c r="Q77" s="268"/>
      <c r="R77" s="267"/>
      <c r="S77" s="267"/>
      <c r="T77" s="267"/>
      <c r="U77" s="267"/>
      <c r="V77" s="267"/>
      <c r="W77" s="268"/>
      <c r="X77" s="269"/>
      <c r="Y77" s="267"/>
      <c r="Z77" s="269"/>
      <c r="AA77" s="267"/>
      <c r="AB77" s="267"/>
      <c r="AC77" s="268"/>
    </row>
    <row r="78" spans="1:29">
      <c r="A78" s="265">
        <v>41880</v>
      </c>
      <c r="B78" s="266"/>
      <c r="C78" s="267"/>
      <c r="D78" s="267"/>
      <c r="E78" s="267"/>
      <c r="F78" s="268"/>
      <c r="G78" s="266"/>
      <c r="H78" s="267"/>
      <c r="I78" s="267"/>
      <c r="J78" s="267"/>
      <c r="K78" s="268"/>
      <c r="L78" s="267"/>
      <c r="M78" s="267"/>
      <c r="N78" s="267"/>
      <c r="O78" s="267"/>
      <c r="P78" s="267"/>
      <c r="Q78" s="268"/>
      <c r="R78" s="267"/>
      <c r="S78" s="267">
        <v>225.82</v>
      </c>
      <c r="T78" s="267"/>
      <c r="U78" s="267"/>
      <c r="V78" s="267"/>
      <c r="W78" s="268"/>
      <c r="X78" s="269"/>
      <c r="Y78" s="267"/>
      <c r="Z78" s="269"/>
      <c r="AA78" s="267"/>
      <c r="AB78" s="267"/>
      <c r="AC78" s="268"/>
    </row>
    <row r="79" spans="1:29">
      <c r="A79" s="265">
        <v>41883</v>
      </c>
      <c r="B79" s="266"/>
      <c r="C79" s="267"/>
      <c r="D79" s="267"/>
      <c r="E79" s="267"/>
      <c r="F79" s="268"/>
      <c r="G79" s="266"/>
      <c r="H79" s="267"/>
      <c r="I79" s="267"/>
      <c r="J79" s="267"/>
      <c r="K79" s="268"/>
      <c r="L79" s="267"/>
      <c r="M79" s="267"/>
      <c r="N79" s="267"/>
      <c r="O79" s="267"/>
      <c r="P79" s="267"/>
      <c r="Q79" s="268"/>
      <c r="R79" s="267"/>
      <c r="S79" s="267"/>
      <c r="T79" s="267"/>
      <c r="U79" s="267"/>
      <c r="V79" s="267"/>
      <c r="W79" s="268"/>
      <c r="X79" s="269">
        <v>25486</v>
      </c>
      <c r="Y79" s="267">
        <v>13533</v>
      </c>
      <c r="Z79" s="269">
        <f>3+150-62.5</f>
        <v>90.5</v>
      </c>
      <c r="AA79" s="267"/>
      <c r="AB79" s="267"/>
      <c r="AC79" s="268"/>
    </row>
    <row r="80" spans="1:29">
      <c r="A80" s="265">
        <v>41884</v>
      </c>
      <c r="B80" s="266"/>
      <c r="C80" s="267"/>
      <c r="D80" s="267"/>
      <c r="E80" s="267"/>
      <c r="F80" s="268"/>
      <c r="G80" s="266"/>
      <c r="H80" s="267"/>
      <c r="I80" s="267"/>
      <c r="J80" s="267"/>
      <c r="K80" s="268"/>
      <c r="L80" s="267"/>
      <c r="M80" s="267"/>
      <c r="N80" s="267"/>
      <c r="O80" s="267"/>
      <c r="P80" s="267"/>
      <c r="Q80" s="268"/>
      <c r="R80" s="267"/>
      <c r="S80" s="267"/>
      <c r="T80" s="267"/>
      <c r="U80" s="267"/>
      <c r="V80" s="267"/>
      <c r="W80" s="268"/>
      <c r="X80" s="269">
        <v>3000</v>
      </c>
      <c r="Y80" s="267"/>
      <c r="Z80" s="269"/>
      <c r="AA80" s="267"/>
      <c r="AB80" s="267"/>
      <c r="AC80" s="268"/>
    </row>
    <row r="81" spans="1:29">
      <c r="A81" s="265">
        <v>41891</v>
      </c>
      <c r="B81" s="266"/>
      <c r="C81" s="267"/>
      <c r="D81" s="267"/>
      <c r="E81" s="267"/>
      <c r="F81" s="268"/>
      <c r="G81" s="266"/>
      <c r="H81" s="267"/>
      <c r="I81" s="267"/>
      <c r="J81" s="267"/>
      <c r="K81" s="268"/>
      <c r="L81" s="267"/>
      <c r="M81" s="267"/>
      <c r="N81" s="267"/>
      <c r="O81" s="267"/>
      <c r="P81" s="267"/>
      <c r="Q81" s="268"/>
      <c r="R81" s="267"/>
      <c r="S81" s="267">
        <v>161.54</v>
      </c>
      <c r="T81" s="267"/>
      <c r="U81" s="267"/>
      <c r="V81" s="267"/>
      <c r="W81" s="268"/>
      <c r="X81" s="269"/>
      <c r="Y81" s="267"/>
      <c r="Z81" s="269"/>
      <c r="AA81" s="267"/>
      <c r="AB81" s="267"/>
      <c r="AC81" s="268"/>
    </row>
    <row r="82" spans="1:29">
      <c r="A82" s="265">
        <v>41897</v>
      </c>
      <c r="B82" s="266"/>
      <c r="C82" s="267"/>
      <c r="D82" s="267"/>
      <c r="E82" s="267"/>
      <c r="F82" s="268"/>
      <c r="G82" s="266"/>
      <c r="H82" s="267"/>
      <c r="I82" s="267"/>
      <c r="J82" s="267"/>
      <c r="K82" s="268"/>
      <c r="L82" s="267"/>
      <c r="M82" s="267"/>
      <c r="N82" s="267"/>
      <c r="O82" s="267"/>
      <c r="P82" s="267"/>
      <c r="Q82" s="268"/>
      <c r="R82" s="267"/>
      <c r="S82" s="267"/>
      <c r="T82" s="267"/>
      <c r="U82" s="267"/>
      <c r="V82" s="267"/>
      <c r="W82" s="268"/>
      <c r="X82" s="269">
        <v>23000</v>
      </c>
      <c r="Y82" s="267"/>
      <c r="Z82" s="269"/>
      <c r="AA82" s="267"/>
      <c r="AB82" s="267"/>
      <c r="AC82" s="268"/>
    </row>
    <row r="83" spans="1:29">
      <c r="A83" s="265">
        <v>41898</v>
      </c>
      <c r="B83" s="266"/>
      <c r="C83" s="267"/>
      <c r="D83" s="267"/>
      <c r="E83" s="267"/>
      <c r="F83" s="268"/>
      <c r="G83" s="266"/>
      <c r="H83" s="267"/>
      <c r="I83" s="267"/>
      <c r="J83" s="267"/>
      <c r="K83" s="268"/>
      <c r="L83" s="267"/>
      <c r="M83" s="267"/>
      <c r="N83" s="267"/>
      <c r="O83" s="267"/>
      <c r="P83" s="267"/>
      <c r="Q83" s="268"/>
      <c r="R83" s="267"/>
      <c r="S83" s="267"/>
      <c r="T83" s="267"/>
      <c r="U83" s="267"/>
      <c r="V83" s="267"/>
      <c r="W83" s="268"/>
      <c r="X83" s="269"/>
      <c r="Y83" s="267">
        <v>12134.81</v>
      </c>
      <c r="Z83" s="269">
        <v>3</v>
      </c>
      <c r="AA83" s="267"/>
      <c r="AB83" s="267"/>
      <c r="AC83" s="268"/>
    </row>
    <row r="84" spans="1:29">
      <c r="A84" s="265">
        <v>41902</v>
      </c>
      <c r="B84" s="266"/>
      <c r="C84" s="267"/>
      <c r="D84" s="267"/>
      <c r="E84" s="267"/>
      <c r="F84" s="268"/>
      <c r="G84" s="266">
        <v>4</v>
      </c>
      <c r="H84" s="267"/>
      <c r="I84" s="267"/>
      <c r="J84" s="267"/>
      <c r="K84" s="268"/>
      <c r="L84" s="267"/>
      <c r="M84" s="267"/>
      <c r="N84" s="267"/>
      <c r="O84" s="267"/>
      <c r="P84" s="267"/>
      <c r="Q84" s="268"/>
      <c r="R84" s="267"/>
      <c r="S84" s="267"/>
      <c r="T84" s="267"/>
      <c r="U84" s="267"/>
      <c r="V84" s="267"/>
      <c r="W84" s="268"/>
      <c r="X84" s="269"/>
      <c r="Y84" s="267"/>
      <c r="Z84" s="269"/>
      <c r="AA84" s="267"/>
      <c r="AB84" s="267"/>
      <c r="AC84" s="268"/>
    </row>
    <row r="85" spans="1:29">
      <c r="A85" s="265">
        <v>41911</v>
      </c>
      <c r="B85" s="266">
        <v>2395</v>
      </c>
      <c r="C85" s="267"/>
      <c r="D85" s="267"/>
      <c r="E85" s="267"/>
      <c r="F85" s="268"/>
      <c r="G85" s="266"/>
      <c r="H85" s="267"/>
      <c r="I85" s="267"/>
      <c r="J85" s="267"/>
      <c r="K85" s="268"/>
      <c r="L85" s="267"/>
      <c r="M85" s="267"/>
      <c r="N85" s="267"/>
      <c r="O85" s="267"/>
      <c r="P85" s="267"/>
      <c r="Q85" s="268"/>
      <c r="R85" s="267"/>
      <c r="S85" s="267">
        <v>225.99</v>
      </c>
      <c r="T85" s="267"/>
      <c r="U85" s="267"/>
      <c r="V85" s="267"/>
      <c r="W85" s="268"/>
      <c r="X85" s="269"/>
      <c r="Y85" s="267"/>
      <c r="Z85" s="269"/>
      <c r="AA85" s="267"/>
      <c r="AB85" s="267"/>
      <c r="AC85" s="268"/>
    </row>
    <row r="86" spans="1:29">
      <c r="A86" s="265">
        <v>41912</v>
      </c>
      <c r="B86" s="266">
        <v>3149</v>
      </c>
      <c r="C86" s="267"/>
      <c r="D86" s="267"/>
      <c r="E86" s="267"/>
      <c r="F86" s="268"/>
      <c r="G86" s="266"/>
      <c r="H86" s="267"/>
      <c r="I86" s="267"/>
      <c r="J86" s="267"/>
      <c r="K86" s="268"/>
      <c r="L86" s="267"/>
      <c r="M86" s="267"/>
      <c r="N86" s="267"/>
      <c r="O86" s="267"/>
      <c r="P86" s="267"/>
      <c r="Q86" s="268"/>
      <c r="R86" s="267"/>
      <c r="S86" s="267"/>
      <c r="T86" s="267"/>
      <c r="U86" s="267"/>
      <c r="V86" s="267"/>
      <c r="W86" s="268"/>
      <c r="X86" s="269"/>
      <c r="Y86" s="267"/>
      <c r="Z86" s="269"/>
      <c r="AA86" s="267"/>
      <c r="AB86" s="267"/>
      <c r="AC86" s="268"/>
    </row>
    <row r="87" spans="1:29">
      <c r="A87" s="265">
        <v>41921</v>
      </c>
      <c r="B87" s="266"/>
      <c r="C87" s="267"/>
      <c r="D87" s="267"/>
      <c r="E87" s="267"/>
      <c r="F87" s="268"/>
      <c r="G87" s="266"/>
      <c r="H87" s="267"/>
      <c r="I87" s="267"/>
      <c r="J87" s="267"/>
      <c r="K87" s="268"/>
      <c r="L87" s="267"/>
      <c r="M87" s="267"/>
      <c r="N87" s="267"/>
      <c r="O87" s="267"/>
      <c r="P87" s="267"/>
      <c r="Q87" s="268"/>
      <c r="R87" s="267"/>
      <c r="S87" s="267"/>
      <c r="T87" s="267"/>
      <c r="U87" s="267"/>
      <c r="V87" s="267"/>
      <c r="W87" s="268"/>
      <c r="X87" s="269">
        <v>1205</v>
      </c>
      <c r="Y87" s="267"/>
      <c r="Z87" s="269"/>
      <c r="AA87" s="267"/>
      <c r="AB87" s="267"/>
      <c r="AC87" s="268"/>
    </row>
    <row r="88" spans="1:29">
      <c r="A88" s="265">
        <v>41923</v>
      </c>
      <c r="B88" s="266"/>
      <c r="C88" s="267"/>
      <c r="D88" s="267"/>
      <c r="E88" s="267"/>
      <c r="F88" s="268"/>
      <c r="G88" s="266"/>
      <c r="H88" s="267"/>
      <c r="I88" s="267"/>
      <c r="J88" s="267"/>
      <c r="K88" s="268"/>
      <c r="L88" s="267"/>
      <c r="M88" s="267"/>
      <c r="N88" s="267"/>
      <c r="O88" s="267"/>
      <c r="P88" s="267"/>
      <c r="Q88" s="268"/>
      <c r="R88" s="267"/>
      <c r="S88" s="267">
        <v>161.66999999999999</v>
      </c>
      <c r="T88" s="267"/>
      <c r="U88" s="267"/>
      <c r="V88" s="267"/>
      <c r="W88" s="268"/>
      <c r="X88" s="269"/>
      <c r="Y88" s="267"/>
      <c r="Z88" s="269"/>
      <c r="AA88" s="267"/>
      <c r="AB88" s="267"/>
      <c r="AC88" s="268"/>
    </row>
    <row r="89" spans="1:29">
      <c r="A89" s="265">
        <v>41924</v>
      </c>
      <c r="B89" s="266"/>
      <c r="C89" s="267"/>
      <c r="D89" s="267"/>
      <c r="E89" s="267"/>
      <c r="F89" s="268"/>
      <c r="G89" s="266"/>
      <c r="H89" s="267"/>
      <c r="I89" s="267"/>
      <c r="J89" s="267"/>
      <c r="K89" s="268"/>
      <c r="L89" s="267"/>
      <c r="M89" s="267"/>
      <c r="N89" s="267"/>
      <c r="O89" s="267"/>
      <c r="P89" s="267"/>
      <c r="Q89" s="268"/>
      <c r="R89" s="267"/>
      <c r="S89" s="267"/>
      <c r="T89" s="267"/>
      <c r="U89" s="267"/>
      <c r="V89" s="267"/>
      <c r="W89" s="268"/>
      <c r="X89" s="269">
        <f>15023+12085</f>
        <v>27108</v>
      </c>
      <c r="Y89" s="267"/>
      <c r="Z89" s="269"/>
      <c r="AA89" s="267"/>
      <c r="AB89" s="267"/>
      <c r="AC89" s="268"/>
    </row>
    <row r="90" spans="1:29">
      <c r="A90" s="265">
        <v>41927</v>
      </c>
      <c r="B90" s="266"/>
      <c r="C90" s="267"/>
      <c r="D90" s="267"/>
      <c r="E90" s="267"/>
      <c r="F90" s="268"/>
      <c r="G90" s="266"/>
      <c r="H90" s="267"/>
      <c r="I90" s="267"/>
      <c r="J90" s="267"/>
      <c r="K90" s="268"/>
      <c r="L90" s="267"/>
      <c r="M90" s="267"/>
      <c r="N90" s="267"/>
      <c r="O90" s="267"/>
      <c r="P90" s="267"/>
      <c r="Q90" s="268"/>
      <c r="R90" s="267"/>
      <c r="S90" s="267"/>
      <c r="T90" s="267"/>
      <c r="U90" s="267"/>
      <c r="V90" s="267"/>
      <c r="W90" s="268"/>
      <c r="X90" s="269">
        <f>9377+7862+6773</f>
        <v>24012</v>
      </c>
      <c r="Y90" s="267"/>
      <c r="Z90" s="269"/>
      <c r="AA90" s="267"/>
      <c r="AB90" s="267"/>
      <c r="AC90" s="268"/>
    </row>
    <row r="91" spans="1:29">
      <c r="A91" s="265">
        <v>41928</v>
      </c>
      <c r="B91" s="266"/>
      <c r="C91" s="267"/>
      <c r="D91" s="267"/>
      <c r="E91" s="267"/>
      <c r="F91" s="268"/>
      <c r="G91" s="266"/>
      <c r="H91" s="267"/>
      <c r="I91" s="267"/>
      <c r="J91" s="267"/>
      <c r="K91" s="268"/>
      <c r="L91" s="267"/>
      <c r="M91" s="267"/>
      <c r="N91" s="267"/>
      <c r="O91" s="267"/>
      <c r="P91" s="267"/>
      <c r="Q91" s="268"/>
      <c r="R91" s="267"/>
      <c r="S91" s="267"/>
      <c r="T91" s="267"/>
      <c r="U91" s="267"/>
      <c r="V91" s="267"/>
      <c r="W91" s="268"/>
      <c r="X91" s="269">
        <v>5183</v>
      </c>
      <c r="Y91" s="267"/>
      <c r="Z91" s="269"/>
      <c r="AA91" s="267"/>
      <c r="AB91" s="267"/>
      <c r="AC91" s="268"/>
    </row>
    <row r="92" spans="1:29">
      <c r="A92" s="265">
        <v>41935</v>
      </c>
      <c r="B92" s="266"/>
      <c r="C92" s="267">
        <v>4012</v>
      </c>
      <c r="D92" s="267"/>
      <c r="E92" s="267"/>
      <c r="F92" s="268"/>
      <c r="G92" s="266"/>
      <c r="H92" s="267"/>
      <c r="I92" s="267"/>
      <c r="J92" s="267"/>
      <c r="K92" s="268"/>
      <c r="L92" s="267"/>
      <c r="M92" s="267"/>
      <c r="N92" s="267"/>
      <c r="O92" s="267"/>
      <c r="P92" s="267"/>
      <c r="Q92" s="268"/>
      <c r="R92" s="267"/>
      <c r="S92" s="267"/>
      <c r="T92" s="267"/>
      <c r="U92" s="267"/>
      <c r="V92" s="267"/>
      <c r="W92" s="268"/>
      <c r="X92" s="269"/>
      <c r="Y92" s="267"/>
      <c r="Z92" s="269"/>
      <c r="AA92" s="267"/>
      <c r="AB92" s="267"/>
      <c r="AC92" s="268"/>
    </row>
    <row r="93" spans="1:29">
      <c r="A93" s="265">
        <v>41946</v>
      </c>
      <c r="B93" s="266"/>
      <c r="C93" s="267"/>
      <c r="D93" s="267"/>
      <c r="E93" s="267"/>
      <c r="F93" s="268"/>
      <c r="G93" s="266"/>
      <c r="H93" s="267"/>
      <c r="I93" s="267"/>
      <c r="J93" s="267"/>
      <c r="K93" s="268"/>
      <c r="L93" s="267"/>
      <c r="M93" s="267"/>
      <c r="N93" s="267"/>
      <c r="O93" s="267"/>
      <c r="P93" s="267"/>
      <c r="Q93" s="268"/>
      <c r="R93" s="267"/>
      <c r="S93" s="267">
        <v>226.15</v>
      </c>
      <c r="T93" s="267"/>
      <c r="U93" s="267"/>
      <c r="V93" s="267"/>
      <c r="W93" s="268"/>
      <c r="X93" s="269"/>
      <c r="Y93" s="267"/>
      <c r="Z93" s="269"/>
      <c r="AA93" s="267"/>
      <c r="AB93" s="267"/>
      <c r="AC93" s="268"/>
    </row>
    <row r="94" spans="1:29">
      <c r="A94" s="265">
        <v>41947</v>
      </c>
      <c r="B94" s="266"/>
      <c r="C94" s="267"/>
      <c r="D94" s="267"/>
      <c r="E94" s="267"/>
      <c r="F94" s="268"/>
      <c r="G94" s="266"/>
      <c r="H94" s="267"/>
      <c r="I94" s="267"/>
      <c r="J94" s="267"/>
      <c r="K94" s="268"/>
      <c r="L94" s="267"/>
      <c r="M94" s="267"/>
      <c r="N94" s="267"/>
      <c r="O94" s="267"/>
      <c r="P94" s="267"/>
      <c r="Q94" s="268"/>
      <c r="R94" s="267"/>
      <c r="S94" s="267"/>
      <c r="T94" s="267"/>
      <c r="U94" s="267"/>
      <c r="V94" s="267"/>
      <c r="W94" s="268"/>
      <c r="X94" s="269">
        <v>1035</v>
      </c>
      <c r="Y94" s="267"/>
      <c r="Z94" s="269"/>
      <c r="AA94" s="267"/>
      <c r="AB94" s="267"/>
      <c r="AC94" s="268"/>
    </row>
    <row r="95" spans="1:29">
      <c r="A95" s="265">
        <v>41948</v>
      </c>
      <c r="B95" s="266">
        <v>12</v>
      </c>
      <c r="C95" s="267"/>
      <c r="D95" s="267"/>
      <c r="E95" s="267"/>
      <c r="F95" s="268"/>
      <c r="G95" s="266"/>
      <c r="H95" s="267"/>
      <c r="I95" s="267"/>
      <c r="J95" s="267"/>
      <c r="K95" s="268"/>
      <c r="L95" s="267"/>
      <c r="M95" s="267"/>
      <c r="N95" s="267"/>
      <c r="O95" s="267"/>
      <c r="P95" s="267"/>
      <c r="Q95" s="268"/>
      <c r="R95" s="267"/>
      <c r="S95" s="267"/>
      <c r="T95" s="267"/>
      <c r="U95" s="267"/>
      <c r="V95" s="267"/>
      <c r="W95" s="268"/>
      <c r="X95" s="269"/>
      <c r="Y95" s="267"/>
      <c r="Z95" s="269"/>
      <c r="AA95" s="267"/>
      <c r="AB95" s="267"/>
      <c r="AC95" s="268"/>
    </row>
    <row r="96" spans="1:29">
      <c r="A96" s="265">
        <v>41953</v>
      </c>
      <c r="B96" s="266"/>
      <c r="C96" s="267"/>
      <c r="D96" s="267"/>
      <c r="E96" s="267"/>
      <c r="F96" s="268"/>
      <c r="G96" s="266"/>
      <c r="H96" s="267"/>
      <c r="I96" s="267"/>
      <c r="J96" s="267"/>
      <c r="K96" s="268"/>
      <c r="L96" s="267"/>
      <c r="M96" s="267"/>
      <c r="N96" s="267"/>
      <c r="O96" s="267"/>
      <c r="P96" s="267"/>
      <c r="Q96" s="268"/>
      <c r="R96" s="267"/>
      <c r="S96" s="267">
        <v>161.79</v>
      </c>
      <c r="T96" s="267"/>
      <c r="U96" s="267"/>
      <c r="V96" s="267"/>
      <c r="W96" s="268"/>
      <c r="X96" s="269"/>
      <c r="Y96" s="267"/>
      <c r="Z96" s="269"/>
      <c r="AA96" s="267"/>
      <c r="AB96" s="267"/>
      <c r="AC96" s="268"/>
    </row>
    <row r="97" spans="1:29">
      <c r="A97" s="265">
        <v>41958</v>
      </c>
      <c r="B97" s="266"/>
      <c r="C97" s="267"/>
      <c r="D97" s="267"/>
      <c r="E97" s="267"/>
      <c r="F97" s="268"/>
      <c r="G97" s="266"/>
      <c r="H97" s="267"/>
      <c r="I97" s="267"/>
      <c r="J97" s="267"/>
      <c r="K97" s="268"/>
      <c r="L97" s="267"/>
      <c r="M97" s="267"/>
      <c r="N97" s="267"/>
      <c r="O97" s="267"/>
      <c r="P97" s="267"/>
      <c r="Q97" s="268"/>
      <c r="R97" s="267"/>
      <c r="S97" s="267"/>
      <c r="T97" s="267"/>
      <c r="U97" s="267"/>
      <c r="V97" s="267"/>
      <c r="W97" s="268"/>
      <c r="X97" s="269">
        <v>7331</v>
      </c>
      <c r="Y97" s="267"/>
      <c r="Z97" s="269"/>
      <c r="AA97" s="267"/>
      <c r="AB97" s="267"/>
      <c r="AC97" s="268"/>
    </row>
    <row r="98" spans="1:29">
      <c r="A98" s="265">
        <v>41959</v>
      </c>
      <c r="B98" s="266"/>
      <c r="C98" s="267"/>
      <c r="D98" s="267"/>
      <c r="E98" s="267"/>
      <c r="F98" s="268"/>
      <c r="G98" s="266">
        <v>4</v>
      </c>
      <c r="H98" s="267"/>
      <c r="I98" s="267"/>
      <c r="J98" s="267"/>
      <c r="K98" s="268"/>
      <c r="L98" s="267"/>
      <c r="M98" s="267"/>
      <c r="N98" s="267"/>
      <c r="O98" s="267"/>
      <c r="P98" s="267"/>
      <c r="Q98" s="268"/>
      <c r="R98" s="267"/>
      <c r="S98" s="267"/>
      <c r="T98" s="267"/>
      <c r="U98" s="267"/>
      <c r="V98" s="267"/>
      <c r="W98" s="268"/>
      <c r="AA98" s="267"/>
      <c r="AB98" s="267"/>
      <c r="AC98" s="268"/>
    </row>
    <row r="99" spans="1:29">
      <c r="A99" s="265">
        <v>41960</v>
      </c>
      <c r="B99" s="266"/>
      <c r="C99" s="267"/>
      <c r="D99" s="267"/>
      <c r="E99" s="267"/>
      <c r="F99" s="268"/>
      <c r="G99" s="266"/>
      <c r="H99" s="267"/>
      <c r="I99" s="267"/>
      <c r="J99" s="267"/>
      <c r="K99" s="268"/>
      <c r="L99" s="267"/>
      <c r="M99" s="267"/>
      <c r="N99" s="267"/>
      <c r="O99" s="267"/>
      <c r="P99" s="267"/>
      <c r="Q99" s="268"/>
      <c r="R99" s="267"/>
      <c r="S99" s="267"/>
      <c r="T99" s="267"/>
      <c r="U99" s="267"/>
      <c r="V99" s="267"/>
      <c r="W99" s="268"/>
      <c r="X99" s="269">
        <f>5875+1877+9017+8975+17752+9012</f>
        <v>52508</v>
      </c>
      <c r="Y99" s="267">
        <v>60000</v>
      </c>
      <c r="Z99" s="269">
        <v>6</v>
      </c>
      <c r="AA99" s="267"/>
      <c r="AB99" s="267"/>
      <c r="AC99" s="268"/>
    </row>
    <row r="100" spans="1:29">
      <c r="A100" s="265">
        <v>41969</v>
      </c>
      <c r="B100" s="266"/>
      <c r="C100" s="267"/>
      <c r="D100" s="267"/>
      <c r="E100" s="267"/>
      <c r="F100" s="268"/>
      <c r="G100" s="266">
        <v>5000</v>
      </c>
      <c r="H100" s="267"/>
      <c r="I100" s="267"/>
      <c r="J100" s="267"/>
      <c r="K100" s="268"/>
      <c r="L100" s="267"/>
      <c r="M100" s="267"/>
      <c r="N100" s="267"/>
      <c r="O100" s="267"/>
      <c r="P100" s="267"/>
      <c r="Q100" s="268"/>
      <c r="R100" s="267"/>
      <c r="S100" s="267"/>
      <c r="T100" s="267"/>
      <c r="U100" s="267"/>
      <c r="V100" s="267"/>
      <c r="W100" s="268"/>
      <c r="X100" s="269"/>
      <c r="Y100" s="267"/>
      <c r="Z100" s="269"/>
      <c r="AA100" s="267"/>
      <c r="AB100" s="267"/>
      <c r="AC100" s="268"/>
    </row>
    <row r="101" spans="1:29">
      <c r="A101" s="265">
        <v>41971</v>
      </c>
      <c r="B101" s="266"/>
      <c r="C101" s="267"/>
      <c r="D101" s="267"/>
      <c r="E101" s="267"/>
      <c r="F101" s="268"/>
      <c r="G101" s="266">
        <v>4200</v>
      </c>
      <c r="H101" s="267"/>
      <c r="I101" s="267"/>
      <c r="J101" s="267"/>
      <c r="K101" s="268"/>
      <c r="L101" s="267"/>
      <c r="M101" s="267"/>
      <c r="N101" s="267"/>
      <c r="O101" s="267"/>
      <c r="P101" s="267"/>
      <c r="Q101" s="268"/>
      <c r="R101" s="267"/>
      <c r="S101" s="267"/>
      <c r="T101" s="267"/>
      <c r="U101" s="267"/>
      <c r="V101" s="267"/>
      <c r="W101" s="268"/>
      <c r="X101" s="269"/>
      <c r="Y101" s="267"/>
      <c r="Z101" s="269"/>
      <c r="AA101" s="267"/>
      <c r="AB101" s="267"/>
      <c r="AC101" s="268"/>
    </row>
    <row r="102" spans="1:29">
      <c r="A102" s="265">
        <v>41973</v>
      </c>
      <c r="B102" s="266"/>
      <c r="C102" s="267"/>
      <c r="D102" s="267"/>
      <c r="E102" s="267"/>
      <c r="F102" s="268"/>
      <c r="G102" s="266"/>
      <c r="H102" s="267"/>
      <c r="I102" s="267"/>
      <c r="J102" s="267"/>
      <c r="K102" s="268"/>
      <c r="L102" s="267"/>
      <c r="M102" s="267"/>
      <c r="N102" s="267"/>
      <c r="O102" s="267"/>
      <c r="P102" s="267"/>
      <c r="Q102" s="268"/>
      <c r="R102" s="267"/>
      <c r="S102" s="267">
        <v>226.32</v>
      </c>
      <c r="T102" s="267"/>
      <c r="U102" s="267"/>
      <c r="V102" s="267"/>
      <c r="W102" s="268"/>
      <c r="X102" s="269"/>
      <c r="Y102" s="267"/>
      <c r="Z102" s="269"/>
      <c r="AA102" s="267"/>
      <c r="AB102" s="267"/>
      <c r="AC102" s="268"/>
    </row>
    <row r="103" spans="1:29">
      <c r="A103" s="265">
        <v>41983</v>
      </c>
      <c r="B103" s="266"/>
      <c r="C103" s="267"/>
      <c r="D103" s="267"/>
      <c r="E103" s="267"/>
      <c r="F103" s="268"/>
      <c r="G103" s="266"/>
      <c r="H103" s="267"/>
      <c r="I103" s="267"/>
      <c r="J103" s="267"/>
      <c r="K103" s="268"/>
      <c r="L103" s="267"/>
      <c r="M103" s="267"/>
      <c r="N103" s="267"/>
      <c r="O103" s="267"/>
      <c r="P103" s="267"/>
      <c r="Q103" s="268"/>
      <c r="R103" s="267"/>
      <c r="S103" s="267">
        <v>161.91</v>
      </c>
      <c r="T103" s="267"/>
      <c r="U103" s="267"/>
      <c r="V103" s="267"/>
      <c r="W103" s="268"/>
      <c r="X103" s="269"/>
      <c r="Y103" s="267"/>
      <c r="Z103" s="269"/>
      <c r="AA103" s="267"/>
      <c r="AB103" s="267"/>
      <c r="AC103" s="268"/>
    </row>
    <row r="104" spans="1:29">
      <c r="A104" s="265">
        <v>41990</v>
      </c>
      <c r="B104" s="266"/>
      <c r="C104" s="267">
        <v>216.74</v>
      </c>
      <c r="D104" s="267"/>
      <c r="E104" s="267"/>
      <c r="F104" s="268"/>
      <c r="G104" s="266"/>
      <c r="H104" s="267"/>
      <c r="I104" s="267"/>
      <c r="J104" s="267"/>
      <c r="K104" s="268"/>
      <c r="L104" s="267"/>
      <c r="M104" s="267"/>
      <c r="N104" s="267"/>
      <c r="O104" s="267"/>
      <c r="P104" s="267"/>
      <c r="Q104" s="268"/>
      <c r="R104" s="267"/>
      <c r="S104" s="267"/>
      <c r="T104" s="267"/>
      <c r="U104" s="267"/>
      <c r="V104" s="267"/>
      <c r="W104" s="268"/>
      <c r="X104" s="269"/>
      <c r="Y104" s="267"/>
      <c r="Z104" s="269"/>
      <c r="AA104" s="267"/>
      <c r="AB104" s="267"/>
      <c r="AC104" s="268"/>
    </row>
    <row r="105" spans="1:29">
      <c r="A105" s="265">
        <v>41995</v>
      </c>
      <c r="B105" s="266"/>
      <c r="C105" s="267"/>
      <c r="D105" s="267"/>
      <c r="E105" s="267"/>
      <c r="F105" s="268"/>
      <c r="G105" s="266"/>
      <c r="H105" s="267">
        <v>3980</v>
      </c>
      <c r="I105" s="267"/>
      <c r="J105" s="267"/>
      <c r="K105" s="268"/>
      <c r="L105" s="267"/>
      <c r="M105" s="267"/>
      <c r="N105" s="267"/>
      <c r="O105" s="267"/>
      <c r="P105" s="267"/>
      <c r="Q105" s="268"/>
      <c r="R105" s="267"/>
      <c r="S105" s="267"/>
      <c r="T105" s="267"/>
      <c r="U105" s="267"/>
      <c r="V105" s="267"/>
      <c r="W105" s="268"/>
      <c r="X105" s="269"/>
      <c r="Y105" s="267"/>
      <c r="Z105" s="269"/>
      <c r="AA105" s="267"/>
      <c r="AB105" s="267"/>
      <c r="AC105" s="268"/>
    </row>
    <row r="106" spans="1:29">
      <c r="A106" s="265">
        <v>41998</v>
      </c>
      <c r="B106" s="266"/>
      <c r="C106" s="267"/>
      <c r="D106" s="267"/>
      <c r="E106" s="267"/>
      <c r="F106" s="268"/>
      <c r="G106" s="266"/>
      <c r="H106" s="267"/>
      <c r="I106" s="267"/>
      <c r="J106" s="267"/>
      <c r="K106" s="268"/>
      <c r="L106" s="267"/>
      <c r="M106" s="267"/>
      <c r="N106" s="267"/>
      <c r="O106" s="267"/>
      <c r="P106" s="267"/>
      <c r="Q106" s="268"/>
      <c r="R106" s="267"/>
      <c r="S106" s="267"/>
      <c r="T106" s="267"/>
      <c r="U106" s="267"/>
      <c r="V106" s="267"/>
      <c r="W106" s="268"/>
      <c r="X106" s="269"/>
      <c r="Y106" s="267">
        <v>25957.03</v>
      </c>
      <c r="Z106" s="269"/>
      <c r="AA106" s="267"/>
      <c r="AB106" s="267"/>
      <c r="AC106" s="268"/>
    </row>
    <row r="107" spans="1:29">
      <c r="A107" s="265">
        <v>42000</v>
      </c>
      <c r="B107" s="266"/>
      <c r="C107" s="267">
        <v>4214</v>
      </c>
      <c r="D107" s="267"/>
      <c r="E107" s="267"/>
      <c r="F107" s="268"/>
      <c r="G107" s="266"/>
      <c r="H107" s="267">
        <v>1950</v>
      </c>
      <c r="I107" s="267"/>
      <c r="J107" s="267"/>
      <c r="K107" s="268"/>
      <c r="L107" s="267"/>
      <c r="M107" s="267"/>
      <c r="N107" s="267"/>
      <c r="O107" s="267"/>
      <c r="P107" s="267"/>
      <c r="Q107" s="268"/>
      <c r="R107" s="267"/>
      <c r="S107" s="267"/>
      <c r="T107" s="267"/>
      <c r="U107" s="267"/>
      <c r="V107" s="267"/>
      <c r="W107" s="268"/>
      <c r="X107" s="269">
        <v>5010</v>
      </c>
      <c r="Y107" s="267"/>
      <c r="Z107" s="269"/>
      <c r="AA107" s="267"/>
      <c r="AB107" s="267"/>
      <c r="AC107" s="268"/>
    </row>
    <row r="108" spans="1:29">
      <c r="A108" s="265">
        <v>42002</v>
      </c>
      <c r="B108" s="267">
        <v>5000</v>
      </c>
      <c r="D108" s="267"/>
      <c r="E108" s="267"/>
      <c r="F108" s="268"/>
      <c r="G108" s="266"/>
      <c r="H108" s="267"/>
      <c r="I108" s="267"/>
      <c r="J108" s="267"/>
      <c r="K108" s="268"/>
      <c r="L108" s="267"/>
      <c r="M108" s="267"/>
      <c r="N108" s="267"/>
      <c r="O108" s="267"/>
      <c r="P108" s="267"/>
      <c r="Q108" s="268"/>
      <c r="R108" s="267"/>
      <c r="S108" s="267">
        <v>226.49</v>
      </c>
      <c r="T108" s="267"/>
      <c r="U108" s="267"/>
      <c r="V108" s="267"/>
      <c r="W108" s="268"/>
      <c r="X108" s="269"/>
      <c r="Y108" s="267"/>
      <c r="Z108" s="269"/>
      <c r="AA108" s="267"/>
      <c r="AB108" s="267"/>
      <c r="AC108" s="268"/>
    </row>
    <row r="109" spans="1:29">
      <c r="A109" s="265">
        <v>42004</v>
      </c>
      <c r="B109" s="266">
        <v>5000</v>
      </c>
      <c r="C109" s="267"/>
      <c r="D109" s="267"/>
      <c r="E109" s="267"/>
      <c r="F109" s="268"/>
      <c r="G109" s="266"/>
      <c r="H109" s="267"/>
      <c r="I109" s="267"/>
      <c r="J109" s="267"/>
      <c r="K109" s="268"/>
      <c r="L109" s="267"/>
      <c r="M109" s="267"/>
      <c r="N109" s="267"/>
      <c r="O109" s="267"/>
      <c r="P109" s="267"/>
      <c r="Q109" s="268"/>
      <c r="R109" s="267"/>
      <c r="S109" s="267"/>
      <c r="T109" s="267"/>
      <c r="U109" s="267"/>
      <c r="V109" s="267"/>
      <c r="W109" s="268"/>
      <c r="X109" s="269"/>
      <c r="Y109" s="267"/>
      <c r="Z109" s="269"/>
      <c r="AA109" s="267"/>
      <c r="AB109" s="267"/>
      <c r="AC109" s="268"/>
    </row>
    <row r="110" spans="1:29">
      <c r="A110" s="265">
        <v>42005</v>
      </c>
      <c r="B110" s="266"/>
      <c r="C110" s="267"/>
      <c r="D110" s="267"/>
      <c r="E110" s="267"/>
      <c r="F110" s="268"/>
      <c r="G110" s="266"/>
      <c r="H110" s="267"/>
      <c r="I110" s="267"/>
      <c r="J110" s="267"/>
      <c r="K110" s="268"/>
      <c r="L110" s="267"/>
      <c r="M110" s="267"/>
      <c r="N110" s="267"/>
      <c r="O110" s="267"/>
      <c r="P110" s="267"/>
      <c r="Q110" s="268"/>
      <c r="R110" s="267"/>
      <c r="S110" s="267"/>
      <c r="T110" s="267"/>
      <c r="U110" s="267"/>
      <c r="V110" s="267"/>
      <c r="W110" s="268"/>
      <c r="X110" s="269">
        <v>22017</v>
      </c>
      <c r="Y110" s="267"/>
      <c r="Z110" s="269"/>
      <c r="AA110" s="267"/>
      <c r="AB110" s="267"/>
      <c r="AC110" s="268"/>
    </row>
    <row r="111" spans="1:29">
      <c r="A111" s="265">
        <v>42014</v>
      </c>
      <c r="B111" s="266"/>
      <c r="C111" s="267"/>
      <c r="D111" s="267"/>
      <c r="E111" s="267"/>
      <c r="F111" s="268"/>
      <c r="G111" s="266"/>
      <c r="H111" s="267">
        <v>2640</v>
      </c>
      <c r="I111" s="267"/>
      <c r="J111" s="267"/>
      <c r="K111" s="268"/>
      <c r="L111" s="267"/>
      <c r="M111" s="267"/>
      <c r="N111" s="267"/>
      <c r="O111" s="267"/>
      <c r="P111" s="267"/>
      <c r="Q111" s="268"/>
      <c r="R111" s="267"/>
      <c r="S111" s="267">
        <v>162.04</v>
      </c>
      <c r="T111" s="267"/>
      <c r="U111" s="267"/>
      <c r="V111" s="267"/>
      <c r="W111" s="268"/>
      <c r="X111" s="269"/>
      <c r="Y111" s="267"/>
      <c r="Z111" s="269"/>
      <c r="AA111" s="267"/>
      <c r="AB111" s="267"/>
      <c r="AC111" s="268"/>
    </row>
    <row r="112" spans="1:29">
      <c r="A112" s="265">
        <v>42019</v>
      </c>
      <c r="B112" s="266"/>
      <c r="C112" s="267"/>
      <c r="D112" s="267"/>
      <c r="E112" s="267"/>
      <c r="F112" s="268"/>
      <c r="G112" s="266"/>
      <c r="H112" s="267"/>
      <c r="I112" s="267"/>
      <c r="J112" s="267"/>
      <c r="K112" s="268"/>
      <c r="L112" s="267"/>
      <c r="M112" s="267"/>
      <c r="N112" s="267"/>
      <c r="O112" s="267"/>
      <c r="P112" s="267"/>
      <c r="Q112" s="268"/>
      <c r="R112" s="267"/>
      <c r="S112" s="267"/>
      <c r="T112" s="267"/>
      <c r="U112" s="267"/>
      <c r="V112" s="267"/>
      <c r="W112" s="268"/>
      <c r="X112" s="269">
        <f>9737+9146</f>
        <v>18883</v>
      </c>
      <c r="Y112" s="267">
        <v>30000</v>
      </c>
      <c r="Z112" s="269"/>
      <c r="AA112" s="267"/>
      <c r="AB112" s="267"/>
      <c r="AC112" s="268"/>
    </row>
    <row r="113" spans="1:40">
      <c r="A113" s="265">
        <v>42021</v>
      </c>
      <c r="B113" s="266"/>
      <c r="C113" s="267">
        <v>289.79000000000002</v>
      </c>
      <c r="D113" s="267"/>
      <c r="E113" s="267"/>
      <c r="F113" s="268"/>
      <c r="G113" s="266"/>
      <c r="H113" s="267"/>
      <c r="I113" s="267"/>
      <c r="J113" s="267"/>
      <c r="K113" s="268"/>
      <c r="L113" s="267"/>
      <c r="M113" s="267"/>
      <c r="N113" s="267"/>
      <c r="O113" s="267"/>
      <c r="P113" s="267"/>
      <c r="Q113" s="268"/>
      <c r="R113" s="267"/>
      <c r="S113" s="267"/>
      <c r="T113" s="267"/>
      <c r="U113" s="267"/>
      <c r="V113" s="267"/>
      <c r="W113" s="268"/>
      <c r="X113" s="269"/>
      <c r="Y113" s="267"/>
      <c r="Z113" s="269"/>
      <c r="AA113" s="267"/>
      <c r="AB113" s="267"/>
      <c r="AC113" s="268"/>
    </row>
    <row r="114" spans="1:40">
      <c r="A114" s="265">
        <v>42025</v>
      </c>
      <c r="B114" s="266"/>
      <c r="C114" s="267">
        <v>1265.43</v>
      </c>
      <c r="D114" s="267"/>
      <c r="E114" s="267"/>
      <c r="F114" s="268"/>
      <c r="G114" s="266"/>
      <c r="H114" s="267">
        <v>4009</v>
      </c>
      <c r="I114" s="267"/>
      <c r="J114" s="267"/>
      <c r="K114" s="268"/>
      <c r="L114" s="267"/>
      <c r="M114" s="267"/>
      <c r="N114" s="267"/>
      <c r="O114" s="267"/>
      <c r="P114" s="267"/>
      <c r="Q114" s="268"/>
      <c r="R114" s="267"/>
      <c r="S114" s="267"/>
      <c r="T114" s="267"/>
      <c r="U114" s="267"/>
      <c r="V114" s="267"/>
      <c r="W114" s="268"/>
      <c r="X114" s="269"/>
      <c r="Y114" s="267"/>
      <c r="Z114" s="269"/>
      <c r="AA114" s="267"/>
      <c r="AB114" s="267"/>
      <c r="AC114" s="268"/>
    </row>
    <row r="115" spans="1:40">
      <c r="A115" s="265">
        <v>42032</v>
      </c>
      <c r="B115" s="266"/>
      <c r="C115" s="267"/>
      <c r="D115" s="267"/>
      <c r="E115" s="267"/>
      <c r="F115" s="268"/>
      <c r="G115" s="266">
        <v>500</v>
      </c>
      <c r="H115" s="267"/>
      <c r="I115" s="267"/>
      <c r="J115" s="267"/>
      <c r="K115" s="268"/>
      <c r="L115" s="267"/>
      <c r="M115" s="267"/>
      <c r="N115" s="267"/>
      <c r="O115" s="267"/>
      <c r="P115" s="267"/>
      <c r="Q115" s="268"/>
      <c r="R115" s="267"/>
      <c r="S115" s="267"/>
      <c r="T115" s="267"/>
      <c r="U115" s="267"/>
      <c r="V115" s="267"/>
      <c r="W115" s="268"/>
      <c r="X115" s="269">
        <v>2000</v>
      </c>
      <c r="Y115" s="267"/>
      <c r="Z115" s="269"/>
      <c r="AA115" s="267"/>
      <c r="AB115" s="267"/>
      <c r="AC115" s="268"/>
    </row>
    <row r="116" spans="1:40">
      <c r="A116" s="265">
        <v>42033</v>
      </c>
      <c r="B116" s="266">
        <v>3600</v>
      </c>
      <c r="C116" s="267"/>
      <c r="D116" s="267"/>
      <c r="E116" s="267"/>
      <c r="F116" s="268"/>
      <c r="G116" s="266"/>
      <c r="H116" s="267"/>
      <c r="I116" s="267"/>
      <c r="J116" s="267"/>
      <c r="K116" s="268"/>
      <c r="L116" s="267"/>
      <c r="M116" s="267"/>
      <c r="N116" s="267"/>
      <c r="O116" s="267"/>
      <c r="P116" s="267"/>
      <c r="Q116" s="268"/>
      <c r="R116" s="267"/>
      <c r="S116" s="267">
        <v>226.66</v>
      </c>
      <c r="T116" s="267"/>
      <c r="U116" s="267"/>
      <c r="V116" s="267"/>
      <c r="W116" s="268"/>
      <c r="X116" s="269"/>
      <c r="Y116" s="267"/>
      <c r="Z116" s="269"/>
      <c r="AA116" s="267"/>
      <c r="AB116" s="267"/>
      <c r="AC116" s="268"/>
    </row>
    <row r="117" spans="1:40">
      <c r="A117" s="265">
        <v>42035</v>
      </c>
      <c r="B117" s="266"/>
      <c r="C117" s="267"/>
      <c r="D117" s="267"/>
      <c r="E117" s="267"/>
      <c r="F117" s="268"/>
      <c r="G117" s="266"/>
      <c r="H117" s="267"/>
      <c r="I117" s="267"/>
      <c r="J117" s="267"/>
      <c r="K117" s="268"/>
      <c r="L117" s="267"/>
      <c r="M117" s="267"/>
      <c r="N117" s="267"/>
      <c r="O117" s="267"/>
      <c r="P117" s="267"/>
      <c r="Q117" s="268"/>
      <c r="R117" s="267"/>
      <c r="S117" s="267"/>
      <c r="T117" s="267"/>
      <c r="U117" s="267"/>
      <c r="V117" s="267"/>
      <c r="W117" s="268"/>
      <c r="X117" s="269">
        <v>6018</v>
      </c>
      <c r="Y117" s="267"/>
      <c r="Z117" s="269"/>
      <c r="AA117" s="267"/>
      <c r="AB117" s="267"/>
      <c r="AC117" s="268"/>
    </row>
    <row r="118" spans="1:40">
      <c r="A118" s="265">
        <v>42037</v>
      </c>
      <c r="B118" s="266"/>
      <c r="C118" s="267"/>
      <c r="D118" s="267"/>
      <c r="E118" s="267"/>
      <c r="F118" s="268"/>
      <c r="G118" s="266"/>
      <c r="H118" s="267">
        <v>1465</v>
      </c>
      <c r="I118" s="267"/>
      <c r="J118" s="267"/>
      <c r="K118" s="268"/>
      <c r="L118" s="267"/>
      <c r="M118" s="267"/>
      <c r="N118" s="267"/>
      <c r="O118" s="267"/>
      <c r="P118" s="267"/>
      <c r="Q118" s="268"/>
      <c r="R118" s="267"/>
      <c r="S118" s="267"/>
      <c r="T118" s="267"/>
      <c r="U118" s="267"/>
      <c r="V118" s="267"/>
      <c r="W118" s="268"/>
      <c r="X118" s="269"/>
      <c r="Y118" s="267"/>
      <c r="Z118" s="269"/>
      <c r="AA118" s="267"/>
      <c r="AB118" s="267"/>
      <c r="AC118" s="268"/>
    </row>
    <row r="119" spans="1:40">
      <c r="A119" s="265">
        <v>42039</v>
      </c>
      <c r="B119" s="266">
        <v>5000</v>
      </c>
      <c r="C119" s="267"/>
      <c r="D119" s="267"/>
      <c r="E119" s="267"/>
      <c r="F119" s="268"/>
      <c r="G119" s="266"/>
      <c r="H119" s="267"/>
      <c r="I119" s="267"/>
      <c r="J119" s="267"/>
      <c r="K119" s="268"/>
      <c r="L119" s="267"/>
      <c r="M119" s="267"/>
      <c r="N119" s="267"/>
      <c r="O119" s="267"/>
      <c r="P119" s="267"/>
      <c r="Q119" s="268"/>
      <c r="R119" s="267"/>
      <c r="S119" s="267"/>
      <c r="T119" s="267"/>
      <c r="U119" s="267"/>
      <c r="V119" s="267"/>
      <c r="W119" s="268"/>
      <c r="X119" s="269"/>
      <c r="Y119" s="267"/>
      <c r="Z119" s="269"/>
      <c r="AA119" s="267"/>
      <c r="AB119" s="267"/>
      <c r="AC119" s="268"/>
    </row>
    <row r="120" spans="1:40">
      <c r="A120" s="265">
        <v>42040</v>
      </c>
      <c r="B120" s="266"/>
      <c r="C120" s="267">
        <v>4937.6000000000004</v>
      </c>
      <c r="D120" s="267"/>
      <c r="E120" s="267"/>
      <c r="F120" s="268"/>
      <c r="G120" s="266"/>
      <c r="H120" s="267"/>
      <c r="I120" s="267"/>
      <c r="J120" s="267"/>
      <c r="K120" s="268"/>
      <c r="L120" s="267"/>
      <c r="M120" s="267"/>
      <c r="N120" s="267"/>
      <c r="O120" s="267"/>
      <c r="P120" s="267"/>
      <c r="Q120" s="268"/>
      <c r="R120" s="267"/>
      <c r="S120" s="267"/>
      <c r="T120" s="267"/>
      <c r="U120" s="267"/>
      <c r="V120" s="267"/>
      <c r="W120" s="268"/>
      <c r="X120" s="269"/>
      <c r="Y120" s="267"/>
      <c r="Z120" s="269"/>
      <c r="AA120" s="267"/>
      <c r="AB120" s="267"/>
      <c r="AC120" s="268"/>
    </row>
    <row r="121" spans="1:40">
      <c r="A121" s="265">
        <v>42041</v>
      </c>
      <c r="B121" s="266"/>
      <c r="C121" s="267">
        <v>1238</v>
      </c>
      <c r="D121" s="267"/>
      <c r="E121" s="267"/>
      <c r="F121" s="268"/>
      <c r="G121" s="266"/>
      <c r="H121" s="267"/>
      <c r="I121" s="267"/>
      <c r="J121" s="267"/>
      <c r="K121" s="268"/>
      <c r="L121" s="267"/>
      <c r="M121" s="267"/>
      <c r="N121" s="267"/>
      <c r="O121" s="267"/>
      <c r="P121" s="267"/>
      <c r="Q121" s="268"/>
      <c r="R121" s="267"/>
      <c r="S121" s="267"/>
      <c r="T121" s="267"/>
      <c r="U121" s="267"/>
      <c r="V121" s="267"/>
      <c r="W121" s="268"/>
      <c r="X121" s="269">
        <v>3000</v>
      </c>
      <c r="Y121" s="267"/>
      <c r="Z121" s="269"/>
      <c r="AA121" s="267"/>
      <c r="AB121" s="267"/>
      <c r="AC121" s="268"/>
    </row>
    <row r="122" spans="1:40">
      <c r="A122" s="265">
        <v>42044</v>
      </c>
      <c r="B122" s="266"/>
      <c r="C122" s="267"/>
      <c r="D122" s="267"/>
      <c r="E122" s="267"/>
      <c r="F122" s="268"/>
      <c r="G122" s="266"/>
      <c r="H122" s="267"/>
      <c r="I122" s="267"/>
      <c r="J122" s="267"/>
      <c r="K122" s="268"/>
      <c r="L122" s="267"/>
      <c r="M122" s="267"/>
      <c r="N122" s="267"/>
      <c r="O122" s="267"/>
      <c r="P122" s="267"/>
      <c r="Q122" s="268"/>
      <c r="R122" s="267"/>
      <c r="S122" s="267">
        <v>162.16</v>
      </c>
      <c r="T122" s="267"/>
      <c r="U122" s="267"/>
      <c r="V122" s="267"/>
      <c r="W122" s="268"/>
      <c r="X122" s="269"/>
      <c r="Y122" s="267"/>
      <c r="Z122" s="269"/>
      <c r="AA122" s="267"/>
      <c r="AB122" s="267"/>
      <c r="AC122" s="268"/>
    </row>
    <row r="123" spans="1:40">
      <c r="A123" s="265">
        <v>42045</v>
      </c>
      <c r="B123" s="266"/>
      <c r="C123" s="267"/>
      <c r="D123" s="267"/>
      <c r="E123" s="267"/>
      <c r="F123" s="268"/>
      <c r="G123" s="266"/>
      <c r="H123" s="267">
        <v>2660</v>
      </c>
      <c r="I123" s="267"/>
      <c r="J123" s="267"/>
      <c r="K123" s="268"/>
      <c r="L123" s="267"/>
      <c r="M123" s="267"/>
      <c r="N123" s="267"/>
      <c r="O123" s="267"/>
      <c r="P123" s="267"/>
      <c r="Q123" s="268"/>
      <c r="R123" s="267"/>
      <c r="S123" s="267"/>
      <c r="T123" s="267"/>
      <c r="U123" s="267"/>
      <c r="V123" s="267"/>
      <c r="W123" s="268"/>
      <c r="X123" s="269"/>
      <c r="Y123" s="267"/>
      <c r="Z123" s="269"/>
      <c r="AA123" s="267"/>
      <c r="AB123" s="267"/>
      <c r="AC123" s="268"/>
    </row>
    <row r="124" spans="1:40">
      <c r="A124" s="265">
        <v>42050</v>
      </c>
      <c r="B124" s="266"/>
      <c r="C124" s="267"/>
      <c r="D124" s="267"/>
      <c r="E124" s="267"/>
      <c r="F124" s="268"/>
      <c r="G124" s="266"/>
      <c r="H124" s="267"/>
      <c r="I124" s="267"/>
      <c r="J124" s="267"/>
      <c r="K124" s="268"/>
      <c r="L124" s="267"/>
      <c r="M124" s="267"/>
      <c r="N124" s="267"/>
      <c r="O124" s="267"/>
      <c r="P124" s="267"/>
      <c r="Q124" s="268"/>
      <c r="R124" s="267"/>
      <c r="S124" s="267"/>
      <c r="T124" s="267"/>
      <c r="U124" s="267"/>
      <c r="V124" s="267"/>
      <c r="W124" s="268"/>
      <c r="X124" s="269"/>
      <c r="Y124" s="269">
        <v>19926.98</v>
      </c>
      <c r="Z124" s="269"/>
      <c r="AA124" s="267"/>
      <c r="AB124" s="267"/>
      <c r="AC124" s="268"/>
    </row>
    <row r="125" spans="1:40">
      <c r="A125" s="265">
        <v>42051</v>
      </c>
      <c r="B125" s="266">
        <v>213</v>
      </c>
      <c r="C125" s="267"/>
      <c r="D125" s="267"/>
      <c r="E125" s="267"/>
      <c r="F125" s="268"/>
      <c r="G125" s="266"/>
      <c r="H125" s="267"/>
      <c r="I125" s="267"/>
      <c r="J125" s="267"/>
      <c r="K125" s="268"/>
      <c r="L125" s="267"/>
      <c r="M125" s="267"/>
      <c r="N125" s="267"/>
      <c r="O125" s="267"/>
      <c r="P125" s="267"/>
      <c r="Q125" s="268"/>
      <c r="R125" s="267"/>
      <c r="S125" s="267"/>
      <c r="T125" s="267"/>
      <c r="U125" s="267"/>
      <c r="V125" s="267"/>
      <c r="W125" s="268"/>
      <c r="X125" s="269">
        <v>9384</v>
      </c>
      <c r="Y125" s="267"/>
      <c r="Z125" s="269"/>
      <c r="AA125" s="267"/>
      <c r="AB125" s="267"/>
      <c r="AC125" s="268"/>
    </row>
    <row r="126" spans="1:40">
      <c r="A126" s="265">
        <v>42060</v>
      </c>
      <c r="B126" s="266"/>
      <c r="C126" s="267"/>
      <c r="D126" s="267"/>
      <c r="E126" s="267"/>
      <c r="F126" s="268"/>
      <c r="G126" s="266"/>
      <c r="H126" s="267">
        <v>3990</v>
      </c>
      <c r="I126" s="267"/>
      <c r="J126" s="267"/>
      <c r="K126" s="268"/>
      <c r="L126" s="267"/>
      <c r="M126" s="267"/>
      <c r="N126" s="267"/>
      <c r="O126" s="267"/>
      <c r="P126" s="267"/>
      <c r="Q126" s="268"/>
      <c r="R126" s="267"/>
      <c r="S126" s="267"/>
      <c r="T126" s="267"/>
      <c r="U126" s="267"/>
      <c r="V126" s="267"/>
      <c r="W126" s="268"/>
      <c r="X126" s="269">
        <f>6175+9937</f>
        <v>16112</v>
      </c>
      <c r="Y126" s="269">
        <v>29852.16</v>
      </c>
      <c r="Z126" s="269"/>
      <c r="AA126" s="267"/>
      <c r="AB126" s="267"/>
      <c r="AC126" s="268"/>
      <c r="AM126" s="279"/>
      <c r="AN126" s="218"/>
    </row>
    <row r="127" spans="1:40">
      <c r="A127" s="265">
        <v>42061</v>
      </c>
      <c r="B127" s="266">
        <v>149</v>
      </c>
      <c r="C127" s="267">
        <v>4600</v>
      </c>
      <c r="D127" s="267"/>
      <c r="E127" s="267"/>
      <c r="F127" s="268"/>
      <c r="G127" s="266">
        <v>100</v>
      </c>
      <c r="H127" s="267"/>
      <c r="I127" s="267"/>
      <c r="J127" s="267"/>
      <c r="K127" s="268"/>
      <c r="L127" s="267"/>
      <c r="M127" s="267"/>
      <c r="N127" s="267"/>
      <c r="O127" s="267"/>
      <c r="P127" s="267"/>
      <c r="Q127" s="268"/>
      <c r="R127" s="267"/>
      <c r="S127" s="267"/>
      <c r="T127" s="267"/>
      <c r="U127" s="267"/>
      <c r="V127" s="267"/>
      <c r="W127" s="268"/>
      <c r="X127" s="269">
        <v>9579</v>
      </c>
      <c r="Y127" s="267"/>
      <c r="Z127" s="269"/>
      <c r="AA127" s="267"/>
      <c r="AB127" s="267"/>
      <c r="AC127" s="268"/>
    </row>
    <row r="128" spans="1:40">
      <c r="A128" s="265">
        <v>42062</v>
      </c>
      <c r="B128" s="266"/>
      <c r="C128" s="267"/>
      <c r="D128" s="267"/>
      <c r="E128" s="267"/>
      <c r="F128" s="268"/>
      <c r="G128" s="266"/>
      <c r="H128" s="267">
        <v>1924</v>
      </c>
      <c r="I128" s="267"/>
      <c r="J128" s="267"/>
      <c r="K128" s="268"/>
      <c r="L128" s="267"/>
      <c r="M128" s="267"/>
      <c r="N128" s="267"/>
      <c r="O128" s="267"/>
      <c r="P128" s="267"/>
      <c r="Q128" s="268"/>
      <c r="R128" s="267"/>
      <c r="S128" s="267"/>
      <c r="T128" s="267"/>
      <c r="U128" s="267"/>
      <c r="V128" s="267"/>
      <c r="W128" s="268"/>
      <c r="X128" s="269"/>
      <c r="Y128" s="267"/>
      <c r="Z128" s="269"/>
      <c r="AA128" s="267"/>
      <c r="AB128" s="267"/>
      <c r="AC128" s="268"/>
      <c r="AM128" s="218"/>
    </row>
    <row r="129" spans="1:29">
      <c r="A129" s="265">
        <v>42063</v>
      </c>
      <c r="B129" s="266"/>
      <c r="C129" s="267">
        <v>4900</v>
      </c>
      <c r="D129" s="267"/>
      <c r="E129" s="267"/>
      <c r="F129" s="268"/>
      <c r="G129" s="266"/>
      <c r="H129" s="267"/>
      <c r="I129" s="267"/>
      <c r="J129" s="267"/>
      <c r="K129" s="268"/>
      <c r="L129" s="267"/>
      <c r="M129" s="267"/>
      <c r="N129" s="267"/>
      <c r="O129" s="267"/>
      <c r="P129" s="267"/>
      <c r="Q129" s="268"/>
      <c r="R129" s="267"/>
      <c r="S129" s="267">
        <v>226.85</v>
      </c>
      <c r="T129" s="267"/>
      <c r="U129" s="267"/>
      <c r="V129" s="267"/>
      <c r="W129" s="268"/>
      <c r="X129" s="269"/>
      <c r="Y129" s="267"/>
      <c r="Z129" s="269"/>
      <c r="AA129" s="267"/>
      <c r="AB129" s="267"/>
      <c r="AC129" s="268"/>
    </row>
    <row r="130" spans="1:29">
      <c r="A130" s="265">
        <v>42064</v>
      </c>
      <c r="B130" s="266"/>
      <c r="C130" s="267"/>
      <c r="D130" s="267"/>
      <c r="E130" s="267"/>
      <c r="F130" s="268"/>
      <c r="G130" s="266"/>
      <c r="H130" s="267"/>
      <c r="I130" s="267"/>
      <c r="J130" s="267"/>
      <c r="K130" s="268"/>
      <c r="L130" s="267"/>
      <c r="M130" s="267"/>
      <c r="N130" s="267"/>
      <c r="O130" s="267"/>
      <c r="P130" s="267"/>
      <c r="Q130" s="268"/>
      <c r="R130" s="267"/>
      <c r="S130" s="267"/>
      <c r="T130" s="267"/>
      <c r="U130" s="267"/>
      <c r="V130" s="267"/>
      <c r="W130" s="268"/>
      <c r="X130" s="269">
        <v>25804</v>
      </c>
      <c r="Y130" s="267"/>
      <c r="Z130" s="269"/>
      <c r="AA130" s="267"/>
      <c r="AB130" s="267"/>
      <c r="AC130" s="268"/>
    </row>
    <row r="131" spans="1:29">
      <c r="A131" s="265">
        <v>42065</v>
      </c>
      <c r="B131" s="266"/>
      <c r="C131" s="267"/>
      <c r="D131" s="267"/>
      <c r="E131" s="267"/>
      <c r="F131" s="268"/>
      <c r="G131" s="266"/>
      <c r="H131" s="267">
        <v>2244</v>
      </c>
      <c r="I131" s="267"/>
      <c r="J131" s="267"/>
      <c r="K131" s="268"/>
      <c r="L131" s="267"/>
      <c r="M131" s="267"/>
      <c r="N131" s="267"/>
      <c r="O131" s="267"/>
      <c r="P131" s="267"/>
      <c r="Q131" s="268"/>
      <c r="R131" s="267"/>
      <c r="S131" s="267"/>
      <c r="T131" s="267"/>
      <c r="U131" s="267"/>
      <c r="V131" s="267"/>
      <c r="W131" s="268"/>
      <c r="X131" s="269"/>
      <c r="Y131" s="267"/>
      <c r="Z131" s="269"/>
      <c r="AA131" s="267"/>
      <c r="AB131" s="267"/>
      <c r="AC131" s="268"/>
    </row>
    <row r="132" spans="1:29">
      <c r="A132" s="265">
        <v>42066</v>
      </c>
      <c r="B132" s="266"/>
      <c r="C132" s="267">
        <v>4295</v>
      </c>
      <c r="D132" s="267"/>
      <c r="E132" s="267"/>
      <c r="F132" s="268"/>
      <c r="G132" s="266"/>
      <c r="H132" s="267"/>
      <c r="I132" s="267"/>
      <c r="J132" s="267"/>
      <c r="K132" s="268"/>
      <c r="L132" s="267"/>
      <c r="M132" s="267"/>
      <c r="N132" s="267"/>
      <c r="O132" s="267"/>
      <c r="P132" s="267"/>
      <c r="Q132" s="268"/>
      <c r="R132" s="267"/>
      <c r="S132" s="267"/>
      <c r="T132" s="267"/>
      <c r="U132" s="267"/>
      <c r="V132" s="267"/>
      <c r="W132" s="268"/>
      <c r="X132" s="269"/>
      <c r="Y132" s="267"/>
      <c r="Z132" s="269"/>
      <c r="AA132" s="267"/>
      <c r="AB132" s="267"/>
      <c r="AC132" s="268"/>
    </row>
    <row r="133" spans="1:29">
      <c r="A133" s="265">
        <v>42068</v>
      </c>
      <c r="B133" s="266"/>
      <c r="C133" s="267"/>
      <c r="D133" s="267"/>
      <c r="E133" s="267"/>
      <c r="F133" s="268"/>
      <c r="G133" s="266"/>
      <c r="H133" s="267"/>
      <c r="I133" s="267"/>
      <c r="J133" s="267"/>
      <c r="K133" s="268"/>
      <c r="L133" s="267"/>
      <c r="M133" s="267"/>
      <c r="N133" s="267"/>
      <c r="O133" s="267"/>
      <c r="P133" s="267"/>
      <c r="Q133" s="268"/>
      <c r="R133" s="267"/>
      <c r="S133" s="267"/>
      <c r="T133" s="267"/>
      <c r="U133" s="267"/>
      <c r="V133" s="267"/>
      <c r="W133" s="268"/>
      <c r="X133" s="269">
        <v>3000</v>
      </c>
      <c r="Y133" s="267"/>
      <c r="Z133" s="269"/>
      <c r="AA133" s="267"/>
      <c r="AB133" s="267"/>
      <c r="AC133" s="268"/>
    </row>
    <row r="134" spans="1:29">
      <c r="A134" s="265">
        <v>42072</v>
      </c>
      <c r="B134" s="266"/>
      <c r="C134" s="267"/>
      <c r="D134" s="267"/>
      <c r="E134" s="267"/>
      <c r="F134" s="268"/>
      <c r="G134" s="266"/>
      <c r="H134" s="267"/>
      <c r="I134" s="267"/>
      <c r="J134" s="267"/>
      <c r="K134" s="268"/>
      <c r="L134" s="267"/>
      <c r="M134" s="267"/>
      <c r="N134" s="267"/>
      <c r="O134" s="267"/>
      <c r="P134" s="267"/>
      <c r="Q134" s="268"/>
      <c r="R134" s="267"/>
      <c r="S134" s="267">
        <v>162.28</v>
      </c>
      <c r="T134" s="267"/>
      <c r="U134" s="267"/>
      <c r="V134" s="267"/>
      <c r="W134" s="268"/>
      <c r="X134" s="269"/>
      <c r="Y134" s="267"/>
      <c r="Z134" s="269"/>
      <c r="AA134" s="267"/>
      <c r="AB134" s="267"/>
      <c r="AC134" s="268"/>
    </row>
    <row r="135" spans="1:29">
      <c r="A135" s="265">
        <v>42073</v>
      </c>
      <c r="B135" s="266"/>
      <c r="C135" s="267"/>
      <c r="D135" s="267"/>
      <c r="E135" s="267"/>
      <c r="F135" s="268"/>
      <c r="G135" s="266"/>
      <c r="H135" s="267">
        <v>2688</v>
      </c>
      <c r="I135" s="267"/>
      <c r="J135" s="267"/>
      <c r="K135" s="268"/>
      <c r="L135" s="267"/>
      <c r="M135" s="267"/>
      <c r="N135" s="267"/>
      <c r="O135" s="267"/>
      <c r="P135" s="267"/>
      <c r="Q135" s="268"/>
      <c r="R135" s="267"/>
      <c r="S135" s="267"/>
      <c r="T135" s="267"/>
      <c r="U135" s="267"/>
      <c r="V135" s="267"/>
      <c r="W135" s="268"/>
      <c r="X135" s="269">
        <v>3000</v>
      </c>
      <c r="Y135" s="267"/>
      <c r="Z135" s="269"/>
      <c r="AA135" s="267"/>
      <c r="AB135" s="267"/>
      <c r="AC135" s="268"/>
    </row>
    <row r="136" spans="1:29">
      <c r="A136" s="265">
        <v>42078</v>
      </c>
      <c r="B136" s="266"/>
      <c r="C136" s="267"/>
      <c r="D136" s="267"/>
      <c r="E136" s="267"/>
      <c r="F136" s="268"/>
      <c r="G136" s="266"/>
      <c r="H136" s="267"/>
      <c r="I136" s="267"/>
      <c r="J136" s="267"/>
      <c r="K136" s="268"/>
      <c r="L136" s="267"/>
      <c r="M136" s="267"/>
      <c r="N136" s="267"/>
      <c r="O136" s="267"/>
      <c r="P136" s="267"/>
      <c r="Q136" s="268"/>
      <c r="R136" s="267"/>
      <c r="S136" s="267"/>
      <c r="T136" s="267"/>
      <c r="U136" s="267"/>
      <c r="V136" s="267"/>
      <c r="W136" s="268"/>
      <c r="X136" s="269">
        <f>9011+3980</f>
        <v>12991</v>
      </c>
      <c r="Y136" s="267"/>
      <c r="Z136" s="269"/>
      <c r="AA136" s="267"/>
      <c r="AB136" s="267"/>
      <c r="AC136" s="268"/>
    </row>
    <row r="137" spans="1:29">
      <c r="A137" s="265">
        <v>42080</v>
      </c>
      <c r="B137" s="266"/>
      <c r="C137" s="267">
        <v>252.4</v>
      </c>
      <c r="D137" s="267"/>
      <c r="E137" s="267"/>
      <c r="F137" s="268"/>
      <c r="G137" s="266"/>
      <c r="H137" s="267"/>
      <c r="I137" s="267"/>
      <c r="J137" s="267"/>
      <c r="K137" s="268"/>
      <c r="L137" s="267"/>
      <c r="M137" s="267"/>
      <c r="N137" s="267"/>
      <c r="O137" s="267"/>
      <c r="P137" s="267"/>
      <c r="Q137" s="268"/>
      <c r="R137" s="267"/>
      <c r="S137" s="267"/>
      <c r="T137" s="267"/>
      <c r="U137" s="267"/>
      <c r="V137" s="267"/>
      <c r="W137" s="268"/>
      <c r="X137" s="269">
        <v>19006</v>
      </c>
      <c r="Y137" s="267">
        <v>29846</v>
      </c>
      <c r="Z137" s="269"/>
      <c r="AA137" s="267"/>
      <c r="AB137" s="267"/>
      <c r="AC137" s="268"/>
    </row>
    <row r="138" spans="1:29">
      <c r="A138" s="265">
        <v>42081</v>
      </c>
      <c r="B138" s="266">
        <v>5000</v>
      </c>
      <c r="C138" s="267"/>
      <c r="D138" s="267"/>
      <c r="E138" s="267"/>
      <c r="F138" s="268"/>
      <c r="G138" s="266"/>
      <c r="H138" s="267"/>
      <c r="I138" s="267"/>
      <c r="J138" s="267"/>
      <c r="K138" s="268"/>
      <c r="L138" s="267"/>
      <c r="M138" s="267"/>
      <c r="N138" s="267"/>
      <c r="O138" s="267"/>
      <c r="P138" s="267"/>
      <c r="Q138" s="268"/>
      <c r="R138" s="267"/>
      <c r="S138" s="267"/>
      <c r="T138" s="267"/>
      <c r="U138" s="267"/>
      <c r="V138" s="267"/>
      <c r="W138" s="268"/>
      <c r="X138" s="269"/>
      <c r="Y138" s="267"/>
      <c r="Z138" s="269"/>
      <c r="AA138" s="267"/>
      <c r="AB138" s="267"/>
      <c r="AC138" s="268"/>
    </row>
    <row r="139" spans="1:29">
      <c r="A139" s="265">
        <v>42083</v>
      </c>
      <c r="B139" s="266">
        <v>557</v>
      </c>
      <c r="C139" s="267"/>
      <c r="D139" s="267"/>
      <c r="E139" s="267"/>
      <c r="F139" s="268"/>
      <c r="G139" s="266"/>
      <c r="H139" s="267"/>
      <c r="I139" s="267"/>
      <c r="J139" s="267"/>
      <c r="K139" s="268"/>
      <c r="L139" s="267"/>
      <c r="M139" s="267"/>
      <c r="N139" s="267"/>
      <c r="O139" s="267"/>
      <c r="P139" s="267"/>
      <c r="Q139" s="268"/>
      <c r="R139" s="267"/>
      <c r="S139" s="267"/>
      <c r="T139" s="267"/>
      <c r="U139" s="267"/>
      <c r="V139" s="267"/>
      <c r="W139" s="268"/>
      <c r="X139" s="269"/>
      <c r="Y139" s="267"/>
      <c r="Z139" s="269"/>
      <c r="AA139" s="267"/>
      <c r="AB139" s="267"/>
      <c r="AC139" s="268"/>
    </row>
    <row r="140" spans="1:29">
      <c r="A140" s="265">
        <v>42090</v>
      </c>
      <c r="B140" s="266"/>
      <c r="C140" s="267"/>
      <c r="D140" s="267"/>
      <c r="E140" s="267"/>
      <c r="F140" s="268"/>
      <c r="G140" s="266"/>
      <c r="H140" s="267">
        <v>1956</v>
      </c>
      <c r="I140" s="267"/>
      <c r="J140" s="267"/>
      <c r="K140" s="268"/>
      <c r="L140" s="267"/>
      <c r="M140" s="267"/>
      <c r="N140" s="267"/>
      <c r="O140" s="267"/>
      <c r="P140" s="267"/>
      <c r="Q140" s="268"/>
      <c r="R140" s="267"/>
      <c r="S140" s="267"/>
      <c r="T140" s="267"/>
      <c r="U140" s="267"/>
      <c r="V140" s="267"/>
      <c r="W140" s="268"/>
      <c r="X140" s="269"/>
      <c r="Y140" s="267"/>
      <c r="Z140" s="269"/>
      <c r="AA140" s="267"/>
      <c r="AB140" s="267"/>
      <c r="AC140" s="268"/>
    </row>
    <row r="141" spans="1:29">
      <c r="A141" s="265">
        <v>42091</v>
      </c>
      <c r="B141" s="266"/>
      <c r="C141" s="267"/>
      <c r="D141" s="267"/>
      <c r="E141" s="267"/>
      <c r="F141" s="268"/>
      <c r="G141" s="266"/>
      <c r="H141" s="267"/>
      <c r="I141" s="267"/>
      <c r="J141" s="267"/>
      <c r="K141" s="268"/>
      <c r="L141" s="267"/>
      <c r="M141" s="267"/>
      <c r="N141" s="267"/>
      <c r="O141" s="267"/>
      <c r="P141" s="267"/>
      <c r="Q141" s="268"/>
      <c r="R141" s="267"/>
      <c r="S141" s="267"/>
      <c r="T141" s="267"/>
      <c r="U141" s="267"/>
      <c r="V141" s="267"/>
      <c r="W141" s="268"/>
      <c r="X141" s="269">
        <v>2970</v>
      </c>
      <c r="Y141" s="267"/>
      <c r="Z141" s="269"/>
      <c r="AA141" s="267"/>
      <c r="AB141" s="267"/>
      <c r="AC141" s="268"/>
    </row>
    <row r="142" spans="1:29">
      <c r="A142" s="265">
        <v>42093</v>
      </c>
      <c r="B142" s="266">
        <v>4000</v>
      </c>
      <c r="C142" s="267"/>
      <c r="D142" s="267"/>
      <c r="E142" s="267"/>
      <c r="F142" s="268"/>
      <c r="G142" s="266"/>
      <c r="H142" s="267"/>
      <c r="I142" s="267"/>
      <c r="J142" s="267"/>
      <c r="K142" s="268"/>
      <c r="L142" s="267"/>
      <c r="M142" s="267"/>
      <c r="N142" s="267"/>
      <c r="O142" s="267"/>
      <c r="P142" s="267"/>
      <c r="Q142" s="268"/>
      <c r="R142" s="267"/>
      <c r="S142" s="267">
        <v>227.02</v>
      </c>
      <c r="T142" s="267"/>
      <c r="U142" s="267"/>
      <c r="V142" s="267"/>
      <c r="W142" s="268"/>
      <c r="X142" s="269">
        <v>4975</v>
      </c>
      <c r="Y142" s="267"/>
      <c r="Z142" s="269"/>
      <c r="AA142" s="267"/>
      <c r="AB142" s="267"/>
      <c r="AC142" s="268"/>
    </row>
    <row r="143" spans="1:29">
      <c r="A143" s="265">
        <v>42096</v>
      </c>
      <c r="B143" s="266">
        <v>8000</v>
      </c>
      <c r="C143" s="267"/>
      <c r="D143" s="267"/>
      <c r="E143" s="267"/>
      <c r="F143" s="268"/>
      <c r="G143" s="266"/>
      <c r="H143" s="267"/>
      <c r="I143" s="267"/>
      <c r="J143" s="267"/>
      <c r="K143" s="268"/>
      <c r="L143" s="267"/>
      <c r="M143" s="267"/>
      <c r="N143" s="267"/>
      <c r="O143" s="267"/>
      <c r="P143" s="267"/>
      <c r="Q143" s="268"/>
      <c r="R143" s="267"/>
      <c r="S143" s="267"/>
      <c r="T143" s="267"/>
      <c r="U143" s="267"/>
      <c r="V143" s="267"/>
      <c r="W143" s="268"/>
      <c r="X143" s="269"/>
      <c r="Y143" s="267"/>
      <c r="Z143" s="269"/>
      <c r="AA143" s="267"/>
      <c r="AB143" s="267"/>
      <c r="AC143" s="268"/>
    </row>
    <row r="144" spans="1:29">
      <c r="A144" s="265">
        <v>42097</v>
      </c>
      <c r="B144" s="266">
        <v>10000</v>
      </c>
      <c r="C144" s="267"/>
      <c r="D144" s="267"/>
      <c r="E144" s="267"/>
      <c r="F144" s="268"/>
      <c r="G144" s="266">
        <v>50</v>
      </c>
      <c r="H144" s="267">
        <v>1460</v>
      </c>
      <c r="I144" s="267"/>
      <c r="J144" s="267"/>
      <c r="K144" s="268"/>
      <c r="L144" s="267"/>
      <c r="M144" s="267"/>
      <c r="N144" s="267"/>
      <c r="O144" s="267"/>
      <c r="P144" s="267"/>
      <c r="Q144" s="268"/>
      <c r="R144" s="267"/>
      <c r="S144" s="267"/>
      <c r="T144" s="267"/>
      <c r="U144" s="267"/>
      <c r="V144" s="267"/>
      <c r="W144" s="268"/>
      <c r="X144" s="269"/>
      <c r="Y144" s="267"/>
      <c r="Z144" s="269"/>
      <c r="AA144" s="267"/>
      <c r="AB144" s="267"/>
      <c r="AC144" s="268"/>
    </row>
    <row r="145" spans="1:29">
      <c r="A145" s="265">
        <v>42103</v>
      </c>
      <c r="B145" s="266"/>
      <c r="C145" s="267"/>
      <c r="D145" s="267"/>
      <c r="E145" s="267"/>
      <c r="F145" s="268"/>
      <c r="G145" s="266"/>
      <c r="H145" s="267"/>
      <c r="I145" s="267"/>
      <c r="J145" s="267"/>
      <c r="K145" s="268"/>
      <c r="L145" s="267"/>
      <c r="M145" s="267"/>
      <c r="N145" s="267"/>
      <c r="O145" s="267"/>
      <c r="P145" s="267"/>
      <c r="Q145" s="268"/>
      <c r="R145" s="267"/>
      <c r="S145" s="267">
        <v>162.41</v>
      </c>
      <c r="T145" s="267"/>
      <c r="U145" s="267"/>
      <c r="V145" s="267"/>
      <c r="W145" s="268"/>
      <c r="X145" s="269"/>
      <c r="Y145" s="267"/>
      <c r="Z145" s="269"/>
      <c r="AA145" s="267"/>
      <c r="AB145" s="267"/>
      <c r="AC145" s="268"/>
    </row>
    <row r="146" spans="1:29">
      <c r="A146" s="265">
        <v>42104</v>
      </c>
      <c r="B146" s="266"/>
      <c r="C146" s="267"/>
      <c r="D146" s="267"/>
      <c r="E146" s="267"/>
      <c r="F146" s="268"/>
      <c r="G146" s="266"/>
      <c r="H146" s="267">
        <v>1378</v>
      </c>
      <c r="I146" s="267"/>
      <c r="J146" s="267"/>
      <c r="K146" s="268"/>
      <c r="L146" s="267"/>
      <c r="M146" s="267"/>
      <c r="N146" s="267"/>
      <c r="O146" s="267"/>
      <c r="P146" s="267"/>
      <c r="Q146" s="268"/>
      <c r="R146" s="267"/>
      <c r="S146" s="267"/>
      <c r="T146" s="267"/>
      <c r="U146" s="267"/>
      <c r="V146" s="267"/>
      <c r="W146" s="268"/>
      <c r="X146" s="269"/>
      <c r="Y146" s="267"/>
      <c r="Z146" s="269"/>
      <c r="AA146" s="267"/>
      <c r="AB146" s="267"/>
      <c r="AC146" s="268"/>
    </row>
    <row r="147" spans="1:29">
      <c r="A147" s="265">
        <v>42109</v>
      </c>
      <c r="B147" s="266"/>
      <c r="C147" s="267"/>
      <c r="D147" s="267"/>
      <c r="E147" s="267"/>
      <c r="F147" s="268"/>
      <c r="G147" s="266"/>
      <c r="H147" s="267"/>
      <c r="I147" s="267"/>
      <c r="J147" s="267"/>
      <c r="K147" s="268"/>
      <c r="L147" s="267"/>
      <c r="M147" s="267"/>
      <c r="N147" s="267"/>
      <c r="O147" s="267"/>
      <c r="P147" s="267"/>
      <c r="Q147" s="268"/>
      <c r="R147" s="267"/>
      <c r="S147" s="267"/>
      <c r="T147" s="267"/>
      <c r="U147" s="267"/>
      <c r="V147" s="267"/>
      <c r="W147" s="268"/>
      <c r="X147" s="269"/>
      <c r="Y147" s="267">
        <v>9187.35</v>
      </c>
      <c r="Z147" s="269"/>
      <c r="AA147" s="267"/>
      <c r="AB147" s="267"/>
      <c r="AC147" s="268"/>
    </row>
    <row r="148" spans="1:29">
      <c r="A148" s="265">
        <v>42110</v>
      </c>
      <c r="B148" s="266"/>
      <c r="C148" s="267"/>
      <c r="D148" s="267"/>
      <c r="E148" s="267"/>
      <c r="F148" s="268"/>
      <c r="G148" s="266"/>
      <c r="H148" s="267"/>
      <c r="I148" s="267"/>
      <c r="J148" s="267"/>
      <c r="K148" s="268"/>
      <c r="L148" s="267"/>
      <c r="M148" s="267"/>
      <c r="N148" s="267"/>
      <c r="O148" s="267"/>
      <c r="P148" s="267"/>
      <c r="Q148" s="268"/>
      <c r="R148" s="267"/>
      <c r="S148" s="267"/>
      <c r="T148" s="267"/>
      <c r="U148" s="267"/>
      <c r="V148" s="267"/>
      <c r="W148" s="268"/>
      <c r="X148" s="269">
        <v>5000</v>
      </c>
      <c r="Y148" s="267"/>
      <c r="Z148" s="269"/>
      <c r="AA148" s="267"/>
      <c r="AB148" s="267"/>
      <c r="AC148" s="268"/>
    </row>
    <row r="149" spans="1:29">
      <c r="A149" s="265">
        <v>42111</v>
      </c>
      <c r="B149" s="266"/>
      <c r="C149" s="267">
        <v>13574.36</v>
      </c>
      <c r="D149" s="267"/>
      <c r="E149" s="267"/>
      <c r="F149" s="268"/>
      <c r="G149" s="266"/>
      <c r="H149" s="267">
        <v>195</v>
      </c>
      <c r="I149" s="267"/>
      <c r="J149" s="267"/>
      <c r="K149" s="268"/>
      <c r="L149" s="267"/>
      <c r="M149" s="267"/>
      <c r="N149" s="267"/>
      <c r="O149" s="267"/>
      <c r="P149" s="267"/>
      <c r="Q149" s="268"/>
      <c r="R149" s="267"/>
      <c r="S149" s="267"/>
      <c r="T149" s="267"/>
      <c r="U149" s="267"/>
      <c r="V149" s="267"/>
      <c r="W149" s="268"/>
      <c r="X149" s="269">
        <v>13500</v>
      </c>
      <c r="Y149" s="267"/>
      <c r="Z149" s="269"/>
      <c r="AA149" s="267"/>
      <c r="AB149" s="267"/>
      <c r="AC149" s="268"/>
    </row>
    <row r="150" spans="1:29">
      <c r="A150" s="265">
        <v>42115</v>
      </c>
      <c r="B150" s="266"/>
      <c r="C150" s="267">
        <v>4571.91</v>
      </c>
      <c r="D150" s="267"/>
      <c r="E150" s="267"/>
      <c r="F150" s="268"/>
      <c r="G150" s="266"/>
      <c r="H150" s="267"/>
      <c r="I150" s="267"/>
      <c r="J150" s="267"/>
      <c r="K150" s="268"/>
      <c r="L150" s="267"/>
      <c r="M150" s="267"/>
      <c r="N150" s="267"/>
      <c r="O150" s="267"/>
      <c r="P150" s="267"/>
      <c r="Q150" s="268"/>
      <c r="R150" s="267"/>
      <c r="S150" s="267"/>
      <c r="T150" s="267"/>
      <c r="U150" s="267"/>
      <c r="V150" s="267"/>
      <c r="W150" s="268"/>
      <c r="X150" s="269">
        <v>5000</v>
      </c>
      <c r="Y150" s="267"/>
      <c r="Z150" s="269"/>
      <c r="AA150" s="267"/>
      <c r="AB150" s="267"/>
      <c r="AC150" s="268"/>
    </row>
    <row r="151" spans="1:29">
      <c r="A151" s="265">
        <v>42117</v>
      </c>
      <c r="B151" s="266"/>
      <c r="C151" s="267">
        <v>304.42</v>
      </c>
      <c r="D151" s="267"/>
      <c r="E151" s="267"/>
      <c r="F151" s="268"/>
      <c r="G151" s="266"/>
      <c r="H151" s="267"/>
      <c r="I151" s="267"/>
      <c r="J151" s="267"/>
      <c r="K151" s="268"/>
      <c r="L151" s="267"/>
      <c r="M151" s="267"/>
      <c r="N151" s="267"/>
      <c r="O151" s="267"/>
      <c r="P151" s="267"/>
      <c r="Q151" s="268"/>
      <c r="R151" s="267"/>
      <c r="S151" s="267"/>
      <c r="T151" s="267"/>
      <c r="U151" s="267"/>
      <c r="V151" s="267"/>
      <c r="W151" s="268"/>
      <c r="X151" s="269"/>
      <c r="Y151" s="267"/>
      <c r="Z151" s="269"/>
      <c r="AA151" s="267"/>
      <c r="AB151" s="267"/>
      <c r="AC151" s="268"/>
    </row>
    <row r="152" spans="1:29">
      <c r="A152" s="265">
        <v>42119</v>
      </c>
      <c r="B152" s="266"/>
      <c r="C152" s="267"/>
      <c r="D152" s="267"/>
      <c r="E152" s="267"/>
      <c r="F152" s="268"/>
      <c r="G152" s="266"/>
      <c r="H152" s="267"/>
      <c r="I152" s="267"/>
      <c r="J152" s="267"/>
      <c r="K152" s="268"/>
      <c r="L152" s="267"/>
      <c r="M152" s="267"/>
      <c r="N152" s="267"/>
      <c r="O152" s="267"/>
      <c r="P152" s="267"/>
      <c r="Q152" s="268"/>
      <c r="R152" s="267"/>
      <c r="S152" s="267"/>
      <c r="T152" s="267"/>
      <c r="U152" s="267"/>
      <c r="V152" s="267"/>
      <c r="W152" s="268"/>
      <c r="X152" s="269"/>
      <c r="Y152" s="267">
        <v>28938.94</v>
      </c>
      <c r="Z152" s="269"/>
      <c r="AA152" s="267"/>
      <c r="AB152" s="267"/>
      <c r="AC152" s="268"/>
    </row>
    <row r="153" spans="1:29">
      <c r="A153" s="265">
        <v>42121</v>
      </c>
      <c r="B153" s="266"/>
      <c r="C153" s="267">
        <v>6552.65</v>
      </c>
      <c r="D153" s="267"/>
      <c r="E153" s="267"/>
      <c r="F153" s="268"/>
      <c r="G153" s="266"/>
      <c r="H153" s="267"/>
      <c r="I153" s="267"/>
      <c r="J153" s="267"/>
      <c r="K153" s="268"/>
      <c r="L153" s="267"/>
      <c r="M153" s="267"/>
      <c r="N153" s="267"/>
      <c r="O153" s="267"/>
      <c r="P153" s="267"/>
      <c r="Q153" s="268"/>
      <c r="R153" s="267"/>
      <c r="S153" s="267"/>
      <c r="T153" s="267"/>
      <c r="U153" s="267"/>
      <c r="V153" s="267"/>
      <c r="W153" s="268"/>
      <c r="X153" s="269">
        <v>5000</v>
      </c>
      <c r="Y153" s="267"/>
      <c r="Z153" s="269"/>
      <c r="AA153" s="267"/>
      <c r="AB153" s="267"/>
      <c r="AC153" s="268"/>
    </row>
    <row r="154" spans="1:29">
      <c r="A154" s="265">
        <v>42122</v>
      </c>
      <c r="B154" s="266"/>
      <c r="C154" s="267"/>
      <c r="D154" s="267"/>
      <c r="E154" s="267"/>
      <c r="F154" s="268"/>
      <c r="G154" s="266"/>
      <c r="H154" s="267"/>
      <c r="I154" s="267"/>
      <c r="J154" s="267"/>
      <c r="K154" s="268"/>
      <c r="L154" s="267"/>
      <c r="M154" s="267"/>
      <c r="N154" s="267"/>
      <c r="O154" s="267"/>
      <c r="P154" s="267"/>
      <c r="Q154" s="268"/>
      <c r="R154" s="267"/>
      <c r="S154" s="267"/>
      <c r="T154" s="267"/>
      <c r="U154" s="267"/>
      <c r="V154" s="267"/>
      <c r="W154" s="268"/>
      <c r="X154" s="269">
        <v>5000</v>
      </c>
      <c r="Y154" s="267"/>
      <c r="Z154" s="269"/>
      <c r="AA154" s="267"/>
      <c r="AB154" s="267"/>
      <c r="AC154" s="268"/>
    </row>
    <row r="155" spans="1:29">
      <c r="A155" s="265">
        <v>42123</v>
      </c>
      <c r="B155" s="266"/>
      <c r="C155" s="267"/>
      <c r="D155" s="267"/>
      <c r="E155" s="267"/>
      <c r="F155" s="268"/>
      <c r="G155" s="266"/>
      <c r="H155" s="267">
        <v>3316</v>
      </c>
      <c r="I155" s="267"/>
      <c r="J155" s="267"/>
      <c r="K155" s="268"/>
      <c r="L155" s="267"/>
      <c r="M155" s="267"/>
      <c r="N155" s="267"/>
      <c r="O155" s="267"/>
      <c r="P155" s="267"/>
      <c r="Q155" s="268"/>
      <c r="R155" s="267"/>
      <c r="S155" s="267"/>
      <c r="T155" s="267"/>
      <c r="U155" s="267"/>
      <c r="V155" s="267"/>
      <c r="W155" s="268"/>
      <c r="X155" s="269"/>
      <c r="Y155" s="267"/>
      <c r="Z155" s="269"/>
      <c r="AA155" s="267"/>
      <c r="AB155" s="267"/>
      <c r="AC155" s="268"/>
    </row>
    <row r="156" spans="1:29">
      <c r="A156" s="265">
        <v>42124</v>
      </c>
      <c r="B156" s="266"/>
      <c r="C156" s="267">
        <v>2552</v>
      </c>
      <c r="D156" s="267"/>
      <c r="E156" s="267"/>
      <c r="F156" s="268"/>
      <c r="G156" s="266"/>
      <c r="H156" s="267"/>
      <c r="I156" s="267"/>
      <c r="J156" s="267"/>
      <c r="K156" s="268"/>
      <c r="L156" s="267"/>
      <c r="M156" s="267"/>
      <c r="N156" s="267"/>
      <c r="O156" s="267"/>
      <c r="P156" s="267"/>
      <c r="Q156" s="268"/>
      <c r="R156" s="267"/>
      <c r="S156" s="267"/>
      <c r="T156" s="267"/>
      <c r="U156" s="267"/>
      <c r="V156" s="267"/>
      <c r="W156" s="268"/>
      <c r="X156" s="269"/>
      <c r="Y156" s="267">
        <v>29582.7</v>
      </c>
      <c r="Z156" s="269"/>
      <c r="AA156" s="267"/>
      <c r="AB156" s="267"/>
      <c r="AC156" s="268"/>
    </row>
    <row r="157" spans="1:29">
      <c r="A157" s="265">
        <v>42125</v>
      </c>
      <c r="B157" s="266"/>
      <c r="C157" s="267"/>
      <c r="D157" s="267"/>
      <c r="E157" s="267"/>
      <c r="F157" s="268"/>
      <c r="G157" s="266"/>
      <c r="H157" s="267"/>
      <c r="I157" s="267"/>
      <c r="J157" s="267"/>
      <c r="K157" s="268"/>
      <c r="L157" s="267"/>
      <c r="M157" s="267"/>
      <c r="N157" s="267"/>
      <c r="O157" s="267"/>
      <c r="P157" s="267"/>
      <c r="Q157" s="268"/>
      <c r="R157" s="267"/>
      <c r="S157" s="267"/>
      <c r="T157" s="267"/>
      <c r="U157" s="267"/>
      <c r="V157" s="267"/>
      <c r="W157" s="268"/>
      <c r="X157" s="269">
        <f>4887+24479</f>
        <v>29366</v>
      </c>
      <c r="Y157" s="267"/>
      <c r="Z157" s="269">
        <f>48.95+4.77</f>
        <v>53.72</v>
      </c>
      <c r="AA157" s="267"/>
      <c r="AB157" s="267"/>
      <c r="AC157" s="268"/>
    </row>
    <row r="158" spans="1:29">
      <c r="A158" s="265">
        <v>42129</v>
      </c>
      <c r="B158" s="266">
        <v>100</v>
      </c>
      <c r="C158" s="267"/>
      <c r="D158" s="267"/>
      <c r="E158" s="267"/>
      <c r="F158" s="268"/>
      <c r="G158" s="266">
        <v>100</v>
      </c>
      <c r="H158" s="267"/>
      <c r="I158" s="267"/>
      <c r="J158" s="267"/>
      <c r="K158" s="268"/>
      <c r="L158" s="267"/>
      <c r="M158" s="267"/>
      <c r="N158" s="267"/>
      <c r="O158" s="267"/>
      <c r="P158" s="267"/>
      <c r="Q158" s="268"/>
      <c r="R158" s="267"/>
      <c r="S158" s="267"/>
      <c r="T158" s="267"/>
      <c r="U158" s="267"/>
      <c r="V158" s="267"/>
      <c r="W158" s="268"/>
      <c r="X158" s="269">
        <v>4800</v>
      </c>
      <c r="Y158" s="267"/>
      <c r="Z158" s="269"/>
      <c r="AA158" s="267"/>
      <c r="AB158" s="267"/>
      <c r="AC158" s="268"/>
    </row>
    <row r="159" spans="1:29">
      <c r="A159" s="265">
        <v>42130</v>
      </c>
      <c r="B159" s="266"/>
      <c r="C159" s="267">
        <v>1343.56</v>
      </c>
      <c r="D159" s="267"/>
      <c r="E159" s="267"/>
      <c r="F159" s="268"/>
      <c r="G159" s="266"/>
      <c r="H159" s="267"/>
      <c r="I159" s="267"/>
      <c r="J159" s="267"/>
      <c r="K159" s="268"/>
      <c r="L159" s="267"/>
      <c r="M159" s="267"/>
      <c r="N159" s="267"/>
      <c r="O159" s="267"/>
      <c r="P159" s="267"/>
      <c r="Q159" s="268"/>
      <c r="R159" s="267"/>
      <c r="S159" s="267"/>
      <c r="T159" s="267"/>
      <c r="U159" s="267"/>
      <c r="V159" s="267"/>
      <c r="W159" s="268"/>
      <c r="X159" s="269"/>
      <c r="Y159" s="267"/>
      <c r="Z159" s="269"/>
      <c r="AA159" s="267"/>
      <c r="AB159" s="267"/>
      <c r="AC159" s="268"/>
    </row>
    <row r="160" spans="1:29">
      <c r="A160" s="265">
        <v>42132</v>
      </c>
      <c r="B160" s="266"/>
      <c r="C160" s="267">
        <v>1029</v>
      </c>
      <c r="D160" s="267"/>
      <c r="E160" s="267"/>
      <c r="F160" s="268"/>
      <c r="G160" s="266"/>
      <c r="H160" s="267"/>
      <c r="I160" s="267"/>
      <c r="J160" s="267"/>
      <c r="K160" s="268"/>
      <c r="L160" s="267"/>
      <c r="M160" s="267"/>
      <c r="N160" s="267"/>
      <c r="O160" s="267"/>
      <c r="P160" s="267"/>
      <c r="Q160" s="268"/>
      <c r="R160" s="267"/>
      <c r="S160" s="267"/>
      <c r="T160" s="267"/>
      <c r="U160" s="267"/>
      <c r="V160" s="267"/>
      <c r="W160" s="268"/>
      <c r="X160" s="269">
        <v>5</v>
      </c>
      <c r="Y160" s="267"/>
      <c r="Z160" s="269"/>
      <c r="AA160" s="267"/>
      <c r="AB160" s="267"/>
      <c r="AC160" s="268"/>
    </row>
    <row r="161" spans="1:29">
      <c r="A161" s="265">
        <v>42135</v>
      </c>
      <c r="B161" s="266"/>
      <c r="C161" s="267"/>
      <c r="D161" s="267"/>
      <c r="E161" s="267"/>
      <c r="F161" s="268"/>
      <c r="G161" s="266"/>
      <c r="H161" s="267">
        <v>2757</v>
      </c>
      <c r="I161" s="267"/>
      <c r="J161" s="267"/>
      <c r="K161" s="268"/>
      <c r="L161" s="267"/>
      <c r="M161" s="267"/>
      <c r="N161" s="267"/>
      <c r="O161" s="267"/>
      <c r="P161" s="267"/>
      <c r="Q161" s="268"/>
      <c r="R161" s="267"/>
      <c r="S161" s="267">
        <v>228.36</v>
      </c>
      <c r="T161" s="267"/>
      <c r="U161" s="267"/>
      <c r="V161" s="267"/>
      <c r="W161" s="268"/>
      <c r="X161" s="269">
        <v>1600</v>
      </c>
      <c r="Y161" s="267"/>
      <c r="Z161" s="269"/>
      <c r="AA161" s="267"/>
      <c r="AB161" s="267"/>
      <c r="AC161" s="268"/>
    </row>
    <row r="162" spans="1:29">
      <c r="A162" s="265">
        <v>42136</v>
      </c>
      <c r="B162" s="266"/>
      <c r="C162" s="267"/>
      <c r="D162" s="267"/>
      <c r="E162" s="267"/>
      <c r="F162" s="268"/>
      <c r="G162" s="266"/>
      <c r="H162" s="267"/>
      <c r="I162" s="267"/>
      <c r="J162" s="267"/>
      <c r="K162" s="268"/>
      <c r="L162" s="267"/>
      <c r="M162" s="267"/>
      <c r="N162" s="267"/>
      <c r="O162" s="267"/>
      <c r="P162" s="267"/>
      <c r="Q162" s="268"/>
      <c r="R162" s="267"/>
      <c r="S162" s="267"/>
      <c r="T162" s="267"/>
      <c r="U162" s="267"/>
      <c r="V162" s="267"/>
      <c r="W162" s="268"/>
      <c r="X162" s="269">
        <f>1800+4000</f>
        <v>5800</v>
      </c>
      <c r="Y162" s="267"/>
      <c r="Z162" s="269">
        <v>8</v>
      </c>
      <c r="AA162" s="267"/>
      <c r="AB162" s="267"/>
      <c r="AC162" s="268"/>
    </row>
    <row r="163" spans="1:29">
      <c r="A163" s="265">
        <v>42138</v>
      </c>
      <c r="B163" s="266"/>
      <c r="C163" s="267"/>
      <c r="D163" s="267"/>
      <c r="E163" s="267"/>
      <c r="F163" s="268"/>
      <c r="G163" s="266"/>
      <c r="H163" s="267"/>
      <c r="I163" s="267"/>
      <c r="J163" s="267"/>
      <c r="K163" s="268"/>
      <c r="L163" s="267"/>
      <c r="M163" s="267"/>
      <c r="N163" s="267"/>
      <c r="O163" s="267"/>
      <c r="P163" s="267"/>
      <c r="Q163" s="268"/>
      <c r="R163" s="267"/>
      <c r="S163" s="267"/>
      <c r="T163" s="267"/>
      <c r="U163" s="267"/>
      <c r="V163" s="267"/>
      <c r="W163" s="268"/>
      <c r="X163" s="269">
        <v>3300</v>
      </c>
      <c r="Y163" s="267"/>
      <c r="Z163" s="269"/>
      <c r="AA163" s="267"/>
      <c r="AB163" s="267"/>
      <c r="AC163" s="268"/>
    </row>
    <row r="164" spans="1:29" ht="12" customHeight="1">
      <c r="A164" s="265">
        <v>42139</v>
      </c>
      <c r="B164" s="280">
        <v>17200</v>
      </c>
      <c r="C164" s="267"/>
      <c r="D164" s="267"/>
      <c r="E164" s="267"/>
      <c r="F164" s="268"/>
      <c r="G164" s="281">
        <v>8976</v>
      </c>
      <c r="H164" s="267"/>
      <c r="I164" s="267"/>
      <c r="J164" s="267"/>
      <c r="K164" s="268"/>
      <c r="L164" s="267"/>
      <c r="M164" s="267"/>
      <c r="N164" s="267"/>
      <c r="O164" s="267"/>
      <c r="P164" s="267"/>
      <c r="Q164" s="268"/>
      <c r="R164" s="267"/>
      <c r="S164" s="267">
        <v>161.88</v>
      </c>
      <c r="T164" s="267"/>
      <c r="U164" s="267"/>
      <c r="V164" s="267"/>
      <c r="W164" s="268"/>
      <c r="X164" s="269">
        <v>5960</v>
      </c>
      <c r="Y164" s="267"/>
      <c r="Z164" s="269">
        <f>X164*0.002</f>
        <v>11.92</v>
      </c>
      <c r="AA164" s="267"/>
      <c r="AB164" s="267"/>
      <c r="AC164" s="268"/>
    </row>
    <row r="165" spans="1:29">
      <c r="A165" s="265">
        <v>42140</v>
      </c>
      <c r="B165" s="266"/>
      <c r="C165" s="267"/>
      <c r="D165" s="267"/>
      <c r="E165" s="267"/>
      <c r="F165" s="268"/>
      <c r="G165" s="277">
        <v>50000</v>
      </c>
      <c r="H165" s="267">
        <v>195</v>
      </c>
      <c r="I165" s="267"/>
      <c r="J165" s="267"/>
      <c r="K165" s="268"/>
      <c r="L165" s="267"/>
      <c r="M165" s="267"/>
      <c r="N165" s="267"/>
      <c r="O165" s="267"/>
      <c r="P165" s="267"/>
      <c r="Q165" s="268"/>
      <c r="R165" s="267"/>
      <c r="S165" s="267"/>
      <c r="T165" s="267"/>
      <c r="U165" s="267"/>
      <c r="V165" s="267"/>
      <c r="W165" s="268"/>
      <c r="X165" s="269"/>
      <c r="Y165" s="267"/>
      <c r="Z165" s="269"/>
      <c r="AA165" s="267"/>
      <c r="AB165" s="267"/>
      <c r="AC165" s="268"/>
    </row>
    <row r="166" spans="1:29">
      <c r="A166" s="265">
        <v>42142</v>
      </c>
      <c r="B166" s="266"/>
      <c r="C166" s="267">
        <v>221.09</v>
      </c>
      <c r="D166" s="267"/>
      <c r="E166" s="267"/>
      <c r="F166" s="268"/>
      <c r="G166" s="266"/>
      <c r="H166" s="267"/>
      <c r="I166" s="267"/>
      <c r="J166" s="267"/>
      <c r="K166" s="268"/>
      <c r="L166" s="267"/>
      <c r="M166" s="267"/>
      <c r="N166" s="267"/>
      <c r="O166" s="267"/>
      <c r="P166" s="267"/>
      <c r="Q166" s="268"/>
      <c r="R166" s="267"/>
      <c r="S166" s="267"/>
      <c r="T166" s="267"/>
      <c r="U166" s="267"/>
      <c r="V166" s="267"/>
      <c r="W166" s="268"/>
      <c r="X166" s="269"/>
      <c r="Y166" s="267"/>
      <c r="Z166" s="269"/>
      <c r="AA166" s="267"/>
      <c r="AB166" s="267"/>
      <c r="AC166" s="268"/>
    </row>
    <row r="167" spans="1:29">
      <c r="A167" s="265">
        <v>42143</v>
      </c>
      <c r="B167" s="266"/>
      <c r="C167" s="267"/>
      <c r="D167" s="267"/>
      <c r="E167" s="267"/>
      <c r="F167" s="268"/>
      <c r="G167" s="266"/>
      <c r="H167" s="267"/>
      <c r="I167" s="267"/>
      <c r="J167" s="267"/>
      <c r="K167" s="268"/>
      <c r="L167" s="267"/>
      <c r="M167" s="267"/>
      <c r="N167" s="267"/>
      <c r="O167" s="267"/>
      <c r="P167" s="267"/>
      <c r="Q167" s="268"/>
      <c r="R167" s="267"/>
      <c r="S167" s="267"/>
      <c r="T167" s="267"/>
      <c r="U167" s="267"/>
      <c r="V167" s="267"/>
      <c r="W167" s="268"/>
      <c r="X167" s="269">
        <f>966+984+982+948+974+1000</f>
        <v>5854</v>
      </c>
      <c r="Y167" s="267"/>
      <c r="Z167" s="269">
        <f>X167*0.002</f>
        <v>11.708</v>
      </c>
      <c r="AA167" s="267"/>
      <c r="AB167" s="267"/>
      <c r="AC167" s="268"/>
    </row>
    <row r="168" spans="1:29">
      <c r="A168" s="265">
        <v>42145</v>
      </c>
      <c r="B168" s="266"/>
      <c r="C168" s="267">
        <v>1500</v>
      </c>
      <c r="D168" s="267"/>
      <c r="E168" s="267"/>
      <c r="F168" s="268"/>
      <c r="G168" s="277">
        <v>100000</v>
      </c>
      <c r="H168" s="267"/>
      <c r="I168" s="267"/>
      <c r="J168" s="267"/>
      <c r="K168" s="268"/>
      <c r="L168" s="267"/>
      <c r="M168" s="267"/>
      <c r="N168" s="267"/>
      <c r="O168" s="267"/>
      <c r="P168" s="267"/>
      <c r="Q168" s="268"/>
      <c r="R168" s="267"/>
      <c r="S168" s="267"/>
      <c r="T168" s="267"/>
      <c r="U168" s="267"/>
      <c r="V168" s="267"/>
      <c r="W168" s="268"/>
      <c r="X168" s="269"/>
      <c r="Y168" s="267"/>
      <c r="Z168" s="269"/>
      <c r="AA168" s="267"/>
      <c r="AB168" s="267"/>
      <c r="AC168" s="268"/>
    </row>
    <row r="169" spans="1:29">
      <c r="A169" s="265">
        <v>42146</v>
      </c>
      <c r="B169" s="266"/>
      <c r="C169" s="267">
        <v>307.31</v>
      </c>
      <c r="D169" s="267"/>
      <c r="E169" s="267"/>
      <c r="F169" s="268"/>
      <c r="G169" s="266"/>
      <c r="H169" s="267"/>
      <c r="I169" s="267"/>
      <c r="J169" s="267"/>
      <c r="K169" s="268"/>
      <c r="L169" s="267"/>
      <c r="M169" s="267"/>
      <c r="N169" s="267"/>
      <c r="O169" s="267"/>
      <c r="P169" s="267"/>
      <c r="Q169" s="268"/>
      <c r="R169" s="267"/>
      <c r="S169" s="267"/>
      <c r="T169" s="267"/>
      <c r="U169" s="267"/>
      <c r="V169" s="267"/>
      <c r="W169" s="268"/>
      <c r="X169" s="269"/>
      <c r="Y169" s="267"/>
      <c r="Z169" s="269"/>
      <c r="AA169" s="267"/>
      <c r="AB169" s="267"/>
      <c r="AC169" s="268"/>
    </row>
    <row r="170" spans="1:29">
      <c r="A170" s="265">
        <v>42149</v>
      </c>
      <c r="B170" s="266"/>
      <c r="C170" s="267"/>
      <c r="D170" s="267"/>
      <c r="E170" s="267"/>
      <c r="F170" s="268"/>
      <c r="G170" s="266"/>
      <c r="H170" s="267"/>
      <c r="I170" s="267"/>
      <c r="J170" s="267"/>
      <c r="K170" s="268"/>
      <c r="L170" s="267"/>
      <c r="M170" s="267"/>
      <c r="N170" s="267"/>
      <c r="O170" s="267"/>
      <c r="P170" s="267"/>
      <c r="Q170" s="268"/>
      <c r="R170" s="267"/>
      <c r="S170" s="267"/>
      <c r="T170" s="267"/>
      <c r="U170" s="267"/>
      <c r="V170" s="267"/>
      <c r="W170" s="268"/>
      <c r="X170" s="269"/>
      <c r="Y170" s="267">
        <v>1346.41</v>
      </c>
      <c r="Z170" s="269"/>
      <c r="AA170" s="267"/>
      <c r="AB170" s="267"/>
      <c r="AC170" s="268"/>
    </row>
    <row r="171" spans="1:29">
      <c r="A171" s="265">
        <v>42154</v>
      </c>
      <c r="B171" s="266"/>
      <c r="C171" s="267">
        <v>2997</v>
      </c>
      <c r="D171" s="267"/>
      <c r="E171" s="267"/>
      <c r="F171" s="268"/>
      <c r="G171" s="266"/>
      <c r="H171" s="267"/>
      <c r="I171" s="267"/>
      <c r="J171" s="267"/>
      <c r="K171" s="268"/>
      <c r="L171" s="267"/>
      <c r="M171" s="267"/>
      <c r="N171" s="267"/>
      <c r="O171" s="267"/>
      <c r="P171" s="267"/>
      <c r="Q171" s="268"/>
      <c r="R171" s="267"/>
      <c r="S171" s="267"/>
      <c r="T171" s="267"/>
      <c r="U171" s="267"/>
      <c r="V171" s="267"/>
      <c r="W171" s="268"/>
      <c r="X171" s="269">
        <v>5000</v>
      </c>
      <c r="Y171" s="267"/>
      <c r="Z171" s="269"/>
      <c r="AA171" s="267"/>
      <c r="AB171" s="267"/>
      <c r="AC171" s="268"/>
    </row>
    <row r="172" spans="1:29">
      <c r="A172" s="265">
        <v>42156</v>
      </c>
      <c r="B172" s="266"/>
      <c r="C172" s="267"/>
      <c r="D172" s="267"/>
      <c r="E172" s="267"/>
      <c r="F172" s="268"/>
      <c r="G172" s="266"/>
      <c r="H172" s="267"/>
      <c r="I172" s="267"/>
      <c r="J172" s="267"/>
      <c r="K172" s="268"/>
      <c r="L172" s="267"/>
      <c r="M172" s="267"/>
      <c r="N172" s="267"/>
      <c r="O172" s="267"/>
      <c r="P172" s="267"/>
      <c r="Q172" s="268"/>
      <c r="R172" s="267"/>
      <c r="S172" s="267"/>
      <c r="T172" s="267"/>
      <c r="U172" s="267"/>
      <c r="V172" s="267"/>
      <c r="W172" s="268"/>
      <c r="X172" s="269">
        <v>5000</v>
      </c>
      <c r="Y172" s="267"/>
      <c r="Z172" s="269"/>
      <c r="AA172" s="267"/>
      <c r="AB172" s="267"/>
      <c r="AC172" s="268"/>
    </row>
    <row r="173" spans="1:29">
      <c r="A173" s="265">
        <v>42157</v>
      </c>
      <c r="B173" s="266"/>
      <c r="C173" s="267"/>
      <c r="D173" s="267"/>
      <c r="E173" s="267"/>
      <c r="F173" s="268"/>
      <c r="G173" s="266"/>
      <c r="H173" s="267"/>
      <c r="I173" s="267"/>
      <c r="J173" s="267"/>
      <c r="K173" s="268"/>
      <c r="L173" s="267"/>
      <c r="M173" s="267"/>
      <c r="N173" s="267"/>
      <c r="O173" s="267"/>
      <c r="P173" s="267"/>
      <c r="Q173" s="268"/>
      <c r="R173" s="267"/>
      <c r="S173" s="267">
        <v>229.17</v>
      </c>
      <c r="T173" s="267"/>
      <c r="U173" s="267"/>
      <c r="V173" s="267"/>
      <c r="W173" s="268"/>
      <c r="X173" s="269"/>
      <c r="Y173" s="267"/>
      <c r="Z173" s="269"/>
      <c r="AA173" s="267"/>
      <c r="AB173" s="267"/>
      <c r="AC173" s="268"/>
    </row>
    <row r="174" spans="1:29">
      <c r="A174" s="265">
        <v>42158</v>
      </c>
      <c r="B174" s="266"/>
      <c r="C174" s="267">
        <v>3242.45</v>
      </c>
      <c r="D174" s="267"/>
      <c r="E174" s="267"/>
      <c r="F174" s="268"/>
      <c r="G174" s="266"/>
      <c r="H174" s="267"/>
      <c r="I174" s="267"/>
      <c r="J174" s="267"/>
      <c r="K174" s="268"/>
      <c r="L174" s="267"/>
      <c r="M174" s="267"/>
      <c r="N174" s="267"/>
      <c r="O174" s="267"/>
      <c r="P174" s="267"/>
      <c r="Q174" s="268"/>
      <c r="R174" s="267"/>
      <c r="S174" s="267"/>
      <c r="T174" s="267"/>
      <c r="U174" s="267"/>
      <c r="V174" s="267"/>
      <c r="W174" s="268"/>
      <c r="X174" s="269"/>
      <c r="Y174" s="267">
        <v>1499</v>
      </c>
      <c r="Z174" s="269"/>
      <c r="AA174" s="267"/>
      <c r="AB174" s="267"/>
      <c r="AC174" s="268"/>
    </row>
    <row r="175" spans="1:29">
      <c r="A175" s="265">
        <v>42160</v>
      </c>
      <c r="B175" s="266"/>
      <c r="C175" s="267">
        <v>1977.84</v>
      </c>
      <c r="D175" s="267"/>
      <c r="E175" s="267"/>
      <c r="F175" s="268"/>
      <c r="G175" s="266"/>
      <c r="H175" s="267"/>
      <c r="I175" s="267"/>
      <c r="J175" s="267"/>
      <c r="K175" s="268"/>
      <c r="L175" s="267"/>
      <c r="M175" s="267"/>
      <c r="N175" s="267"/>
      <c r="O175" s="267"/>
      <c r="P175" s="267"/>
      <c r="Q175" s="268"/>
      <c r="R175" s="267"/>
      <c r="S175" s="267"/>
      <c r="T175" s="267"/>
      <c r="U175" s="267"/>
      <c r="V175" s="267"/>
      <c r="W175" s="268"/>
      <c r="X175" s="269"/>
      <c r="Y175" s="267"/>
      <c r="Z175" s="269"/>
      <c r="AA175" s="267"/>
      <c r="AB175" s="267"/>
      <c r="AC175" s="268"/>
    </row>
    <row r="176" spans="1:29">
      <c r="A176" s="265">
        <v>42164</v>
      </c>
      <c r="B176" s="266"/>
      <c r="C176" s="267"/>
      <c r="D176" s="267"/>
      <c r="E176" s="267"/>
      <c r="F176" s="268"/>
      <c r="G176" s="266"/>
      <c r="H176" s="267"/>
      <c r="I176" s="267"/>
      <c r="J176" s="267"/>
      <c r="K176" s="268"/>
      <c r="L176" s="267"/>
      <c r="M176" s="267"/>
      <c r="N176" s="267"/>
      <c r="O176" s="267"/>
      <c r="P176" s="267"/>
      <c r="Q176" s="268"/>
      <c r="R176" s="267"/>
      <c r="S176" s="267"/>
      <c r="T176" s="267"/>
      <c r="U176" s="267"/>
      <c r="V176" s="267"/>
      <c r="W176" s="268"/>
      <c r="X176" s="269">
        <v>22000</v>
      </c>
      <c r="Y176" s="267"/>
      <c r="Z176" s="269"/>
      <c r="AA176" s="267"/>
      <c r="AB176" s="267"/>
      <c r="AC176" s="268"/>
    </row>
    <row r="177" spans="1:29">
      <c r="A177" s="265">
        <v>42165</v>
      </c>
      <c r="B177" s="266"/>
      <c r="C177" s="267"/>
      <c r="D177" s="267"/>
      <c r="E177" s="267"/>
      <c r="F177" s="268"/>
      <c r="G177" s="266">
        <f>50000+65500</f>
        <v>115500</v>
      </c>
      <c r="H177" s="267"/>
      <c r="I177" s="267"/>
      <c r="J177" s="267"/>
      <c r="K177" s="268"/>
      <c r="L177" s="267"/>
      <c r="M177" s="267"/>
      <c r="N177" s="267"/>
      <c r="O177" s="267"/>
      <c r="P177" s="267"/>
      <c r="Q177" s="268"/>
      <c r="R177" s="267"/>
      <c r="S177" s="267">
        <v>162.68</v>
      </c>
      <c r="T177" s="267"/>
      <c r="U177" s="267"/>
      <c r="V177" s="267"/>
      <c r="W177" s="268"/>
      <c r="X177" s="269"/>
      <c r="Y177" s="267"/>
      <c r="Z177" s="269"/>
      <c r="AA177" s="267"/>
      <c r="AB177" s="267"/>
      <c r="AC177" s="268"/>
    </row>
    <row r="178" spans="1:29">
      <c r="A178" s="265">
        <v>42169</v>
      </c>
      <c r="B178" s="266"/>
      <c r="C178" s="267"/>
      <c r="D178" s="267"/>
      <c r="E178" s="267"/>
      <c r="F178" s="268"/>
      <c r="G178" s="266">
        <v>10600</v>
      </c>
      <c r="H178" s="267"/>
      <c r="I178" s="267"/>
      <c r="J178" s="267"/>
      <c r="K178" s="268"/>
      <c r="L178" s="267"/>
      <c r="M178" s="267"/>
      <c r="N178" s="267"/>
      <c r="O178" s="267"/>
      <c r="P178" s="267"/>
      <c r="Q178" s="268"/>
      <c r="R178" s="267"/>
      <c r="S178" s="267"/>
      <c r="T178" s="267"/>
      <c r="U178" s="267"/>
      <c r="V178" s="267"/>
      <c r="W178" s="268"/>
      <c r="X178" s="269"/>
      <c r="Y178" s="267"/>
      <c r="Z178" s="269"/>
      <c r="AA178" s="267"/>
      <c r="AB178" s="267"/>
      <c r="AC178" s="268"/>
    </row>
    <row r="179" spans="1:29">
      <c r="A179" s="265">
        <v>42170</v>
      </c>
      <c r="B179" s="266"/>
      <c r="C179" s="267"/>
      <c r="D179" s="267"/>
      <c r="E179" s="267"/>
      <c r="F179" s="268"/>
      <c r="G179" s="266"/>
      <c r="H179" s="267"/>
      <c r="I179" s="267"/>
      <c r="J179" s="267"/>
      <c r="K179" s="268"/>
      <c r="L179" s="267"/>
      <c r="M179" s="267"/>
      <c r="N179" s="267"/>
      <c r="O179" s="267"/>
      <c r="P179" s="267"/>
      <c r="Q179" s="268"/>
      <c r="R179" s="267"/>
      <c r="S179" s="267"/>
      <c r="T179" s="267"/>
      <c r="U179" s="267"/>
      <c r="V179" s="267"/>
      <c r="W179" s="268"/>
      <c r="X179" s="269">
        <f>974+954+967+977+961+975</f>
        <v>5808</v>
      </c>
      <c r="Y179" s="267"/>
      <c r="Z179" s="269">
        <f>1.95+1.92+1.95+1.93+1.9+1.94</f>
        <v>11.59</v>
      </c>
      <c r="AA179" s="267"/>
      <c r="AB179" s="267"/>
      <c r="AC179" s="268"/>
    </row>
    <row r="180" spans="1:29">
      <c r="A180" s="265">
        <v>42171</v>
      </c>
      <c r="B180" s="266"/>
      <c r="C180" s="267"/>
      <c r="D180" s="267"/>
      <c r="E180" s="267"/>
      <c r="F180" s="268"/>
      <c r="G180" s="266">
        <v>1300</v>
      </c>
      <c r="H180" s="267"/>
      <c r="I180" s="267"/>
      <c r="J180" s="267"/>
      <c r="K180" s="268"/>
      <c r="L180" s="267"/>
      <c r="M180" s="267"/>
      <c r="N180" s="267"/>
      <c r="O180" s="267"/>
      <c r="P180" s="267"/>
      <c r="Q180" s="268"/>
      <c r="R180" s="267"/>
      <c r="S180" s="267"/>
      <c r="T180" s="267"/>
      <c r="U180" s="267"/>
      <c r="V180" s="267"/>
      <c r="W180" s="268"/>
      <c r="X180" s="269">
        <f>978+965+983+994+944+977</f>
        <v>5841</v>
      </c>
      <c r="Y180" s="267"/>
      <c r="Z180" s="269">
        <f>1.95+1.93+1.96+1.98+1.88+1.95</f>
        <v>11.649999999999999</v>
      </c>
      <c r="AA180" s="267"/>
      <c r="AB180" s="267"/>
      <c r="AC180" s="268"/>
    </row>
    <row r="181" spans="1:29">
      <c r="A181" s="265">
        <v>42172</v>
      </c>
      <c r="B181" s="266"/>
      <c r="C181" s="267">
        <v>212.68</v>
      </c>
      <c r="D181" s="267"/>
      <c r="E181" s="267"/>
      <c r="F181" s="268"/>
      <c r="G181" s="266"/>
      <c r="H181" s="267"/>
      <c r="I181" s="267"/>
      <c r="J181" s="267"/>
      <c r="K181" s="268"/>
      <c r="L181" s="267"/>
      <c r="M181" s="267"/>
      <c r="N181" s="267"/>
      <c r="O181" s="267"/>
      <c r="P181" s="267"/>
      <c r="Q181" s="268"/>
      <c r="R181" s="267"/>
      <c r="S181" s="267"/>
      <c r="T181" s="267"/>
      <c r="U181" s="267"/>
      <c r="V181" s="267"/>
      <c r="W181" s="268"/>
      <c r="X181" s="269"/>
      <c r="Y181" s="267"/>
      <c r="Z181" s="269"/>
      <c r="AA181" s="267"/>
      <c r="AB181" s="267"/>
      <c r="AC181" s="268"/>
    </row>
    <row r="182" spans="1:29">
      <c r="A182" s="265">
        <v>42178</v>
      </c>
      <c r="B182" s="266"/>
      <c r="C182" s="267"/>
      <c r="D182" s="267"/>
      <c r="E182" s="267"/>
      <c r="F182" s="268"/>
      <c r="G182" s="266"/>
      <c r="H182" s="267">
        <v>4901.66</v>
      </c>
      <c r="I182" s="267"/>
      <c r="J182" s="267"/>
      <c r="K182" s="268"/>
      <c r="L182" s="267"/>
      <c r="M182" s="267"/>
      <c r="N182" s="267"/>
      <c r="O182" s="267"/>
      <c r="P182" s="267"/>
      <c r="Q182" s="268"/>
      <c r="R182" s="267"/>
      <c r="S182" s="267"/>
      <c r="T182" s="267"/>
      <c r="U182" s="267"/>
      <c r="V182" s="267"/>
      <c r="W182" s="268"/>
      <c r="X182" s="269"/>
      <c r="Y182" s="267"/>
      <c r="Z182" s="269"/>
      <c r="AA182" s="267"/>
      <c r="AB182" s="267"/>
      <c r="AC182" s="268"/>
    </row>
    <row r="183" spans="1:29">
      <c r="A183" s="265">
        <v>42180</v>
      </c>
      <c r="B183" s="266"/>
      <c r="C183" s="267"/>
      <c r="D183" s="267"/>
      <c r="E183" s="267"/>
      <c r="F183" s="268"/>
      <c r="G183" s="266"/>
      <c r="H183" s="267"/>
      <c r="I183" s="267"/>
      <c r="J183" s="267"/>
      <c r="K183" s="268"/>
      <c r="L183" s="267"/>
      <c r="M183" s="267"/>
      <c r="N183" s="267"/>
      <c r="O183" s="267"/>
      <c r="P183" s="267"/>
      <c r="Q183" s="268"/>
      <c r="R183" s="267"/>
      <c r="S183" s="267"/>
      <c r="T183" s="267"/>
      <c r="U183" s="267"/>
      <c r="V183" s="267"/>
      <c r="W183" s="268"/>
      <c r="X183" s="269"/>
      <c r="Y183" s="267">
        <v>28845</v>
      </c>
      <c r="Z183" s="269"/>
      <c r="AA183" s="267"/>
      <c r="AB183" s="267"/>
      <c r="AC183" s="268"/>
    </row>
    <row r="184" spans="1:29">
      <c r="A184" s="265">
        <v>42182</v>
      </c>
      <c r="B184" s="266"/>
      <c r="C184" s="267">
        <v>508</v>
      </c>
      <c r="D184" s="267"/>
      <c r="E184" s="267"/>
      <c r="F184" s="268"/>
      <c r="G184" s="266"/>
      <c r="H184" s="282">
        <v>1959.83</v>
      </c>
      <c r="I184" s="267"/>
      <c r="J184" s="267"/>
      <c r="K184" s="268"/>
      <c r="L184" s="267"/>
      <c r="M184" s="267"/>
      <c r="N184" s="267"/>
      <c r="O184" s="267"/>
      <c r="P184" s="267"/>
      <c r="Q184" s="268"/>
      <c r="R184" s="267"/>
      <c r="S184" s="267"/>
      <c r="T184" s="267"/>
      <c r="U184" s="267"/>
      <c r="V184" s="267"/>
      <c r="W184" s="268"/>
      <c r="X184" s="269"/>
      <c r="Y184" s="267"/>
      <c r="Z184" s="269"/>
      <c r="AA184" s="267"/>
      <c r="AB184" s="267"/>
      <c r="AC184" s="268"/>
    </row>
    <row r="185" spans="1:29">
      <c r="A185" s="265">
        <v>42184</v>
      </c>
      <c r="B185" s="266"/>
      <c r="C185" s="267"/>
      <c r="D185" s="267"/>
      <c r="E185" s="267"/>
      <c r="F185" s="268"/>
      <c r="G185" s="266"/>
      <c r="H185" s="267">
        <v>836.23</v>
      </c>
      <c r="I185" s="267"/>
      <c r="J185" s="267"/>
      <c r="K185" s="268"/>
      <c r="L185" s="267"/>
      <c r="M185" s="267"/>
      <c r="N185" s="267"/>
      <c r="O185" s="267"/>
      <c r="P185" s="267"/>
      <c r="Q185" s="268"/>
      <c r="R185" s="267"/>
      <c r="S185" s="267"/>
      <c r="T185" s="267"/>
      <c r="U185" s="267"/>
      <c r="V185" s="267"/>
      <c r="W185" s="268"/>
      <c r="X185" s="269"/>
      <c r="Y185" s="267"/>
      <c r="Z185" s="269"/>
      <c r="AA185" s="267"/>
      <c r="AB185" s="267"/>
      <c r="AC185" s="268"/>
    </row>
    <row r="186" spans="1:29">
      <c r="A186" s="265">
        <v>42185</v>
      </c>
      <c r="B186" s="266"/>
      <c r="C186" s="267"/>
      <c r="D186" s="267"/>
      <c r="E186" s="267"/>
      <c r="F186" s="268"/>
      <c r="G186" s="266"/>
      <c r="H186" s="267"/>
      <c r="I186" s="267"/>
      <c r="J186" s="267"/>
      <c r="K186" s="268"/>
      <c r="L186" s="267"/>
      <c r="M186" s="267"/>
      <c r="N186" s="267"/>
      <c r="O186" s="267"/>
      <c r="P186" s="267"/>
      <c r="Q186" s="268"/>
      <c r="R186" s="267"/>
      <c r="S186" s="267">
        <v>227.55</v>
      </c>
      <c r="T186" s="267"/>
      <c r="U186" s="267"/>
      <c r="V186" s="267"/>
      <c r="W186" s="268"/>
      <c r="X186" s="269"/>
      <c r="Y186" s="267"/>
      <c r="Z186" s="269"/>
      <c r="AA186" s="267"/>
      <c r="AB186" s="267"/>
      <c r="AC186" s="268"/>
    </row>
    <row r="187" spans="1:29">
      <c r="A187" s="265">
        <v>42186</v>
      </c>
      <c r="B187" s="266"/>
      <c r="C187" s="267"/>
      <c r="D187" s="267"/>
      <c r="E187" s="267"/>
      <c r="F187" s="268"/>
      <c r="G187" s="266"/>
      <c r="H187" s="267">
        <v>1389.05</v>
      </c>
      <c r="I187" s="267"/>
      <c r="J187" s="267"/>
      <c r="K187" s="268"/>
      <c r="L187" s="267"/>
      <c r="M187" s="267"/>
      <c r="N187" s="267"/>
      <c r="O187" s="267"/>
      <c r="P187" s="267"/>
      <c r="Q187" s="268"/>
      <c r="R187" s="267"/>
      <c r="S187" s="267"/>
      <c r="T187" s="267"/>
      <c r="U187" s="267"/>
      <c r="V187" s="267"/>
      <c r="W187" s="268"/>
      <c r="X187" s="269">
        <v>28971</v>
      </c>
      <c r="Y187" s="267"/>
      <c r="Z187" s="269">
        <v>57.94</v>
      </c>
      <c r="AA187" s="267"/>
      <c r="AB187" s="267"/>
      <c r="AC187" s="268"/>
    </row>
    <row r="188" spans="1:29">
      <c r="A188" s="265">
        <v>42188</v>
      </c>
      <c r="B188" s="266"/>
      <c r="C188" s="267">
        <v>4923.1899999999996</v>
      </c>
      <c r="D188" s="267"/>
      <c r="E188" s="267"/>
      <c r="F188" s="268"/>
      <c r="G188" s="266"/>
      <c r="H188" s="267"/>
      <c r="I188" s="267"/>
      <c r="J188" s="267"/>
      <c r="K188" s="268"/>
      <c r="L188" s="267"/>
      <c r="M188" s="267"/>
      <c r="N188" s="267"/>
      <c r="O188" s="267"/>
      <c r="P188" s="267"/>
      <c r="Q188" s="268"/>
      <c r="R188" s="267"/>
      <c r="S188" s="267"/>
      <c r="T188" s="267"/>
      <c r="U188" s="267"/>
      <c r="V188" s="267"/>
      <c r="W188" s="268"/>
      <c r="X188" s="269"/>
      <c r="Y188" s="267">
        <v>4407</v>
      </c>
      <c r="Z188" s="269"/>
      <c r="AA188" s="267"/>
      <c r="AB188" s="267"/>
      <c r="AC188" s="268"/>
    </row>
    <row r="189" spans="1:29">
      <c r="A189" s="265">
        <v>42189</v>
      </c>
      <c r="B189" s="266">
        <v>390</v>
      </c>
      <c r="C189" s="267"/>
      <c r="D189" s="267"/>
      <c r="E189" s="267"/>
      <c r="F189" s="268"/>
      <c r="G189" s="266"/>
      <c r="H189" s="267"/>
      <c r="I189" s="267"/>
      <c r="J189" s="267"/>
      <c r="K189" s="268"/>
      <c r="L189" s="267"/>
      <c r="M189" s="267"/>
      <c r="N189" s="267"/>
      <c r="O189" s="267"/>
      <c r="P189" s="267"/>
      <c r="Q189" s="268"/>
      <c r="R189" s="267"/>
      <c r="S189" s="267"/>
      <c r="T189" s="267"/>
      <c r="U189" s="267"/>
      <c r="V189" s="267"/>
      <c r="W189" s="268"/>
      <c r="X189" s="269"/>
      <c r="Y189" s="267"/>
      <c r="Z189" s="269"/>
      <c r="AA189" s="267"/>
      <c r="AB189" s="267"/>
      <c r="AC189" s="268"/>
    </row>
    <row r="190" spans="1:29">
      <c r="A190" s="265">
        <v>42191</v>
      </c>
      <c r="B190" s="266"/>
      <c r="C190" s="267">
        <v>3269.23</v>
      </c>
      <c r="D190" s="267"/>
      <c r="E190" s="267"/>
      <c r="F190" s="268"/>
      <c r="G190" s="266"/>
      <c r="H190" s="267">
        <v>207.59</v>
      </c>
      <c r="I190" s="267"/>
      <c r="J190" s="267"/>
      <c r="K190" s="268"/>
      <c r="L190" s="267"/>
      <c r="M190" s="267"/>
      <c r="N190" s="267"/>
      <c r="O190" s="267"/>
      <c r="P190" s="267"/>
      <c r="Q190" s="268"/>
      <c r="R190" s="267"/>
      <c r="S190" s="267"/>
      <c r="T190" s="267"/>
      <c r="U190" s="267"/>
      <c r="V190" s="267"/>
      <c r="W190" s="268"/>
      <c r="X190" s="269"/>
      <c r="Y190" s="267"/>
      <c r="Z190" s="269"/>
      <c r="AA190" s="267"/>
      <c r="AB190" s="267"/>
      <c r="AC190" s="268"/>
    </row>
    <row r="191" spans="1:29">
      <c r="A191" s="265">
        <v>42192</v>
      </c>
      <c r="B191" s="266"/>
      <c r="C191" s="267"/>
      <c r="D191" s="267"/>
      <c r="E191" s="267"/>
      <c r="F191" s="268"/>
      <c r="G191" s="266">
        <v>50000</v>
      </c>
      <c r="H191" s="267"/>
      <c r="I191" s="267"/>
      <c r="J191" s="267"/>
      <c r="K191" s="268"/>
      <c r="L191" s="267"/>
      <c r="M191" s="267"/>
      <c r="N191" s="267"/>
      <c r="O191" s="267"/>
      <c r="P191" s="267"/>
      <c r="Q191" s="268"/>
      <c r="R191" s="267"/>
      <c r="S191" s="267"/>
      <c r="T191" s="267"/>
      <c r="U191" s="267"/>
      <c r="V191" s="267"/>
      <c r="W191" s="268"/>
      <c r="X191" s="269"/>
      <c r="Y191" s="267"/>
      <c r="Z191" s="269"/>
      <c r="AA191" s="267"/>
      <c r="AB191" s="267"/>
      <c r="AC191" s="268"/>
    </row>
    <row r="192" spans="1:29">
      <c r="A192" s="265">
        <v>42193</v>
      </c>
      <c r="B192" s="266"/>
      <c r="C192" s="267"/>
      <c r="D192" s="267"/>
      <c r="E192" s="267"/>
      <c r="F192" s="268"/>
      <c r="G192" s="266"/>
      <c r="H192" s="267">
        <v>386.88</v>
      </c>
      <c r="I192" s="267"/>
      <c r="J192" s="267"/>
      <c r="K192" s="268"/>
      <c r="L192" s="267"/>
      <c r="M192" s="267"/>
      <c r="N192" s="267"/>
      <c r="O192" s="267"/>
      <c r="P192" s="267"/>
      <c r="Q192" s="268"/>
      <c r="R192" s="267"/>
      <c r="S192" s="267"/>
      <c r="T192" s="267"/>
      <c r="U192" s="267"/>
      <c r="V192" s="267"/>
      <c r="W192" s="268"/>
      <c r="X192" s="269">
        <v>2500</v>
      </c>
      <c r="Y192" s="267"/>
      <c r="Z192" s="269"/>
      <c r="AA192" s="267"/>
      <c r="AB192" s="267"/>
      <c r="AC192" s="268"/>
    </row>
    <row r="193" spans="1:29">
      <c r="A193" s="265">
        <v>42195</v>
      </c>
      <c r="B193" s="266"/>
      <c r="C193" s="267"/>
      <c r="D193" s="267"/>
      <c r="E193" s="267"/>
      <c r="F193" s="268"/>
      <c r="G193" s="266"/>
      <c r="H193" s="267"/>
      <c r="I193" s="267"/>
      <c r="J193" s="267"/>
      <c r="K193" s="268"/>
      <c r="L193" s="267"/>
      <c r="M193" s="267"/>
      <c r="N193" s="267"/>
      <c r="O193" s="267"/>
      <c r="P193" s="267"/>
      <c r="Q193" s="268"/>
      <c r="R193" s="267"/>
      <c r="S193" s="267">
        <v>162.81</v>
      </c>
      <c r="T193" s="267"/>
      <c r="U193" s="267"/>
      <c r="V193" s="267"/>
      <c r="W193" s="268"/>
      <c r="X193" s="269"/>
      <c r="Y193" s="267"/>
      <c r="Z193" s="269"/>
      <c r="AA193" s="267"/>
      <c r="AB193" s="267"/>
      <c r="AC193" s="268"/>
    </row>
    <row r="194" spans="1:29">
      <c r="A194" s="265">
        <v>42197</v>
      </c>
      <c r="B194" s="266"/>
      <c r="C194" s="267"/>
      <c r="D194" s="267"/>
      <c r="E194" s="267"/>
      <c r="F194" s="268"/>
      <c r="G194" s="266"/>
      <c r="H194" s="267"/>
      <c r="I194" s="267"/>
      <c r="J194" s="267"/>
      <c r="K194" s="268"/>
      <c r="L194" s="267"/>
      <c r="M194" s="267"/>
      <c r="N194" s="267"/>
      <c r="O194" s="267"/>
      <c r="P194" s="267"/>
      <c r="Q194" s="268"/>
      <c r="R194" s="267"/>
      <c r="S194" s="267"/>
      <c r="T194" s="267"/>
      <c r="U194" s="267"/>
      <c r="V194" s="267"/>
      <c r="W194" s="268"/>
      <c r="X194" s="269">
        <f>1000+977+981+943</f>
        <v>3901</v>
      </c>
      <c r="Y194" s="267"/>
      <c r="Z194" s="269">
        <f>2+1.95+1.96+1.88</f>
        <v>7.79</v>
      </c>
      <c r="AA194" s="267"/>
      <c r="AB194" s="267"/>
      <c r="AC194" s="268"/>
    </row>
    <row r="195" spans="1:29">
      <c r="A195" s="265">
        <v>42198</v>
      </c>
      <c r="B195" s="266"/>
      <c r="C195" s="267">
        <v>119.25</v>
      </c>
      <c r="D195" s="267"/>
      <c r="E195" s="267"/>
      <c r="F195" s="268"/>
      <c r="G195" s="266"/>
      <c r="H195" s="267">
        <v>361.67</v>
      </c>
      <c r="I195" s="267"/>
      <c r="J195" s="267"/>
      <c r="K195" s="268"/>
      <c r="L195" s="267"/>
      <c r="M195" s="267"/>
      <c r="N195" s="267"/>
      <c r="O195" s="267"/>
      <c r="P195" s="267"/>
      <c r="Q195" s="268"/>
      <c r="R195" s="267"/>
      <c r="S195" s="267"/>
      <c r="T195" s="267"/>
      <c r="U195" s="267"/>
      <c r="V195" s="267"/>
      <c r="W195" s="268"/>
      <c r="X195" s="269"/>
      <c r="Y195" s="267"/>
      <c r="Z195" s="269"/>
      <c r="AA195" s="267"/>
      <c r="AB195" s="267"/>
      <c r="AC195" s="268"/>
    </row>
    <row r="196" spans="1:29">
      <c r="A196" s="265">
        <v>42200</v>
      </c>
      <c r="B196" s="266"/>
      <c r="C196" s="267"/>
      <c r="D196" s="267"/>
      <c r="E196" s="267"/>
      <c r="F196" s="268"/>
      <c r="G196" s="266"/>
      <c r="H196" s="267"/>
      <c r="I196" s="267"/>
      <c r="J196" s="267"/>
      <c r="K196" s="268"/>
      <c r="L196" s="267"/>
      <c r="M196" s="267"/>
      <c r="N196" s="267"/>
      <c r="O196" s="267"/>
      <c r="P196" s="267"/>
      <c r="Q196" s="268"/>
      <c r="R196" s="267"/>
      <c r="S196" s="267"/>
      <c r="T196" s="267"/>
      <c r="U196" s="267"/>
      <c r="V196" s="267"/>
      <c r="W196" s="268"/>
      <c r="X196" s="269">
        <f>3000+944+836+935</f>
        <v>5715</v>
      </c>
      <c r="Y196" s="267"/>
      <c r="Z196" s="269">
        <f>1.87+1.67+1.88+6</f>
        <v>11.42</v>
      </c>
      <c r="AA196" s="267"/>
      <c r="AB196" s="267"/>
      <c r="AC196" s="268"/>
    </row>
    <row r="197" spans="1:29">
      <c r="A197" s="265">
        <v>42201</v>
      </c>
      <c r="B197" s="266">
        <v>8800</v>
      </c>
      <c r="C197" s="267"/>
      <c r="D197" s="267"/>
      <c r="E197" s="267"/>
      <c r="F197" s="268"/>
      <c r="G197" s="266">
        <v>50000</v>
      </c>
      <c r="H197" s="267"/>
      <c r="I197" s="267"/>
      <c r="J197" s="267"/>
      <c r="K197" s="268"/>
      <c r="L197" s="267"/>
      <c r="M197" s="267"/>
      <c r="N197" s="267"/>
      <c r="O197" s="267"/>
      <c r="P197" s="267"/>
      <c r="Q197" s="268"/>
      <c r="R197" s="267"/>
      <c r="S197" s="267"/>
      <c r="T197" s="267"/>
      <c r="U197" s="267"/>
      <c r="V197" s="267"/>
      <c r="W197" s="268"/>
      <c r="X197" s="269"/>
      <c r="Y197" s="267"/>
      <c r="Z197" s="269"/>
      <c r="AA197" s="267"/>
      <c r="AB197" s="267"/>
      <c r="AC197" s="268"/>
    </row>
    <row r="198" spans="1:29">
      <c r="A198" s="265">
        <v>42202</v>
      </c>
      <c r="B198" s="266"/>
      <c r="C198" s="267">
        <v>147.91999999999999</v>
      </c>
      <c r="D198" s="267"/>
      <c r="E198" s="267"/>
      <c r="F198" s="268"/>
      <c r="G198" s="266"/>
      <c r="H198" s="267"/>
      <c r="I198" s="267"/>
      <c r="J198" s="267"/>
      <c r="K198" s="268"/>
      <c r="L198" s="267"/>
      <c r="M198" s="267"/>
      <c r="N198" s="267"/>
      <c r="O198" s="267"/>
      <c r="P198" s="267"/>
      <c r="Q198" s="268"/>
      <c r="R198" s="267"/>
      <c r="S198" s="267"/>
      <c r="T198" s="267"/>
      <c r="U198" s="267"/>
      <c r="V198" s="267"/>
      <c r="W198" s="268"/>
      <c r="X198" s="269"/>
      <c r="Y198" s="267"/>
      <c r="Z198" s="269"/>
      <c r="AA198" s="267"/>
      <c r="AB198" s="267"/>
      <c r="AC198" s="268"/>
    </row>
    <row r="199" spans="1:29">
      <c r="A199" s="265">
        <v>42205</v>
      </c>
      <c r="B199" s="266"/>
      <c r="C199" s="267">
        <v>3000</v>
      </c>
      <c r="D199" s="267"/>
      <c r="E199" s="267"/>
      <c r="F199" s="268"/>
      <c r="G199" s="266"/>
      <c r="H199" s="267"/>
      <c r="I199" s="267"/>
      <c r="J199" s="267"/>
      <c r="K199" s="268"/>
      <c r="L199" s="267"/>
      <c r="M199" s="267"/>
      <c r="N199" s="267"/>
      <c r="O199" s="267"/>
      <c r="P199" s="267"/>
      <c r="Q199" s="268"/>
      <c r="R199" s="267"/>
      <c r="S199" s="267"/>
      <c r="T199" s="267"/>
      <c r="U199" s="267"/>
      <c r="V199" s="267"/>
      <c r="W199" s="268"/>
      <c r="X199" s="269"/>
      <c r="Y199" s="267"/>
      <c r="Z199" s="269"/>
      <c r="AA199" s="267"/>
      <c r="AB199" s="267"/>
      <c r="AC199" s="268"/>
    </row>
    <row r="200" spans="1:29">
      <c r="A200" s="265">
        <v>42213</v>
      </c>
      <c r="B200" s="266"/>
      <c r="C200" s="267"/>
      <c r="D200" s="267"/>
      <c r="E200" s="267"/>
      <c r="F200" s="268"/>
      <c r="G200" s="266"/>
      <c r="H200" s="267"/>
      <c r="I200" s="267"/>
      <c r="J200" s="267"/>
      <c r="K200" s="268"/>
      <c r="L200" s="267"/>
      <c r="M200" s="267"/>
      <c r="N200" s="267"/>
      <c r="O200" s="267"/>
      <c r="P200" s="267"/>
      <c r="Q200" s="268"/>
      <c r="R200" s="267"/>
      <c r="S200" s="267"/>
      <c r="T200" s="267"/>
      <c r="U200" s="267"/>
      <c r="V200" s="267"/>
      <c r="W200" s="268"/>
      <c r="X200" s="269">
        <v>10000</v>
      </c>
      <c r="Y200" s="267"/>
      <c r="Z200" s="269"/>
      <c r="AA200" s="267"/>
      <c r="AB200" s="267"/>
      <c r="AC200" s="268"/>
    </row>
    <row r="201" spans="1:29">
      <c r="A201" s="265">
        <v>42215</v>
      </c>
      <c r="B201" s="266"/>
      <c r="C201" s="267"/>
      <c r="D201" s="267"/>
      <c r="E201" s="267"/>
      <c r="F201" s="268"/>
      <c r="G201" s="266"/>
      <c r="H201" s="267"/>
      <c r="I201" s="267"/>
      <c r="J201" s="267"/>
      <c r="K201" s="268"/>
      <c r="L201" s="267"/>
      <c r="M201" s="267"/>
      <c r="N201" s="267"/>
      <c r="O201" s="267"/>
      <c r="P201" s="267"/>
      <c r="Q201" s="268"/>
      <c r="R201" s="267"/>
      <c r="S201" s="267">
        <v>227.74</v>
      </c>
      <c r="T201" s="267"/>
      <c r="U201" s="267"/>
      <c r="V201" s="267"/>
      <c r="W201" s="268"/>
      <c r="X201" s="269"/>
      <c r="Y201" s="267"/>
      <c r="Z201" s="269"/>
      <c r="AA201" s="267"/>
      <c r="AB201" s="267"/>
      <c r="AC201" s="268"/>
    </row>
    <row r="202" spans="1:29">
      <c r="A202" s="265">
        <v>42219</v>
      </c>
      <c r="B202" s="266">
        <v>25400</v>
      </c>
      <c r="C202" s="267"/>
      <c r="D202" s="267"/>
      <c r="E202" s="267"/>
      <c r="F202" s="268"/>
      <c r="G202" s="266"/>
      <c r="H202" s="267"/>
      <c r="I202" s="267"/>
      <c r="J202" s="267"/>
      <c r="K202" s="268"/>
      <c r="L202" s="267"/>
      <c r="M202" s="267"/>
      <c r="N202" s="267"/>
      <c r="O202" s="267"/>
      <c r="P202" s="267"/>
      <c r="Q202" s="268"/>
      <c r="R202" s="267"/>
      <c r="S202" s="267"/>
      <c r="T202" s="267"/>
      <c r="U202" s="267"/>
      <c r="V202" s="267"/>
      <c r="W202" s="268"/>
      <c r="X202" s="269"/>
      <c r="Y202" s="267">
        <v>15981.18</v>
      </c>
      <c r="Z202" s="269"/>
      <c r="AA202" s="267"/>
      <c r="AB202" s="267"/>
      <c r="AC202" s="268"/>
    </row>
    <row r="203" spans="1:29">
      <c r="A203" s="265">
        <v>42220</v>
      </c>
      <c r="B203" s="266">
        <v>455</v>
      </c>
      <c r="C203" s="267"/>
      <c r="D203" s="267"/>
      <c r="E203" s="267"/>
      <c r="F203" s="268"/>
      <c r="G203" s="266"/>
      <c r="H203" s="267"/>
      <c r="I203" s="267"/>
      <c r="J203" s="267"/>
      <c r="K203" s="268"/>
      <c r="L203" s="267"/>
      <c r="M203" s="267"/>
      <c r="N203" s="267"/>
      <c r="O203" s="267"/>
      <c r="P203" s="267"/>
      <c r="Q203" s="268"/>
      <c r="R203" s="267"/>
      <c r="S203" s="267"/>
      <c r="T203" s="267"/>
      <c r="U203" s="267"/>
      <c r="V203" s="267"/>
      <c r="W203" s="268"/>
      <c r="X203" s="269"/>
      <c r="Y203" s="267"/>
      <c r="Z203" s="269"/>
      <c r="AA203" s="267"/>
      <c r="AB203" s="267"/>
      <c r="AC203" s="268"/>
    </row>
    <row r="204" spans="1:29">
      <c r="A204" s="265">
        <v>42222</v>
      </c>
      <c r="B204" s="266"/>
      <c r="C204" s="267">
        <v>900.4</v>
      </c>
      <c r="D204" s="267"/>
      <c r="E204" s="267"/>
      <c r="F204" s="268"/>
      <c r="G204" s="266"/>
      <c r="H204" s="267"/>
      <c r="I204" s="267"/>
      <c r="J204" s="267"/>
      <c r="K204" s="268"/>
      <c r="L204" s="267"/>
      <c r="M204" s="267"/>
      <c r="N204" s="267"/>
      <c r="O204" s="267"/>
      <c r="P204" s="267"/>
      <c r="Q204" s="268"/>
      <c r="R204" s="267"/>
      <c r="S204" s="267"/>
      <c r="T204" s="267"/>
      <c r="U204" s="267"/>
      <c r="V204" s="267"/>
      <c r="W204" s="268"/>
      <c r="X204" s="269"/>
      <c r="Y204" s="267"/>
      <c r="Z204" s="269"/>
      <c r="AA204" s="267"/>
      <c r="AB204" s="267"/>
      <c r="AC204" s="268"/>
    </row>
    <row r="205" spans="1:29">
      <c r="A205" s="265">
        <v>42226</v>
      </c>
      <c r="B205" s="266"/>
      <c r="C205" s="267"/>
      <c r="D205" s="267"/>
      <c r="E205" s="267"/>
      <c r="F205" s="268"/>
      <c r="G205" s="266"/>
      <c r="H205" s="267"/>
      <c r="I205" s="267"/>
      <c r="J205" s="267"/>
      <c r="K205" s="268"/>
      <c r="L205" s="267"/>
      <c r="M205" s="267"/>
      <c r="N205" s="267"/>
      <c r="O205" s="267"/>
      <c r="P205" s="267"/>
      <c r="Q205" s="268"/>
      <c r="R205" s="267"/>
      <c r="S205" s="267">
        <v>162.94</v>
      </c>
      <c r="T205" s="267"/>
      <c r="U205" s="267"/>
      <c r="V205" s="267"/>
      <c r="W205" s="268"/>
      <c r="X205" s="269"/>
      <c r="Y205" s="267"/>
      <c r="Z205" s="269"/>
      <c r="AA205" s="267"/>
      <c r="AB205" s="267"/>
      <c r="AC205" s="268"/>
    </row>
    <row r="206" spans="1:29">
      <c r="A206" s="265">
        <v>42230</v>
      </c>
      <c r="B206" s="266">
        <v>325</v>
      </c>
      <c r="C206" s="267"/>
      <c r="D206" s="267"/>
      <c r="E206" s="267"/>
      <c r="F206" s="268"/>
      <c r="G206" s="266"/>
      <c r="H206" s="267"/>
      <c r="I206" s="267"/>
      <c r="J206" s="267"/>
      <c r="K206" s="268"/>
      <c r="L206" s="267"/>
      <c r="M206" s="267"/>
      <c r="N206" s="267"/>
      <c r="O206" s="267"/>
      <c r="P206" s="267"/>
      <c r="Q206" s="268"/>
      <c r="R206" s="267"/>
      <c r="S206" s="267"/>
      <c r="T206" s="267"/>
      <c r="U206" s="267"/>
      <c r="V206" s="267"/>
      <c r="W206" s="268"/>
      <c r="X206" s="269"/>
      <c r="Y206" s="267"/>
      <c r="Z206" s="269"/>
      <c r="AA206" s="267"/>
      <c r="AB206" s="267"/>
      <c r="AC206" s="268"/>
    </row>
    <row r="207" spans="1:29">
      <c r="A207" s="265">
        <v>42231</v>
      </c>
      <c r="B207" s="266"/>
      <c r="C207" s="267"/>
      <c r="D207" s="267"/>
      <c r="E207" s="267"/>
      <c r="F207" s="268"/>
      <c r="G207" s="266"/>
      <c r="H207" s="267"/>
      <c r="I207" s="267"/>
      <c r="J207" s="267"/>
      <c r="K207" s="268"/>
      <c r="L207" s="267"/>
      <c r="M207" s="267"/>
      <c r="N207" s="267"/>
      <c r="O207" s="267"/>
      <c r="P207" s="267"/>
      <c r="Q207" s="268"/>
      <c r="R207" s="267"/>
      <c r="S207" s="267"/>
      <c r="T207" s="267"/>
      <c r="U207" s="267"/>
      <c r="V207" s="267"/>
      <c r="W207" s="268"/>
      <c r="X207" s="269">
        <f>961+980+993+977+984+975</f>
        <v>5870</v>
      </c>
      <c r="Y207" s="267"/>
      <c r="Z207" s="269">
        <f>X207*0.002</f>
        <v>11.74</v>
      </c>
      <c r="AA207" s="267"/>
      <c r="AB207" s="267"/>
      <c r="AC207" s="268"/>
    </row>
    <row r="208" spans="1:29">
      <c r="A208" s="265">
        <v>42233</v>
      </c>
      <c r="B208" s="266"/>
      <c r="C208" s="267">
        <v>216.22</v>
      </c>
      <c r="D208" s="267"/>
      <c r="E208" s="267"/>
      <c r="F208" s="268"/>
      <c r="G208" s="266"/>
      <c r="H208" s="267"/>
      <c r="I208" s="267"/>
      <c r="J208" s="267"/>
      <c r="K208" s="268"/>
      <c r="L208" s="267"/>
      <c r="M208" s="267"/>
      <c r="N208" s="267"/>
      <c r="O208" s="267"/>
      <c r="P208" s="267"/>
      <c r="Q208" s="268"/>
      <c r="R208" s="267"/>
      <c r="S208" s="267"/>
      <c r="T208" s="267"/>
      <c r="U208" s="267"/>
      <c r="V208" s="267"/>
      <c r="W208" s="268"/>
      <c r="X208" s="269"/>
      <c r="Y208" s="267"/>
      <c r="Z208" s="269"/>
      <c r="AA208" s="267"/>
      <c r="AB208" s="267"/>
      <c r="AC208" s="268"/>
    </row>
    <row r="209" spans="1:29">
      <c r="A209" s="265">
        <v>42240</v>
      </c>
      <c r="B209" s="266"/>
      <c r="C209" s="267">
        <v>286.10000000000002</v>
      </c>
      <c r="D209" s="267"/>
      <c r="E209" s="267"/>
      <c r="F209" s="268"/>
      <c r="G209" s="266"/>
      <c r="H209" s="267"/>
      <c r="I209" s="267"/>
      <c r="J209" s="267"/>
      <c r="K209" s="268"/>
      <c r="L209" s="267"/>
      <c r="M209" s="267"/>
      <c r="N209" s="267"/>
      <c r="O209" s="267"/>
      <c r="P209" s="267"/>
      <c r="Q209" s="268"/>
      <c r="R209" s="267"/>
      <c r="S209" s="267"/>
      <c r="T209" s="267"/>
      <c r="U209" s="267"/>
      <c r="V209" s="267"/>
      <c r="W209" s="268"/>
      <c r="X209" s="269"/>
      <c r="Y209" s="267"/>
      <c r="Z209" s="269"/>
      <c r="AA209" s="267"/>
      <c r="AB209" s="267"/>
      <c r="AC209" s="268"/>
    </row>
    <row r="210" spans="1:29">
      <c r="A210" s="265">
        <v>42241</v>
      </c>
      <c r="B210" s="266"/>
      <c r="C210" s="267">
        <v>337.94</v>
      </c>
      <c r="D210" s="267"/>
      <c r="E210" s="267"/>
      <c r="F210" s="268"/>
      <c r="G210" s="266"/>
      <c r="H210" s="267"/>
      <c r="I210" s="267"/>
      <c r="J210" s="267"/>
      <c r="K210" s="268"/>
      <c r="L210" s="267"/>
      <c r="M210" s="267"/>
      <c r="N210" s="267"/>
      <c r="O210" s="267"/>
      <c r="P210" s="267"/>
      <c r="Q210" s="268"/>
      <c r="R210" s="267"/>
      <c r="S210" s="267"/>
      <c r="T210" s="267"/>
      <c r="U210" s="267"/>
      <c r="V210" s="267"/>
      <c r="W210" s="268"/>
      <c r="X210" s="269">
        <v>1123</v>
      </c>
      <c r="Y210" s="267">
        <v>31060.48</v>
      </c>
      <c r="Z210" s="269"/>
      <c r="AA210" s="267"/>
      <c r="AB210" s="267"/>
      <c r="AC210" s="268"/>
    </row>
    <row r="211" spans="1:29">
      <c r="A211" s="265">
        <v>42243</v>
      </c>
      <c r="B211" s="266"/>
      <c r="C211" s="282">
        <v>5635.32</v>
      </c>
      <c r="D211" s="267"/>
      <c r="E211" s="267"/>
      <c r="F211" s="268"/>
      <c r="G211" s="266"/>
      <c r="H211" s="267"/>
      <c r="I211" s="267"/>
      <c r="J211" s="267"/>
      <c r="K211" s="268"/>
      <c r="L211" s="267"/>
      <c r="M211" s="267"/>
      <c r="N211" s="267"/>
      <c r="O211" s="267"/>
      <c r="P211" s="267"/>
      <c r="Q211" s="268"/>
      <c r="R211" s="267"/>
      <c r="S211" s="267"/>
      <c r="T211" s="267"/>
      <c r="U211" s="267"/>
      <c r="V211" s="267"/>
      <c r="W211" s="268"/>
      <c r="X211" s="269">
        <v>5630</v>
      </c>
      <c r="Y211" s="267"/>
      <c r="Z211" s="269"/>
      <c r="AA211" s="267"/>
      <c r="AB211" s="267"/>
      <c r="AC211" s="268"/>
    </row>
    <row r="212" spans="1:29">
      <c r="A212" s="265">
        <v>42244</v>
      </c>
      <c r="B212" s="266"/>
      <c r="C212" s="267"/>
      <c r="D212" s="267"/>
      <c r="E212" s="267"/>
      <c r="F212" s="268"/>
      <c r="G212" s="266"/>
      <c r="H212" s="267"/>
      <c r="I212" s="267"/>
      <c r="J212" s="267"/>
      <c r="K212" s="268"/>
      <c r="L212" s="267"/>
      <c r="M212" s="267"/>
      <c r="N212" s="267"/>
      <c r="O212" s="267"/>
      <c r="P212" s="267"/>
      <c r="Q212" s="268"/>
      <c r="R212" s="267"/>
      <c r="S212" s="267"/>
      <c r="T212" s="267"/>
      <c r="U212" s="267"/>
      <c r="V212" s="267"/>
      <c r="W212" s="268"/>
      <c r="X212" s="269">
        <v>16000</v>
      </c>
      <c r="Y212" s="267"/>
      <c r="Z212" s="269"/>
      <c r="AA212" s="267"/>
      <c r="AB212" s="267"/>
      <c r="AC212" s="268"/>
    </row>
    <row r="213" spans="1:29">
      <c r="A213" s="265">
        <v>42245</v>
      </c>
      <c r="B213" s="266"/>
      <c r="C213" s="267">
        <v>137.68</v>
      </c>
      <c r="D213" s="267"/>
      <c r="E213" s="267"/>
      <c r="F213" s="268"/>
      <c r="G213" s="266"/>
      <c r="H213" s="267"/>
      <c r="I213" s="267"/>
      <c r="J213" s="267"/>
      <c r="K213" s="268"/>
      <c r="L213" s="267"/>
      <c r="M213" s="267"/>
      <c r="N213" s="267"/>
      <c r="O213" s="267"/>
      <c r="P213" s="267"/>
      <c r="Q213" s="268"/>
      <c r="R213" s="267"/>
      <c r="S213" s="267"/>
      <c r="T213" s="267"/>
      <c r="U213" s="267"/>
      <c r="V213" s="267"/>
      <c r="W213" s="268"/>
      <c r="X213" s="269"/>
      <c r="Y213" s="267"/>
      <c r="Z213" s="269"/>
      <c r="AA213" s="267"/>
      <c r="AB213" s="267"/>
      <c r="AC213" s="268"/>
    </row>
    <row r="214" spans="1:29">
      <c r="A214" s="265">
        <v>42247</v>
      </c>
      <c r="B214" s="266"/>
      <c r="C214" s="267">
        <v>1000</v>
      </c>
      <c r="D214" s="267"/>
      <c r="E214" s="267"/>
      <c r="F214" s="268"/>
      <c r="G214" s="266"/>
      <c r="H214" s="267"/>
      <c r="I214" s="267"/>
      <c r="J214" s="267"/>
      <c r="K214" s="268"/>
      <c r="L214" s="267"/>
      <c r="M214" s="267"/>
      <c r="N214" s="267"/>
      <c r="O214" s="267"/>
      <c r="P214" s="267"/>
      <c r="Q214" s="268"/>
      <c r="R214" s="267"/>
      <c r="S214" s="267">
        <v>227.92</v>
      </c>
      <c r="T214" s="267"/>
      <c r="U214" s="267"/>
      <c r="V214" s="267"/>
      <c r="W214" s="268"/>
      <c r="AA214" s="267"/>
      <c r="AB214" s="267"/>
      <c r="AC214" s="268"/>
    </row>
    <row r="215" spans="1:29">
      <c r="A215" s="265">
        <v>42248</v>
      </c>
      <c r="B215" s="266"/>
      <c r="C215" s="267"/>
      <c r="D215" s="267"/>
      <c r="E215" s="267"/>
      <c r="F215" s="268"/>
      <c r="G215" s="266"/>
      <c r="H215" s="267"/>
      <c r="I215" s="267"/>
      <c r="J215" s="267"/>
      <c r="K215" s="268"/>
      <c r="L215" s="267"/>
      <c r="M215" s="267"/>
      <c r="N215" s="267"/>
      <c r="O215" s="267"/>
      <c r="P215" s="267"/>
      <c r="Q215" s="268"/>
      <c r="R215" s="267"/>
      <c r="S215" s="267"/>
      <c r="T215" s="267"/>
      <c r="U215" s="267"/>
      <c r="V215" s="267"/>
      <c r="W215" s="268"/>
      <c r="X215" s="269">
        <v>29174</v>
      </c>
      <c r="Y215" s="267"/>
      <c r="Z215" s="269">
        <f>X215*0.002</f>
        <v>58.347999999999999</v>
      </c>
      <c r="AA215" s="267"/>
      <c r="AB215" s="267"/>
      <c r="AC215" s="268"/>
    </row>
    <row r="216" spans="1:29">
      <c r="A216" s="265">
        <v>42249</v>
      </c>
      <c r="B216" s="266"/>
      <c r="C216" s="267"/>
      <c r="D216" s="267"/>
      <c r="E216" s="267"/>
      <c r="F216" s="268"/>
      <c r="G216" s="266"/>
      <c r="H216" s="267"/>
      <c r="I216" s="267"/>
      <c r="J216" s="267"/>
      <c r="K216" s="268"/>
      <c r="L216" s="267"/>
      <c r="M216" s="267"/>
      <c r="N216" s="267"/>
      <c r="O216" s="267"/>
      <c r="P216" s="267"/>
      <c r="Q216" s="268"/>
      <c r="R216" s="267"/>
      <c r="S216" s="267"/>
      <c r="T216" s="267"/>
      <c r="U216" s="267"/>
      <c r="V216" s="267"/>
      <c r="W216" s="268"/>
      <c r="X216" s="269"/>
      <c r="Y216" s="267">
        <v>20834.759999999998</v>
      </c>
      <c r="Z216" s="269"/>
      <c r="AA216" s="267"/>
      <c r="AB216" s="267"/>
      <c r="AC216" s="268"/>
    </row>
    <row r="217" spans="1:29">
      <c r="A217" s="265">
        <v>42251</v>
      </c>
      <c r="B217" s="266">
        <v>5000</v>
      </c>
      <c r="C217" s="267"/>
      <c r="D217" s="267"/>
      <c r="E217" s="267"/>
      <c r="F217" s="268"/>
      <c r="G217" s="266"/>
      <c r="H217" s="267"/>
      <c r="I217" s="267"/>
      <c r="J217" s="267"/>
      <c r="K217" s="268"/>
      <c r="L217" s="267"/>
      <c r="M217" s="267"/>
      <c r="N217" s="267"/>
      <c r="O217" s="267"/>
      <c r="P217" s="267"/>
      <c r="Q217" s="268"/>
      <c r="R217" s="267"/>
      <c r="S217" s="267"/>
      <c r="T217" s="267"/>
      <c r="U217" s="267"/>
      <c r="V217" s="267"/>
      <c r="W217" s="268"/>
      <c r="X217" s="269"/>
      <c r="Y217" s="267"/>
      <c r="Z217" s="269"/>
      <c r="AA217" s="267"/>
      <c r="AB217" s="267"/>
      <c r="AC217" s="268"/>
    </row>
    <row r="218" spans="1:29">
      <c r="A218" s="265">
        <v>42253</v>
      </c>
      <c r="B218" s="266">
        <v>50000</v>
      </c>
      <c r="C218" s="267">
        <v>900</v>
      </c>
      <c r="D218" s="267"/>
      <c r="E218" s="267"/>
      <c r="F218" s="268"/>
      <c r="G218" s="266"/>
      <c r="H218" s="267"/>
      <c r="I218" s="267"/>
      <c r="J218" s="267"/>
      <c r="K218" s="268"/>
      <c r="L218" s="267"/>
      <c r="M218" s="267"/>
      <c r="N218" s="267"/>
      <c r="O218" s="267"/>
      <c r="P218" s="267"/>
      <c r="Q218" s="268"/>
      <c r="R218" s="267"/>
      <c r="S218" s="267"/>
      <c r="T218" s="267"/>
      <c r="U218" s="267"/>
      <c r="V218" s="267"/>
      <c r="W218" s="268"/>
      <c r="X218" s="269"/>
      <c r="Y218" s="267">
        <v>50000</v>
      </c>
      <c r="Z218" s="269"/>
      <c r="AA218" s="267"/>
      <c r="AB218" s="267"/>
      <c r="AC218" s="268"/>
    </row>
    <row r="219" spans="1:29">
      <c r="A219" s="265">
        <v>42254</v>
      </c>
      <c r="B219" s="266"/>
      <c r="C219" s="267"/>
      <c r="D219" s="267"/>
      <c r="E219" s="267"/>
      <c r="F219" s="268"/>
      <c r="G219" s="266"/>
      <c r="H219" s="267"/>
      <c r="I219" s="267"/>
      <c r="J219" s="267"/>
      <c r="K219" s="268"/>
      <c r="L219" s="267"/>
      <c r="M219" s="267"/>
      <c r="N219" s="267"/>
      <c r="O219" s="267"/>
      <c r="P219" s="267"/>
      <c r="Q219" s="268"/>
      <c r="R219" s="267"/>
      <c r="S219" s="267"/>
      <c r="T219" s="267"/>
      <c r="U219" s="267"/>
      <c r="V219" s="267"/>
      <c r="W219" s="268"/>
      <c r="X219" s="269">
        <v>2</v>
      </c>
      <c r="Y219" s="267"/>
      <c r="Z219" s="269"/>
      <c r="AA219" s="267"/>
      <c r="AB219" s="267"/>
      <c r="AC219" s="268"/>
    </row>
    <row r="220" spans="1:29">
      <c r="A220" s="265">
        <v>42257</v>
      </c>
      <c r="B220" s="266"/>
      <c r="C220" s="267"/>
      <c r="D220" s="267"/>
      <c r="E220" s="267"/>
      <c r="F220" s="268"/>
      <c r="G220" s="266"/>
      <c r="H220" s="267"/>
      <c r="I220" s="267"/>
      <c r="J220" s="267"/>
      <c r="K220" s="268"/>
      <c r="L220" s="267"/>
      <c r="M220" s="267"/>
      <c r="N220" s="267"/>
      <c r="O220" s="267"/>
      <c r="P220" s="267"/>
      <c r="Q220" s="268"/>
      <c r="R220" s="267"/>
      <c r="S220" s="267">
        <v>163.07</v>
      </c>
      <c r="T220" s="267"/>
      <c r="U220" s="267"/>
      <c r="V220" s="267"/>
      <c r="W220" s="268"/>
      <c r="X220" s="269"/>
      <c r="Y220" s="267"/>
      <c r="Z220" s="269"/>
      <c r="AA220" s="267"/>
      <c r="AB220" s="267"/>
      <c r="AC220" s="268"/>
    </row>
    <row r="221" spans="1:29">
      <c r="A221" s="265">
        <v>42259</v>
      </c>
      <c r="B221" s="266"/>
      <c r="C221" s="267"/>
      <c r="D221" s="267"/>
      <c r="E221" s="267"/>
      <c r="F221" s="268"/>
      <c r="G221" s="266"/>
      <c r="H221" s="267"/>
      <c r="I221" s="267"/>
      <c r="J221" s="267"/>
      <c r="K221" s="268"/>
      <c r="L221" s="267"/>
      <c r="M221" s="267"/>
      <c r="N221" s="267"/>
      <c r="O221" s="267"/>
      <c r="P221" s="267"/>
      <c r="Q221" s="268"/>
      <c r="R221" s="267"/>
      <c r="S221" s="267"/>
      <c r="T221" s="267"/>
      <c r="U221" s="267"/>
      <c r="V221" s="267"/>
      <c r="W221" s="268"/>
      <c r="X221" s="269">
        <v>4820</v>
      </c>
      <c r="Y221" s="267"/>
      <c r="Z221" s="269">
        <f>X221*0.002</f>
        <v>9.64</v>
      </c>
      <c r="AA221" s="267"/>
      <c r="AB221" s="267"/>
      <c r="AC221" s="268"/>
    </row>
    <row r="222" spans="1:29">
      <c r="A222" s="265">
        <v>42262</v>
      </c>
      <c r="B222" s="266"/>
      <c r="C222" s="267"/>
      <c r="D222" s="267"/>
      <c r="E222" s="267"/>
      <c r="F222" s="268"/>
      <c r="G222" s="266"/>
      <c r="H222" s="267"/>
      <c r="I222" s="267"/>
      <c r="J222" s="267"/>
      <c r="K222" s="268"/>
      <c r="L222" s="267"/>
      <c r="M222" s="267"/>
      <c r="N222" s="267"/>
      <c r="O222" s="267"/>
      <c r="P222" s="267"/>
      <c r="Q222" s="268"/>
      <c r="R222" s="267"/>
      <c r="S222" s="267"/>
      <c r="T222" s="267"/>
      <c r="U222" s="267"/>
      <c r="V222" s="267"/>
      <c r="W222" s="268"/>
      <c r="X222" s="269">
        <f>3000+971+992</f>
        <v>4963</v>
      </c>
      <c r="Y222" s="267"/>
      <c r="Z222" s="269">
        <f>X222*0.002</f>
        <v>9.9260000000000002</v>
      </c>
      <c r="AA222" s="267"/>
      <c r="AB222" s="267"/>
      <c r="AC222" s="268"/>
    </row>
    <row r="223" spans="1:29">
      <c r="A223" s="265">
        <v>42263</v>
      </c>
      <c r="B223" s="266"/>
      <c r="C223" s="267">
        <v>421.82</v>
      </c>
      <c r="D223" s="267"/>
      <c r="E223" s="267"/>
      <c r="F223" s="268"/>
      <c r="G223" s="266"/>
      <c r="H223" s="267"/>
      <c r="I223" s="267"/>
      <c r="J223" s="267"/>
      <c r="K223" s="268"/>
      <c r="L223" s="267"/>
      <c r="M223" s="267"/>
      <c r="N223" s="267"/>
      <c r="O223" s="267"/>
      <c r="P223" s="267"/>
      <c r="Q223" s="268"/>
      <c r="R223" s="267"/>
      <c r="S223" s="267"/>
      <c r="T223" s="267"/>
      <c r="U223" s="267"/>
      <c r="V223" s="267"/>
      <c r="W223" s="268"/>
      <c r="X223" s="269"/>
      <c r="Y223" s="267"/>
      <c r="Z223" s="269"/>
      <c r="AA223" s="267"/>
      <c r="AB223" s="267"/>
      <c r="AC223" s="268"/>
    </row>
    <row r="224" spans="1:29">
      <c r="A224" s="265">
        <v>42264</v>
      </c>
      <c r="B224" s="266"/>
      <c r="C224" s="267">
        <v>216.46</v>
      </c>
      <c r="D224" s="267"/>
      <c r="E224" s="267"/>
      <c r="F224" s="268"/>
      <c r="G224" s="266"/>
      <c r="H224" s="267"/>
      <c r="I224" s="267"/>
      <c r="J224" s="267"/>
      <c r="K224" s="268"/>
      <c r="L224" s="267"/>
      <c r="M224" s="267"/>
      <c r="N224" s="267"/>
      <c r="O224" s="267"/>
      <c r="P224" s="267"/>
      <c r="Q224" s="268"/>
      <c r="R224" s="267"/>
      <c r="S224" s="267"/>
      <c r="T224" s="267"/>
      <c r="U224" s="267"/>
      <c r="V224" s="267"/>
      <c r="W224" s="268"/>
      <c r="X224" s="269"/>
      <c r="Y224" s="267"/>
      <c r="Z224" s="269"/>
      <c r="AA224" s="267"/>
      <c r="AB224" s="267"/>
      <c r="AC224" s="268"/>
    </row>
    <row r="225" spans="1:31">
      <c r="A225" s="265">
        <v>42268</v>
      </c>
      <c r="B225" s="266"/>
      <c r="C225" s="267">
        <v>1505</v>
      </c>
      <c r="D225" s="267"/>
      <c r="E225" s="267"/>
      <c r="F225" s="268"/>
      <c r="G225" s="266"/>
      <c r="H225" s="267"/>
      <c r="I225" s="267"/>
      <c r="J225" s="267"/>
      <c r="K225" s="268"/>
      <c r="L225" s="267"/>
      <c r="M225" s="267"/>
      <c r="N225" s="267"/>
      <c r="O225" s="267"/>
      <c r="P225" s="267"/>
      <c r="Q225" s="268"/>
      <c r="R225" s="267"/>
      <c r="S225" s="267"/>
      <c r="T225" s="267"/>
      <c r="U225" s="267"/>
      <c r="V225" s="267"/>
      <c r="W225" s="268"/>
      <c r="X225" s="269">
        <v>5733</v>
      </c>
      <c r="Y225" s="267"/>
      <c r="Z225" s="269">
        <f>X225*0.002</f>
        <v>11.466000000000001</v>
      </c>
      <c r="AA225" s="267"/>
      <c r="AB225" s="267"/>
      <c r="AC225" s="268"/>
    </row>
    <row r="226" spans="1:31">
      <c r="A226" s="265">
        <v>42270</v>
      </c>
      <c r="B226" s="266"/>
      <c r="C226" s="282">
        <v>2238.9499999999998</v>
      </c>
      <c r="D226" s="267"/>
      <c r="E226" s="267"/>
      <c r="F226" s="268"/>
      <c r="G226" s="266"/>
      <c r="H226" s="267"/>
      <c r="I226" s="267"/>
      <c r="J226" s="267"/>
      <c r="K226" s="268"/>
      <c r="L226" s="267"/>
      <c r="M226" s="267"/>
      <c r="N226" s="267"/>
      <c r="O226" s="267"/>
      <c r="P226" s="267"/>
      <c r="Q226" s="268"/>
      <c r="R226" s="267"/>
      <c r="S226" s="267"/>
      <c r="T226" s="267"/>
      <c r="U226" s="267"/>
      <c r="V226" s="267"/>
      <c r="W226" s="268"/>
      <c r="X226" s="269"/>
      <c r="Y226" s="267"/>
      <c r="Z226" s="269"/>
      <c r="AA226" s="267"/>
      <c r="AB226" s="267"/>
      <c r="AC226" s="268"/>
    </row>
    <row r="227" spans="1:31">
      <c r="A227" s="265">
        <v>42272</v>
      </c>
      <c r="B227" s="266"/>
      <c r="C227" s="267"/>
      <c r="D227" s="267"/>
      <c r="E227" s="267"/>
      <c r="F227" s="268"/>
      <c r="G227" s="266"/>
      <c r="H227" s="267"/>
      <c r="I227" s="267"/>
      <c r="J227" s="267"/>
      <c r="K227" s="268"/>
      <c r="L227" s="267"/>
      <c r="M227" s="267"/>
      <c r="N227" s="267"/>
      <c r="O227" s="267"/>
      <c r="P227" s="267"/>
      <c r="Q227" s="268"/>
      <c r="R227" s="267"/>
      <c r="S227" s="267"/>
      <c r="T227" s="267"/>
      <c r="U227" s="267"/>
      <c r="V227" s="267"/>
      <c r="W227" s="268"/>
      <c r="X227" s="269">
        <v>13000</v>
      </c>
      <c r="Y227" s="267"/>
      <c r="Z227" s="269"/>
      <c r="AA227" s="267"/>
      <c r="AB227" s="267"/>
      <c r="AC227" s="268"/>
    </row>
    <row r="228" spans="1:31">
      <c r="A228" s="265">
        <v>42273</v>
      </c>
      <c r="B228" s="266"/>
      <c r="C228" s="267"/>
      <c r="D228" s="267"/>
      <c r="E228" s="267"/>
      <c r="F228" s="268"/>
      <c r="G228" s="266">
        <f>36300+15000</f>
        <v>51300</v>
      </c>
      <c r="H228" s="267"/>
      <c r="I228" s="267"/>
      <c r="J228" s="267"/>
      <c r="K228" s="268"/>
      <c r="L228" s="267"/>
      <c r="M228" s="267"/>
      <c r="N228" s="267"/>
      <c r="O228" s="267"/>
      <c r="P228" s="267"/>
      <c r="Q228" s="268"/>
      <c r="R228" s="267"/>
      <c r="S228" s="267"/>
      <c r="T228" s="267"/>
      <c r="U228" s="267"/>
      <c r="V228" s="267"/>
      <c r="W228" s="268"/>
      <c r="X228" s="269"/>
      <c r="Y228" s="267"/>
      <c r="Z228" s="269"/>
      <c r="AA228" s="267"/>
      <c r="AB228" s="267"/>
      <c r="AC228" s="268"/>
    </row>
    <row r="229" spans="1:31">
      <c r="A229" s="265">
        <v>42276</v>
      </c>
      <c r="B229" s="266"/>
      <c r="C229" s="267">
        <v>5780</v>
      </c>
      <c r="D229" s="267">
        <v>69</v>
      </c>
      <c r="E229" s="267"/>
      <c r="F229" s="268"/>
      <c r="G229" s="266"/>
      <c r="H229" s="267"/>
      <c r="I229" s="267"/>
      <c r="J229" s="267"/>
      <c r="K229" s="268"/>
      <c r="L229" s="267"/>
      <c r="M229" s="267"/>
      <c r="N229" s="267"/>
      <c r="O229" s="267"/>
      <c r="P229" s="267"/>
      <c r="Q229" s="268"/>
      <c r="R229" s="267"/>
      <c r="S229" s="267"/>
      <c r="T229" s="267"/>
      <c r="U229" s="267"/>
      <c r="V229" s="267"/>
      <c r="W229" s="268"/>
      <c r="X229" s="269"/>
      <c r="Y229" s="267"/>
      <c r="Z229" s="269"/>
      <c r="AA229" s="267"/>
      <c r="AB229" s="267"/>
      <c r="AC229" s="268"/>
    </row>
    <row r="230" spans="1:31">
      <c r="A230" s="265">
        <v>42277</v>
      </c>
      <c r="B230" s="266"/>
      <c r="C230" s="267">
        <v>947.11</v>
      </c>
      <c r="D230" s="267"/>
      <c r="E230" s="267"/>
      <c r="F230" s="268"/>
      <c r="G230" s="266"/>
      <c r="H230" s="267">
        <v>219.78</v>
      </c>
      <c r="I230" s="267"/>
      <c r="J230" s="267"/>
      <c r="K230" s="268"/>
      <c r="L230" s="267"/>
      <c r="M230" s="267"/>
      <c r="N230" s="267"/>
      <c r="O230" s="267"/>
      <c r="P230" s="267"/>
      <c r="Q230" s="268"/>
      <c r="R230" s="267"/>
      <c r="S230" s="267">
        <v>228.12</v>
      </c>
      <c r="T230" s="267"/>
      <c r="U230" s="267"/>
      <c r="V230" s="267"/>
      <c r="W230" s="268"/>
      <c r="X230" s="269"/>
      <c r="Y230" s="267">
        <v>18761.37</v>
      </c>
      <c r="Z230" s="269"/>
      <c r="AA230" s="267"/>
      <c r="AB230" s="267"/>
      <c r="AC230" s="268"/>
    </row>
    <row r="231" spans="1:31">
      <c r="A231" s="265">
        <v>42285</v>
      </c>
      <c r="B231" s="266"/>
      <c r="C231" s="267">
        <v>103</v>
      </c>
      <c r="D231" s="266">
        <v>2.25</v>
      </c>
      <c r="E231" s="267"/>
      <c r="F231" s="268"/>
      <c r="G231" s="266"/>
      <c r="H231" s="283">
        <v>2980</v>
      </c>
      <c r="I231" s="267"/>
      <c r="J231" s="267"/>
      <c r="K231" s="268"/>
      <c r="L231" s="267"/>
      <c r="M231" s="267"/>
      <c r="N231" s="267"/>
      <c r="O231" s="267"/>
      <c r="P231" s="267"/>
      <c r="Q231" s="268"/>
      <c r="R231" s="267"/>
      <c r="S231" s="267"/>
      <c r="T231" s="267"/>
      <c r="U231" s="267"/>
      <c r="V231" s="267"/>
      <c r="W231" s="268"/>
      <c r="X231" s="269"/>
      <c r="Y231" s="267"/>
      <c r="Z231" s="269"/>
      <c r="AA231" s="267"/>
      <c r="AB231" s="267"/>
      <c r="AC231" s="268"/>
    </row>
    <row r="232" spans="1:31">
      <c r="A232" s="265">
        <v>42287</v>
      </c>
      <c r="B232" s="266"/>
      <c r="C232" s="267"/>
      <c r="D232" s="267"/>
      <c r="E232" s="267"/>
      <c r="F232" s="268"/>
      <c r="G232" s="266"/>
      <c r="H232" s="267"/>
      <c r="I232" s="267"/>
      <c r="J232" s="267"/>
      <c r="K232" s="268"/>
      <c r="L232" s="267"/>
      <c r="M232" s="267"/>
      <c r="N232" s="267"/>
      <c r="O232" s="267"/>
      <c r="P232" s="267"/>
      <c r="Q232" s="268"/>
      <c r="R232" s="267"/>
      <c r="S232" s="267">
        <v>163.21</v>
      </c>
      <c r="T232" s="267"/>
      <c r="U232" s="267"/>
      <c r="V232" s="267"/>
      <c r="W232" s="268"/>
      <c r="X232" s="269"/>
      <c r="Y232" s="267"/>
      <c r="Z232" s="269"/>
      <c r="AA232" s="267"/>
      <c r="AB232" s="267"/>
      <c r="AC232" s="268"/>
    </row>
    <row r="233" spans="1:31">
      <c r="A233" s="265">
        <v>42290</v>
      </c>
      <c r="B233" s="266"/>
      <c r="C233" s="267">
        <v>119.72</v>
      </c>
      <c r="D233" s="267"/>
      <c r="E233" s="267"/>
      <c r="F233" s="268"/>
      <c r="G233" s="266"/>
      <c r="H233" s="267"/>
      <c r="I233" s="267"/>
      <c r="J233" s="267"/>
      <c r="K233" s="268"/>
      <c r="L233" s="267"/>
      <c r="M233" s="267"/>
      <c r="N233" s="267"/>
      <c r="O233" s="267"/>
      <c r="P233" s="267"/>
      <c r="Q233" s="268"/>
      <c r="R233" s="267"/>
      <c r="S233" s="267"/>
      <c r="T233" s="267"/>
      <c r="U233" s="267"/>
      <c r="V233" s="267"/>
      <c r="W233" s="268"/>
      <c r="X233" s="269">
        <v>1000</v>
      </c>
      <c r="Y233" s="267"/>
      <c r="Z233" s="269"/>
      <c r="AA233" s="267"/>
      <c r="AB233" s="267"/>
      <c r="AC233" s="268"/>
    </row>
    <row r="234" spans="1:31">
      <c r="A234" s="265">
        <v>42293</v>
      </c>
      <c r="B234" s="266">
        <v>18500</v>
      </c>
      <c r="C234" s="267"/>
      <c r="D234" s="267"/>
      <c r="E234" s="267"/>
      <c r="F234" s="268"/>
      <c r="G234" s="266"/>
      <c r="H234" s="267"/>
      <c r="I234" s="267"/>
      <c r="J234" s="267"/>
      <c r="K234" s="268"/>
      <c r="L234" s="267"/>
      <c r="M234" s="267"/>
      <c r="N234" s="267"/>
      <c r="O234" s="267"/>
      <c r="P234" s="267"/>
      <c r="Q234" s="268"/>
      <c r="R234" s="267"/>
      <c r="S234" s="267"/>
      <c r="T234" s="267"/>
      <c r="U234" s="267"/>
      <c r="V234" s="267"/>
      <c r="W234" s="268"/>
      <c r="X234" s="269">
        <f>27000</f>
        <v>27000</v>
      </c>
      <c r="Y234" s="267"/>
      <c r="Z234" s="269">
        <f>42.21+82.48</f>
        <v>124.69</v>
      </c>
      <c r="AA234" s="267"/>
      <c r="AB234" s="267"/>
      <c r="AC234" s="268"/>
      <c r="AE234" s="218"/>
    </row>
    <row r="235" spans="1:31">
      <c r="A235" s="265">
        <v>42295</v>
      </c>
      <c r="B235" s="266"/>
      <c r="C235" s="267"/>
      <c r="D235" s="267"/>
      <c r="E235" s="267"/>
      <c r="F235" s="268"/>
      <c r="G235" s="266"/>
      <c r="H235" s="282">
        <v>1862.96</v>
      </c>
      <c r="I235" s="267"/>
      <c r="J235" s="267"/>
      <c r="K235" s="268"/>
      <c r="L235" s="267"/>
      <c r="M235" s="267"/>
      <c r="N235" s="267"/>
      <c r="O235" s="267"/>
      <c r="P235" s="267"/>
      <c r="Q235" s="268"/>
      <c r="R235" s="267"/>
      <c r="S235" s="267"/>
      <c r="T235" s="267"/>
      <c r="U235" s="267"/>
      <c r="V235" s="267"/>
      <c r="W235" s="268"/>
      <c r="X235" s="269"/>
      <c r="Y235" s="267"/>
      <c r="Z235" s="269"/>
      <c r="AA235" s="267"/>
      <c r="AB235" s="267"/>
      <c r="AC235" s="268"/>
    </row>
    <row r="236" spans="1:31">
      <c r="A236" s="265">
        <v>42298</v>
      </c>
      <c r="B236" s="266"/>
      <c r="C236" s="267">
        <v>1530.12</v>
      </c>
      <c r="D236" s="267"/>
      <c r="E236" s="267"/>
      <c r="F236" s="268"/>
      <c r="G236" s="266"/>
      <c r="H236" s="267"/>
      <c r="I236" s="267"/>
      <c r="J236" s="267"/>
      <c r="K236" s="268"/>
      <c r="L236" s="267"/>
      <c r="M236" s="267"/>
      <c r="N236" s="267"/>
      <c r="O236" s="267"/>
      <c r="P236" s="267"/>
      <c r="Q236" s="268"/>
      <c r="R236" s="267"/>
      <c r="S236" s="267"/>
      <c r="T236" s="267"/>
      <c r="U236" s="267"/>
      <c r="V236" s="267"/>
      <c r="W236" s="268"/>
      <c r="X236" s="269">
        <v>3000.01</v>
      </c>
      <c r="Y236" s="267"/>
      <c r="Z236" s="269"/>
      <c r="AA236" s="267"/>
      <c r="AB236" s="267"/>
      <c r="AC236" s="268"/>
    </row>
    <row r="237" spans="1:31">
      <c r="A237" s="265">
        <v>42299</v>
      </c>
      <c r="B237" s="266"/>
      <c r="C237" s="267"/>
      <c r="D237" s="267"/>
      <c r="E237" s="267"/>
      <c r="F237" s="268"/>
      <c r="G237" s="266"/>
      <c r="H237" s="267">
        <v>416.17</v>
      </c>
      <c r="I237" s="267"/>
      <c r="J237" s="267"/>
      <c r="K237" s="268"/>
      <c r="L237" s="267"/>
      <c r="M237" s="267"/>
      <c r="N237" s="267"/>
      <c r="O237" s="267"/>
      <c r="P237" s="267"/>
      <c r="Q237" s="268"/>
      <c r="R237" s="267"/>
      <c r="S237" s="267"/>
      <c r="T237" s="267"/>
      <c r="U237" s="267"/>
      <c r="V237" s="267"/>
      <c r="W237" s="268"/>
      <c r="X237" s="269"/>
      <c r="Y237" s="267"/>
      <c r="Z237" s="269"/>
      <c r="AA237" s="267"/>
      <c r="AB237" s="267"/>
      <c r="AC237" s="268"/>
    </row>
    <row r="238" spans="1:31">
      <c r="A238" s="265">
        <v>42300</v>
      </c>
      <c r="B238" s="266"/>
      <c r="C238" s="267">
        <v>261.08999999999997</v>
      </c>
      <c r="D238" s="267"/>
      <c r="E238" s="267"/>
      <c r="F238" s="268"/>
      <c r="G238" s="266"/>
      <c r="H238" s="267"/>
      <c r="I238" s="267"/>
      <c r="J238" s="267"/>
      <c r="K238" s="268"/>
      <c r="L238" s="267"/>
      <c r="M238" s="267"/>
      <c r="N238" s="267"/>
      <c r="O238" s="267"/>
      <c r="P238" s="267"/>
      <c r="Q238" s="268"/>
      <c r="R238" s="267"/>
      <c r="S238" s="267"/>
      <c r="T238" s="267"/>
      <c r="U238" s="267"/>
      <c r="V238" s="267"/>
      <c r="W238" s="268"/>
      <c r="X238" s="269"/>
      <c r="Y238" s="267"/>
      <c r="Z238" s="269"/>
      <c r="AA238" s="267"/>
      <c r="AB238" s="267"/>
      <c r="AC238" s="268"/>
    </row>
    <row r="239" spans="1:31">
      <c r="A239" s="265">
        <v>42301</v>
      </c>
      <c r="B239" s="266"/>
      <c r="C239" s="267"/>
      <c r="D239" s="267"/>
      <c r="E239" s="267"/>
      <c r="F239" s="268"/>
      <c r="G239" s="266"/>
      <c r="H239" s="267"/>
      <c r="I239" s="267"/>
      <c r="J239" s="267"/>
      <c r="K239" s="268"/>
      <c r="L239" s="267"/>
      <c r="M239" s="267"/>
      <c r="N239" s="267"/>
      <c r="O239" s="267"/>
      <c r="P239" s="267"/>
      <c r="Q239" s="268"/>
      <c r="R239" s="267"/>
      <c r="S239" s="267"/>
      <c r="T239" s="267"/>
      <c r="U239" s="267"/>
      <c r="V239" s="267"/>
      <c r="W239" s="268"/>
      <c r="X239" s="269"/>
      <c r="Y239" s="267">
        <v>31041.35</v>
      </c>
      <c r="Z239" s="269"/>
      <c r="AA239" s="267"/>
      <c r="AB239" s="267"/>
      <c r="AC239" s="268"/>
    </row>
    <row r="240" spans="1:31">
      <c r="A240" s="265">
        <v>42304</v>
      </c>
      <c r="B240" s="266"/>
      <c r="C240" s="282">
        <v>1426.61</v>
      </c>
      <c r="D240" s="267"/>
      <c r="E240" s="267"/>
      <c r="F240" s="268"/>
      <c r="G240" s="266"/>
      <c r="H240" s="267"/>
      <c r="I240" s="267"/>
      <c r="J240" s="267"/>
      <c r="K240" s="268"/>
      <c r="L240" s="267"/>
      <c r="M240" s="267"/>
      <c r="N240" s="267"/>
      <c r="O240" s="267"/>
      <c r="P240" s="267"/>
      <c r="Q240" s="268"/>
      <c r="R240" s="267"/>
      <c r="S240" s="267"/>
      <c r="T240" s="267"/>
      <c r="U240" s="267"/>
      <c r="V240" s="267"/>
      <c r="W240" s="268"/>
      <c r="X240" s="269"/>
      <c r="Y240" s="267"/>
      <c r="Z240" s="269"/>
      <c r="AA240" s="267"/>
      <c r="AB240" s="267"/>
      <c r="AC240" s="268"/>
    </row>
    <row r="241" spans="1:29">
      <c r="A241" s="265">
        <v>42305</v>
      </c>
      <c r="B241" s="266"/>
      <c r="C241" s="267"/>
      <c r="D241" s="267"/>
      <c r="E241" s="267"/>
      <c r="F241" s="268"/>
      <c r="G241" s="266"/>
      <c r="H241" s="267"/>
      <c r="I241" s="267"/>
      <c r="J241" s="267"/>
      <c r="K241" s="268"/>
      <c r="L241" s="267"/>
      <c r="M241" s="267"/>
      <c r="N241" s="267"/>
      <c r="O241" s="267"/>
      <c r="P241" s="267"/>
      <c r="Q241" s="268"/>
      <c r="R241" s="267"/>
      <c r="S241" s="267"/>
      <c r="T241" s="267"/>
      <c r="U241" s="267"/>
      <c r="V241" s="267"/>
      <c r="W241" s="268"/>
      <c r="X241" s="269">
        <v>1200</v>
      </c>
      <c r="Y241" s="267"/>
      <c r="Z241" s="269"/>
      <c r="AA241" s="267"/>
      <c r="AB241" s="267"/>
      <c r="AC241" s="268"/>
    </row>
    <row r="242" spans="1:29">
      <c r="A242" s="265">
        <v>42306</v>
      </c>
      <c r="B242" s="266"/>
      <c r="C242" s="267"/>
      <c r="D242" s="267"/>
      <c r="E242" s="267"/>
      <c r="F242" s="268"/>
      <c r="G242" s="266"/>
      <c r="H242" s="282">
        <v>1332.24</v>
      </c>
      <c r="I242" s="267"/>
      <c r="J242" s="267"/>
      <c r="K242" s="268"/>
      <c r="L242" s="267"/>
      <c r="M242" s="267"/>
      <c r="N242" s="267"/>
      <c r="O242" s="267"/>
      <c r="P242" s="267"/>
      <c r="Q242" s="268"/>
      <c r="R242" s="267"/>
      <c r="S242" s="267"/>
      <c r="T242" s="267"/>
      <c r="U242" s="267"/>
      <c r="V242" s="267"/>
      <c r="W242" s="268"/>
      <c r="X242" s="269"/>
      <c r="Y242" s="267"/>
      <c r="Z242" s="269"/>
      <c r="AA242" s="267"/>
      <c r="AB242" s="267"/>
      <c r="AC242" s="268"/>
    </row>
    <row r="243" spans="1:29">
      <c r="A243" s="265">
        <v>42307</v>
      </c>
      <c r="B243" s="266"/>
      <c r="C243" s="267">
        <v>951</v>
      </c>
      <c r="D243" s="267"/>
      <c r="E243" s="267"/>
      <c r="F243" s="268"/>
      <c r="G243" s="266"/>
      <c r="H243" s="267">
        <v>125.2</v>
      </c>
      <c r="I243" s="267"/>
      <c r="J243" s="267"/>
      <c r="K243" s="268"/>
      <c r="L243" s="267"/>
      <c r="M243" s="267"/>
      <c r="N243" s="267"/>
      <c r="O243" s="267"/>
      <c r="P243" s="267"/>
      <c r="Q243" s="268"/>
      <c r="R243" s="267"/>
      <c r="S243" s="267">
        <v>228.3</v>
      </c>
      <c r="T243" s="267"/>
      <c r="U243" s="267"/>
      <c r="V243" s="267"/>
      <c r="W243" s="268"/>
      <c r="X243" s="269">
        <v>5000</v>
      </c>
      <c r="Y243" s="267"/>
      <c r="Z243" s="269"/>
      <c r="AA243" s="267"/>
      <c r="AB243" s="267"/>
      <c r="AC243" s="268"/>
    </row>
    <row r="244" spans="1:29">
      <c r="A244" s="265">
        <v>42308</v>
      </c>
      <c r="B244" s="266"/>
      <c r="C244" s="267">
        <v>611.36</v>
      </c>
      <c r="D244" s="267"/>
      <c r="E244" s="267"/>
      <c r="F244" s="268"/>
      <c r="G244" s="266"/>
      <c r="H244" s="267"/>
      <c r="I244" s="267"/>
      <c r="J244" s="267"/>
      <c r="K244" s="268"/>
      <c r="L244" s="267"/>
      <c r="M244" s="267"/>
      <c r="N244" s="267"/>
      <c r="O244" s="267"/>
      <c r="P244" s="267"/>
      <c r="Q244" s="268"/>
      <c r="R244" s="267"/>
      <c r="S244" s="267"/>
      <c r="T244" s="267"/>
      <c r="U244" s="267"/>
      <c r="V244" s="267"/>
      <c r="W244" s="268"/>
      <c r="X244" s="269"/>
      <c r="Y244" s="267"/>
      <c r="Z244" s="269"/>
      <c r="AA244" s="267"/>
      <c r="AB244" s="267"/>
      <c r="AC244" s="268"/>
    </row>
    <row r="245" spans="1:29">
      <c r="A245" s="265">
        <v>42309</v>
      </c>
      <c r="B245" s="266"/>
      <c r="C245" s="267"/>
      <c r="D245" s="267"/>
      <c r="E245" s="267"/>
      <c r="F245" s="268"/>
      <c r="G245" s="266"/>
      <c r="H245" s="267"/>
      <c r="I245" s="267"/>
      <c r="J245" s="267"/>
      <c r="K245" s="268"/>
      <c r="L245" s="267"/>
      <c r="M245" s="267"/>
      <c r="N245" s="267"/>
      <c r="O245" s="267"/>
      <c r="P245" s="267"/>
      <c r="Q245" s="268"/>
      <c r="R245" s="267"/>
      <c r="S245" s="267"/>
      <c r="T245" s="267"/>
      <c r="U245" s="267"/>
      <c r="V245" s="267"/>
      <c r="W245" s="268"/>
      <c r="X245" s="269"/>
      <c r="Y245" s="267"/>
      <c r="Z245" s="269">
        <f>(18763.5+9483+284)*0.0046</f>
        <v>131.24029999999999</v>
      </c>
      <c r="AA245" s="267"/>
      <c r="AB245" s="267"/>
      <c r="AC245" s="268"/>
    </row>
    <row r="246" spans="1:29">
      <c r="A246" s="265">
        <v>42310</v>
      </c>
      <c r="B246" s="266"/>
      <c r="C246" s="267"/>
      <c r="D246" s="267"/>
      <c r="E246" s="267"/>
      <c r="F246" s="268"/>
      <c r="G246" s="266"/>
      <c r="H246" s="267"/>
      <c r="I246" s="267"/>
      <c r="J246" s="267"/>
      <c r="K246" s="268"/>
      <c r="L246" s="267"/>
      <c r="M246" s="267"/>
      <c r="N246" s="267"/>
      <c r="O246" s="267"/>
      <c r="P246" s="267"/>
      <c r="Q246" s="268"/>
      <c r="R246" s="267"/>
      <c r="S246" s="267"/>
      <c r="T246" s="267"/>
      <c r="U246" s="267"/>
      <c r="V246" s="267"/>
      <c r="W246" s="268"/>
      <c r="X246" s="269">
        <v>7000</v>
      </c>
      <c r="Y246" s="267"/>
      <c r="Z246" s="269"/>
      <c r="AA246" s="267"/>
      <c r="AB246" s="267"/>
      <c r="AC246" s="268"/>
    </row>
    <row r="247" spans="1:29">
      <c r="A247" s="265">
        <v>42311</v>
      </c>
      <c r="B247" s="266"/>
      <c r="C247" s="267"/>
      <c r="D247" s="267"/>
      <c r="E247" s="267"/>
      <c r="F247" s="268"/>
      <c r="G247" s="266"/>
      <c r="H247" s="282">
        <v>1885.58</v>
      </c>
      <c r="I247" s="267"/>
      <c r="J247" s="267"/>
      <c r="K247" s="268"/>
      <c r="L247" s="267"/>
      <c r="M247" s="267"/>
      <c r="N247" s="267"/>
      <c r="O247" s="267"/>
      <c r="P247" s="267"/>
      <c r="Q247" s="268"/>
      <c r="R247" s="267"/>
      <c r="S247" s="267">
        <v>3997.08</v>
      </c>
      <c r="T247" s="267"/>
      <c r="U247" s="267"/>
      <c r="V247" s="267"/>
      <c r="W247" s="268"/>
      <c r="X247" s="269"/>
      <c r="Y247" s="267"/>
      <c r="Z247" s="269"/>
      <c r="AA247" s="267"/>
      <c r="AB247" s="267"/>
      <c r="AC247" s="268"/>
    </row>
    <row r="248" spans="1:29">
      <c r="A248" s="265">
        <v>42312</v>
      </c>
      <c r="B248" s="266"/>
      <c r="C248" s="267">
        <v>1675.16</v>
      </c>
      <c r="D248" s="267"/>
      <c r="E248" s="267"/>
      <c r="F248" s="268"/>
      <c r="G248" s="266"/>
      <c r="H248" s="267"/>
      <c r="I248" s="267"/>
      <c r="J248" s="267"/>
      <c r="K248" s="268"/>
      <c r="L248" s="267"/>
      <c r="M248" s="267"/>
      <c r="N248" s="267"/>
      <c r="O248" s="267"/>
      <c r="P248" s="267"/>
      <c r="Q248" s="268"/>
      <c r="R248" s="267"/>
      <c r="S248" s="267"/>
      <c r="T248" s="267"/>
      <c r="U248" s="267"/>
      <c r="V248" s="267"/>
      <c r="W248" s="268"/>
      <c r="X248" s="269">
        <v>13000</v>
      </c>
      <c r="Y248" s="267"/>
      <c r="Z248" s="269"/>
      <c r="AA248" s="267"/>
      <c r="AB248" s="267"/>
      <c r="AC248" s="268"/>
    </row>
    <row r="249" spans="1:29">
      <c r="A249" s="265">
        <v>42313</v>
      </c>
      <c r="B249" s="266"/>
      <c r="C249" s="282">
        <v>1037.69</v>
      </c>
      <c r="D249" s="267"/>
      <c r="E249" s="267"/>
      <c r="F249" s="268"/>
      <c r="G249" s="266"/>
      <c r="H249" s="267"/>
      <c r="I249" s="267"/>
      <c r="J249" s="267"/>
      <c r="K249" s="268"/>
      <c r="L249" s="267"/>
      <c r="M249" s="267"/>
      <c r="N249" s="267"/>
      <c r="O249" s="267"/>
      <c r="P249" s="267"/>
      <c r="Q249" s="268"/>
      <c r="R249" s="267"/>
      <c r="S249" s="267"/>
      <c r="T249" s="267"/>
      <c r="U249" s="267"/>
      <c r="V249" s="267"/>
      <c r="W249" s="268"/>
      <c r="X249" s="269">
        <v>2500</v>
      </c>
      <c r="Y249" s="267"/>
      <c r="Z249" s="269"/>
      <c r="AA249" s="267"/>
      <c r="AB249" s="267"/>
      <c r="AC249" s="268"/>
    </row>
    <row r="250" spans="1:29">
      <c r="A250" s="265">
        <v>42317</v>
      </c>
      <c r="B250" s="266"/>
      <c r="C250" s="267"/>
      <c r="D250" s="267"/>
      <c r="E250" s="267"/>
      <c r="F250" s="268"/>
      <c r="G250" s="266"/>
      <c r="H250" s="282">
        <v>2568.2600000000002</v>
      </c>
      <c r="I250" s="267"/>
      <c r="J250" s="267"/>
      <c r="K250" s="268"/>
      <c r="L250" s="267"/>
      <c r="M250" s="267"/>
      <c r="N250" s="267"/>
      <c r="O250" s="267"/>
      <c r="P250" s="267"/>
      <c r="Q250" s="268"/>
      <c r="R250" s="267"/>
      <c r="S250" s="267"/>
      <c r="T250" s="267"/>
      <c r="U250" s="267"/>
      <c r="V250" s="267"/>
      <c r="W250" s="268"/>
      <c r="X250" s="269"/>
      <c r="Y250" s="267"/>
      <c r="Z250" s="269"/>
      <c r="AA250" s="267"/>
      <c r="AB250" s="267"/>
      <c r="AC250" s="268"/>
    </row>
    <row r="251" spans="1:29">
      <c r="A251" s="265">
        <v>42318</v>
      </c>
      <c r="B251" s="266"/>
      <c r="C251" s="267"/>
      <c r="D251" s="267"/>
      <c r="E251" s="267"/>
      <c r="F251" s="268"/>
      <c r="G251" s="266"/>
      <c r="H251" s="267"/>
      <c r="I251" s="267"/>
      <c r="J251" s="267"/>
      <c r="K251" s="268"/>
      <c r="L251" s="267"/>
      <c r="M251" s="267"/>
      <c r="N251" s="267"/>
      <c r="O251" s="267"/>
      <c r="P251" s="267"/>
      <c r="Q251" s="268"/>
      <c r="R251" s="267"/>
      <c r="S251" s="267">
        <v>163.34</v>
      </c>
      <c r="T251" s="267"/>
      <c r="U251" s="267"/>
      <c r="V251" s="267"/>
      <c r="W251" s="268"/>
      <c r="X251" s="269">
        <v>1000</v>
      </c>
      <c r="Y251" s="267"/>
      <c r="Z251" s="269"/>
      <c r="AA251" s="267"/>
      <c r="AB251" s="267"/>
      <c r="AC251" s="268"/>
    </row>
    <row r="252" spans="1:29">
      <c r="A252" s="265">
        <v>42319</v>
      </c>
      <c r="B252" s="266"/>
      <c r="C252" s="267"/>
      <c r="D252" s="267"/>
      <c r="E252" s="267"/>
      <c r="F252" s="268"/>
      <c r="G252" s="266"/>
      <c r="H252" s="282">
        <v>40709.120000000003</v>
      </c>
      <c r="I252" s="267"/>
      <c r="J252" s="267"/>
      <c r="K252" s="268"/>
      <c r="L252" s="267"/>
      <c r="M252" s="267"/>
      <c r="N252" s="267"/>
      <c r="O252" s="267"/>
      <c r="P252" s="267"/>
      <c r="Q252" s="268"/>
      <c r="R252" s="267"/>
      <c r="S252" s="267"/>
      <c r="T252" s="267"/>
      <c r="U252" s="267"/>
      <c r="V252" s="267"/>
      <c r="W252" s="268"/>
      <c r="X252" s="269"/>
      <c r="Y252" s="267"/>
      <c r="Z252" s="269"/>
      <c r="AA252" s="267"/>
      <c r="AB252" s="267"/>
      <c r="AC252" s="268"/>
    </row>
    <row r="253" spans="1:29">
      <c r="A253" s="265">
        <v>42321</v>
      </c>
      <c r="B253" s="266"/>
      <c r="C253" s="267">
        <v>222.9</v>
      </c>
      <c r="D253" s="267"/>
      <c r="E253" s="267"/>
      <c r="F253" s="268"/>
      <c r="G253" s="266"/>
      <c r="H253" s="267"/>
      <c r="I253" s="267"/>
      <c r="J253" s="267"/>
      <c r="K253" s="268"/>
      <c r="L253" s="267"/>
      <c r="M253" s="267"/>
      <c r="N253" s="267"/>
      <c r="O253" s="267"/>
      <c r="P253" s="267"/>
      <c r="Q253" s="268"/>
      <c r="R253" s="267"/>
      <c r="S253" s="267"/>
      <c r="T253" s="267"/>
      <c r="U253" s="267"/>
      <c r="V253" s="267"/>
      <c r="W253" s="268"/>
      <c r="X253" s="269">
        <v>9153</v>
      </c>
      <c r="Y253" s="267"/>
      <c r="Z253" s="269">
        <f>X253-9110.9</f>
        <v>42.100000000000364</v>
      </c>
      <c r="AA253" s="267"/>
      <c r="AB253" s="267"/>
      <c r="AC253" s="268"/>
    </row>
    <row r="254" spans="1:29">
      <c r="A254" s="265">
        <v>42324</v>
      </c>
      <c r="B254" s="266"/>
      <c r="C254" s="267"/>
      <c r="D254" s="267"/>
      <c r="E254" s="267"/>
      <c r="F254" s="268"/>
      <c r="G254" s="266"/>
      <c r="H254" s="267"/>
      <c r="I254" s="267"/>
      <c r="J254" s="267"/>
      <c r="K254" s="268"/>
      <c r="L254" s="267"/>
      <c r="M254" s="267"/>
      <c r="N254" s="267"/>
      <c r="O254" s="267"/>
      <c r="P254" s="267"/>
      <c r="Q254" s="268"/>
      <c r="R254" s="267"/>
      <c r="S254" s="267">
        <v>2579.3200000000002</v>
      </c>
      <c r="T254" s="267"/>
      <c r="U254" s="267"/>
      <c r="V254" s="267"/>
      <c r="W254" s="268"/>
      <c r="X254" s="269"/>
      <c r="Y254" s="267">
        <v>60000</v>
      </c>
      <c r="Z254" s="269">
        <f>17973-17890.32</f>
        <v>82.680000000000291</v>
      </c>
      <c r="AA254" s="267"/>
      <c r="AB254" s="267"/>
      <c r="AC254" s="268"/>
    </row>
    <row r="255" spans="1:29">
      <c r="A255" s="265">
        <v>42325</v>
      </c>
      <c r="B255" s="266">
        <v>50000</v>
      </c>
      <c r="C255" s="267"/>
      <c r="D255" s="267"/>
      <c r="E255" s="267"/>
      <c r="F255" s="268"/>
      <c r="G255" s="266"/>
      <c r="H255" s="282">
        <v>7853.33</v>
      </c>
      <c r="I255" s="267"/>
      <c r="J255" s="267"/>
      <c r="K255" s="268"/>
      <c r="L255" s="267"/>
      <c r="M255" s="267"/>
      <c r="N255" s="267"/>
      <c r="O255" s="267"/>
      <c r="P255" s="267"/>
      <c r="Q255" s="268"/>
      <c r="R255" s="267"/>
      <c r="S255" s="267"/>
      <c r="T255" s="267"/>
      <c r="U255" s="267"/>
      <c r="V255" s="267"/>
      <c r="W255" s="268"/>
      <c r="X255" s="269"/>
      <c r="Y255" s="267"/>
      <c r="Z255" s="269"/>
      <c r="AA255" s="267"/>
      <c r="AB255" s="267"/>
      <c r="AC255" s="268"/>
    </row>
    <row r="256" spans="1:29">
      <c r="A256" s="265">
        <v>42326</v>
      </c>
      <c r="B256" s="266">
        <v>60000</v>
      </c>
      <c r="C256" s="267"/>
      <c r="D256" s="267"/>
      <c r="E256" s="267"/>
      <c r="F256" s="268"/>
      <c r="G256" s="266"/>
      <c r="H256" s="267"/>
      <c r="I256" s="267"/>
      <c r="J256" s="267"/>
      <c r="K256" s="268"/>
      <c r="L256" s="267"/>
      <c r="M256" s="267"/>
      <c r="N256" s="267"/>
      <c r="O256" s="267"/>
      <c r="P256" s="267"/>
      <c r="Q256" s="268"/>
      <c r="R256" s="267"/>
      <c r="S256" s="267"/>
      <c r="T256" s="267"/>
      <c r="U256" s="267"/>
      <c r="V256" s="267"/>
      <c r="W256" s="268"/>
      <c r="X256" s="269">
        <v>23000</v>
      </c>
      <c r="Y256" s="267">
        <v>52770.95</v>
      </c>
      <c r="Z256" s="269"/>
      <c r="AA256" s="267"/>
      <c r="AB256" s="267"/>
      <c r="AC256" s="268"/>
    </row>
    <row r="257" spans="1:29">
      <c r="A257" s="265">
        <v>42329</v>
      </c>
      <c r="B257" s="266"/>
      <c r="C257" s="267">
        <v>943.27</v>
      </c>
      <c r="D257" s="267"/>
      <c r="E257" s="267"/>
      <c r="F257" s="268"/>
      <c r="G257" s="266"/>
      <c r="H257" s="267"/>
      <c r="I257" s="267"/>
      <c r="J257" s="267"/>
      <c r="K257" s="268"/>
      <c r="L257" s="267"/>
      <c r="M257" s="267"/>
      <c r="N257" s="267"/>
      <c r="O257" s="267"/>
      <c r="P257" s="267"/>
      <c r="Q257" s="268"/>
      <c r="R257" s="267"/>
      <c r="S257" s="267"/>
      <c r="T257" s="267"/>
      <c r="U257" s="267"/>
      <c r="V257" s="267"/>
      <c r="W257" s="268"/>
      <c r="X257" s="269"/>
      <c r="Y257" s="267"/>
      <c r="Z257" s="269"/>
      <c r="AA257" s="267"/>
      <c r="AB257" s="267"/>
      <c r="AC257" s="268"/>
    </row>
    <row r="258" spans="1:29">
      <c r="A258" s="265">
        <v>42333</v>
      </c>
      <c r="B258" s="266"/>
      <c r="C258" s="267"/>
      <c r="D258" s="267"/>
      <c r="E258" s="267"/>
      <c r="F258" s="268"/>
      <c r="G258" s="266"/>
      <c r="H258" s="267"/>
      <c r="I258" s="267"/>
      <c r="J258" s="267"/>
      <c r="K258" s="268"/>
      <c r="L258" s="267"/>
      <c r="M258" s="267"/>
      <c r="N258" s="267"/>
      <c r="O258" s="267"/>
      <c r="P258" s="267"/>
      <c r="Q258" s="268"/>
      <c r="R258" s="267"/>
      <c r="S258" s="267"/>
      <c r="T258" s="267"/>
      <c r="U258" s="267"/>
      <c r="V258" s="267"/>
      <c r="W258" s="268"/>
      <c r="X258" s="269"/>
      <c r="Y258" s="267">
        <v>3003.68</v>
      </c>
      <c r="Z258" s="269"/>
      <c r="AA258" s="267"/>
      <c r="AB258" s="267"/>
      <c r="AC258" s="268"/>
    </row>
    <row r="259" spans="1:29">
      <c r="A259" s="265">
        <v>42335</v>
      </c>
      <c r="B259" s="266"/>
      <c r="C259" s="267"/>
      <c r="D259" s="267"/>
      <c r="E259" s="267"/>
      <c r="F259" s="268"/>
      <c r="G259" s="266"/>
      <c r="H259" s="267"/>
      <c r="I259" s="267"/>
      <c r="J259" s="267"/>
      <c r="K259" s="268"/>
      <c r="L259" s="267"/>
      <c r="M259" s="267"/>
      <c r="N259" s="267"/>
      <c r="O259" s="267"/>
      <c r="P259" s="267"/>
      <c r="Q259" s="268"/>
      <c r="R259" s="267"/>
      <c r="S259" s="267"/>
      <c r="T259" s="267"/>
      <c r="U259" s="267"/>
      <c r="V259" s="267"/>
      <c r="W259" s="268"/>
      <c r="X259" s="269">
        <v>10000</v>
      </c>
      <c r="Y259" s="267"/>
      <c r="Z259" s="269"/>
      <c r="AA259" s="267"/>
      <c r="AB259" s="267"/>
      <c r="AC259" s="268"/>
    </row>
    <row r="260" spans="1:29">
      <c r="A260" s="265">
        <v>42336</v>
      </c>
      <c r="B260" s="266"/>
      <c r="C260" s="267"/>
      <c r="D260" s="267"/>
      <c r="E260" s="267"/>
      <c r="F260" s="268"/>
      <c r="G260" s="266">
        <v>600</v>
      </c>
      <c r="H260" s="267"/>
      <c r="I260" s="267"/>
      <c r="J260" s="267"/>
      <c r="K260" s="268"/>
      <c r="L260" s="267"/>
      <c r="M260" s="267"/>
      <c r="N260" s="267"/>
      <c r="O260" s="267"/>
      <c r="P260" s="267"/>
      <c r="Q260" s="268"/>
      <c r="R260" s="267"/>
      <c r="S260" s="267"/>
      <c r="T260" s="267"/>
      <c r="U260" s="267"/>
      <c r="V260" s="267"/>
      <c r="W260" s="268"/>
      <c r="X260" s="269"/>
      <c r="Y260" s="267"/>
      <c r="Z260" s="269"/>
      <c r="AA260" s="267"/>
      <c r="AB260" s="267"/>
      <c r="AC260" s="268"/>
    </row>
    <row r="261" spans="1:29">
      <c r="A261" s="265">
        <v>42337</v>
      </c>
      <c r="B261" s="266"/>
      <c r="C261" s="267"/>
      <c r="D261" s="267"/>
      <c r="E261" s="267"/>
      <c r="F261" s="268"/>
      <c r="G261" s="266"/>
      <c r="H261" s="267"/>
      <c r="I261" s="267"/>
      <c r="J261" s="267"/>
      <c r="K261" s="268"/>
      <c r="L261" s="267"/>
      <c r="M261" s="267"/>
      <c r="N261" s="267"/>
      <c r="O261" s="267"/>
      <c r="P261" s="267"/>
      <c r="Q261" s="268"/>
      <c r="R261" s="267"/>
      <c r="S261" s="267"/>
      <c r="T261" s="267"/>
      <c r="U261" s="267"/>
      <c r="V261" s="267"/>
      <c r="W261" s="268"/>
      <c r="X261" s="269">
        <v>900</v>
      </c>
      <c r="Y261" s="267"/>
      <c r="Z261" s="269"/>
      <c r="AA261" s="267"/>
      <c r="AB261" s="267"/>
      <c r="AC261" s="268"/>
    </row>
    <row r="262" spans="1:29">
      <c r="A262" s="265">
        <v>42339</v>
      </c>
      <c r="B262" s="266"/>
      <c r="C262" s="267"/>
      <c r="D262" s="267"/>
      <c r="E262" s="267"/>
      <c r="F262" s="268"/>
      <c r="G262" s="266">
        <v>50000</v>
      </c>
      <c r="H262" s="267"/>
      <c r="I262" s="267"/>
      <c r="J262" s="267"/>
      <c r="K262" s="268"/>
      <c r="L262" s="267"/>
      <c r="M262" s="267"/>
      <c r="N262" s="267"/>
      <c r="O262" s="267"/>
      <c r="P262" s="267"/>
      <c r="Q262" s="268"/>
      <c r="R262" s="267"/>
      <c r="S262" s="267"/>
      <c r="T262" s="267"/>
      <c r="U262" s="267"/>
      <c r="V262" s="267"/>
      <c r="W262" s="268"/>
      <c r="X262" s="269"/>
      <c r="Y262" s="267"/>
      <c r="Z262" s="269"/>
      <c r="AA262" s="267"/>
      <c r="AB262" s="267"/>
      <c r="AC262" s="268"/>
    </row>
    <row r="263" spans="1:29">
      <c r="A263" s="265">
        <v>42340</v>
      </c>
      <c r="B263" s="266"/>
      <c r="C263" s="267"/>
      <c r="D263" s="267"/>
      <c r="E263" s="267"/>
      <c r="F263" s="268"/>
      <c r="G263" s="266"/>
      <c r="H263" s="267"/>
      <c r="I263" s="267"/>
      <c r="J263" s="267"/>
      <c r="K263" s="268"/>
      <c r="L263" s="267"/>
      <c r="M263" s="267"/>
      <c r="N263" s="267"/>
      <c r="O263" s="267"/>
      <c r="P263" s="267"/>
      <c r="Q263" s="268"/>
      <c r="R263" s="267"/>
      <c r="S263" s="267"/>
      <c r="T263" s="267"/>
      <c r="U263" s="267"/>
      <c r="V263" s="267"/>
      <c r="W263" s="268"/>
      <c r="X263" s="269"/>
      <c r="Y263" s="267">
        <v>10027.07</v>
      </c>
      <c r="Z263" s="269"/>
      <c r="AA263" s="267"/>
      <c r="AB263" s="267"/>
      <c r="AC263" s="268"/>
    </row>
    <row r="264" spans="1:29">
      <c r="A264" s="265">
        <v>42342</v>
      </c>
      <c r="B264" s="266">
        <v>2287</v>
      </c>
      <c r="C264" s="267"/>
      <c r="D264" s="267"/>
      <c r="E264" s="267"/>
      <c r="F264" s="268"/>
      <c r="G264" s="266"/>
      <c r="H264" s="267"/>
      <c r="I264" s="267"/>
      <c r="J264" s="267"/>
      <c r="K264" s="268"/>
      <c r="L264" s="267"/>
      <c r="M264" s="267"/>
      <c r="N264" s="267"/>
      <c r="O264" s="267"/>
      <c r="P264" s="267"/>
      <c r="Q264" s="268"/>
      <c r="R264" s="267"/>
      <c r="S264" s="267"/>
      <c r="T264" s="267"/>
      <c r="U264" s="267"/>
      <c r="V264" s="267"/>
      <c r="W264" s="268"/>
      <c r="X264" s="269"/>
      <c r="Y264" s="267">
        <v>20072</v>
      </c>
      <c r="Z264" s="269"/>
      <c r="AA264" s="267"/>
      <c r="AB264" s="267"/>
      <c r="AC264" s="268"/>
    </row>
    <row r="265" spans="1:29">
      <c r="A265" s="265">
        <v>42345</v>
      </c>
      <c r="B265" s="266"/>
      <c r="C265" s="267">
        <v>138.38</v>
      </c>
      <c r="D265" s="267"/>
      <c r="E265" s="267"/>
      <c r="F265" s="268"/>
      <c r="G265" s="266"/>
      <c r="H265" s="267"/>
      <c r="I265" s="267"/>
      <c r="J265" s="267"/>
      <c r="K265" s="268"/>
      <c r="L265" s="267"/>
      <c r="M265" s="267"/>
      <c r="N265" s="267"/>
      <c r="O265" s="267"/>
      <c r="P265" s="267"/>
      <c r="Q265" s="268"/>
      <c r="R265" s="267"/>
      <c r="S265" s="267"/>
      <c r="T265" s="267"/>
      <c r="U265" s="267"/>
      <c r="V265" s="267"/>
      <c r="W265" s="268"/>
      <c r="X265" s="269"/>
      <c r="Y265" s="267"/>
      <c r="Z265" s="269"/>
      <c r="AA265" s="267"/>
      <c r="AB265" s="267"/>
      <c r="AC265" s="268"/>
    </row>
    <row r="266" spans="1:29">
      <c r="A266" s="265">
        <v>42347</v>
      </c>
      <c r="B266" s="266"/>
      <c r="C266" s="267"/>
      <c r="D266" s="267"/>
      <c r="E266" s="267"/>
      <c r="F266" s="268"/>
      <c r="G266" s="266"/>
      <c r="H266" s="267"/>
      <c r="I266" s="267"/>
      <c r="J266" s="267"/>
      <c r="K266" s="268"/>
      <c r="L266" s="267"/>
      <c r="M266" s="267"/>
      <c r="N266" s="267"/>
      <c r="O266" s="267"/>
      <c r="P266" s="267"/>
      <c r="Q266" s="268"/>
      <c r="R266" s="267"/>
      <c r="S266" s="267"/>
      <c r="T266" s="267"/>
      <c r="U266" s="267"/>
      <c r="V266" s="267"/>
      <c r="W266" s="268"/>
      <c r="X266" s="269"/>
      <c r="Y266" s="267">
        <v>914.42</v>
      </c>
      <c r="Z266" s="269"/>
      <c r="AA266" s="267"/>
      <c r="AB266" s="267"/>
      <c r="AC266" s="268"/>
    </row>
    <row r="267" spans="1:29">
      <c r="A267" s="265">
        <v>42348</v>
      </c>
      <c r="B267" s="266"/>
      <c r="C267" s="267"/>
      <c r="D267" s="267"/>
      <c r="E267" s="267"/>
      <c r="F267" s="268"/>
      <c r="G267" s="266">
        <v>30000</v>
      </c>
      <c r="H267" s="267"/>
      <c r="I267" s="267"/>
      <c r="J267" s="267"/>
      <c r="K267" s="268"/>
      <c r="L267" s="267"/>
      <c r="M267" s="267"/>
      <c r="N267" s="267"/>
      <c r="O267" s="267"/>
      <c r="P267" s="267"/>
      <c r="Q267" s="268"/>
      <c r="R267" s="267"/>
      <c r="S267" s="267"/>
      <c r="T267" s="267"/>
      <c r="U267" s="267"/>
      <c r="V267" s="267"/>
      <c r="W267" s="268"/>
      <c r="X267" s="269"/>
      <c r="Y267" s="267"/>
      <c r="Z267" s="269"/>
      <c r="AA267" s="267"/>
      <c r="AB267" s="267"/>
      <c r="AC267" s="268"/>
    </row>
    <row r="268" spans="1:29">
      <c r="A268" s="265">
        <v>42352</v>
      </c>
      <c r="B268" s="266">
        <v>121.08</v>
      </c>
      <c r="C268" s="267"/>
      <c r="D268" s="267"/>
      <c r="E268" s="267"/>
      <c r="F268" s="268"/>
      <c r="G268" s="266"/>
      <c r="H268" s="267"/>
      <c r="I268" s="267"/>
      <c r="J268" s="267"/>
      <c r="K268" s="268"/>
      <c r="L268" s="267"/>
      <c r="M268" s="267"/>
      <c r="N268" s="267"/>
      <c r="O268" s="267"/>
      <c r="P268" s="267"/>
      <c r="Q268" s="268"/>
      <c r="R268" s="267"/>
      <c r="S268" s="267"/>
      <c r="T268" s="267"/>
      <c r="U268" s="267"/>
      <c r="V268" s="267"/>
      <c r="W268" s="268"/>
      <c r="X268" s="269"/>
      <c r="Y268" s="267"/>
      <c r="Z268" s="269"/>
      <c r="AA268" s="267"/>
      <c r="AB268" s="267"/>
      <c r="AC268" s="268"/>
    </row>
    <row r="269" spans="1:29">
      <c r="A269" s="265">
        <v>42353</v>
      </c>
      <c r="B269" s="266"/>
      <c r="C269" s="267"/>
      <c r="D269" s="267"/>
      <c r="E269" s="267"/>
      <c r="F269" s="268"/>
      <c r="G269" s="266">
        <v>2970</v>
      </c>
      <c r="H269" s="267"/>
      <c r="I269" s="267"/>
      <c r="J269" s="267"/>
      <c r="K269" s="268"/>
      <c r="L269" s="267"/>
      <c r="M269" s="267"/>
      <c r="N269" s="267"/>
      <c r="O269" s="267"/>
      <c r="P269" s="267"/>
      <c r="Q269" s="268"/>
      <c r="R269" s="267"/>
      <c r="S269" s="267"/>
      <c r="T269" s="267"/>
      <c r="U269" s="267"/>
      <c r="V269" s="267"/>
      <c r="W269" s="268"/>
      <c r="X269" s="269">
        <v>10000</v>
      </c>
      <c r="Y269" s="267"/>
      <c r="Z269" s="269">
        <v>10</v>
      </c>
      <c r="AA269" s="267"/>
      <c r="AB269" s="267"/>
      <c r="AC269" s="268"/>
    </row>
    <row r="270" spans="1:29">
      <c r="A270" s="265">
        <v>42354</v>
      </c>
      <c r="B270" s="266"/>
      <c r="C270" s="267"/>
      <c r="D270" s="267"/>
      <c r="E270" s="267"/>
      <c r="F270" s="268"/>
      <c r="G270" s="266">
        <v>130</v>
      </c>
      <c r="H270" s="267"/>
      <c r="I270" s="267"/>
      <c r="J270" s="267"/>
      <c r="K270" s="268"/>
      <c r="L270" s="267"/>
      <c r="M270" s="267"/>
      <c r="N270" s="267"/>
      <c r="O270" s="267"/>
      <c r="P270" s="267"/>
      <c r="Q270" s="268"/>
      <c r="R270" s="267"/>
      <c r="S270" s="267"/>
      <c r="T270" s="267"/>
      <c r="U270" s="267"/>
      <c r="V270" s="267"/>
      <c r="W270" s="268"/>
      <c r="X270" s="269"/>
      <c r="Y270" s="267"/>
      <c r="Z270" s="269">
        <f>19264.8*0.0046</f>
        <v>88.618079999999992</v>
      </c>
      <c r="AA270" s="267"/>
      <c r="AB270" s="267"/>
      <c r="AC270" s="268"/>
    </row>
    <row r="271" spans="1:29">
      <c r="A271" s="265">
        <v>42355</v>
      </c>
      <c r="B271" s="266"/>
      <c r="C271" s="267">
        <v>214.3</v>
      </c>
      <c r="D271" s="267"/>
      <c r="E271" s="267"/>
      <c r="F271" s="268"/>
      <c r="G271" s="266"/>
      <c r="H271" s="267"/>
      <c r="I271" s="267"/>
      <c r="J271" s="267"/>
      <c r="K271" s="268"/>
      <c r="L271" s="267"/>
      <c r="M271" s="267"/>
      <c r="N271" s="267"/>
      <c r="O271" s="267"/>
      <c r="P271" s="267"/>
      <c r="Q271" s="268"/>
      <c r="R271" s="267"/>
      <c r="S271" s="267"/>
      <c r="T271" s="267"/>
      <c r="U271" s="267"/>
      <c r="V271" s="267"/>
      <c r="W271" s="268"/>
      <c r="X271" s="269">
        <f>20000+9000</f>
        <v>29000</v>
      </c>
      <c r="Y271" s="267"/>
      <c r="Z271" s="269">
        <v>9</v>
      </c>
      <c r="AA271" s="267"/>
      <c r="AB271" s="267"/>
      <c r="AC271" s="268"/>
    </row>
    <row r="272" spans="1:29">
      <c r="A272" s="265">
        <v>42359</v>
      </c>
      <c r="B272" s="266"/>
      <c r="C272" s="267">
        <v>1020</v>
      </c>
      <c r="D272" s="267"/>
      <c r="E272" s="267"/>
      <c r="F272" s="268"/>
      <c r="G272" s="266"/>
      <c r="H272" s="267"/>
      <c r="I272" s="267"/>
      <c r="J272" s="267"/>
      <c r="K272" s="268"/>
      <c r="L272" s="267"/>
      <c r="M272" s="267"/>
      <c r="N272" s="267"/>
      <c r="O272" s="267"/>
      <c r="P272" s="267"/>
      <c r="Q272" s="268"/>
      <c r="R272" s="267"/>
      <c r="S272" s="267"/>
      <c r="T272" s="267"/>
      <c r="U272" s="267"/>
      <c r="V272" s="267"/>
      <c r="W272" s="268"/>
      <c r="X272" s="269">
        <v>1200</v>
      </c>
      <c r="Y272" s="267"/>
      <c r="Z272" s="269"/>
      <c r="AA272" s="267"/>
      <c r="AB272" s="267"/>
      <c r="AC272" s="268"/>
    </row>
    <row r="273" spans="1:29">
      <c r="A273" s="265">
        <v>42360</v>
      </c>
      <c r="B273" s="266"/>
      <c r="C273" s="267">
        <v>262.72000000000003</v>
      </c>
      <c r="D273" s="267"/>
      <c r="E273" s="267"/>
      <c r="F273" s="268"/>
      <c r="G273" s="266"/>
      <c r="H273" s="267"/>
      <c r="I273" s="267"/>
      <c r="J273" s="267"/>
      <c r="K273" s="268"/>
      <c r="L273" s="267"/>
      <c r="M273" s="267"/>
      <c r="N273" s="267"/>
      <c r="O273" s="267"/>
      <c r="P273" s="267"/>
      <c r="Q273" s="268"/>
      <c r="R273" s="267"/>
      <c r="S273" s="267"/>
      <c r="T273" s="267"/>
      <c r="U273" s="267"/>
      <c r="V273" s="267"/>
      <c r="W273" s="268"/>
      <c r="X273" s="269"/>
      <c r="Y273" s="267"/>
      <c r="Z273" s="269"/>
      <c r="AA273" s="267"/>
      <c r="AB273" s="267"/>
      <c r="AC273" s="268"/>
    </row>
    <row r="274" spans="1:29">
      <c r="A274" s="265">
        <v>42362</v>
      </c>
      <c r="B274" s="266"/>
      <c r="C274" s="267"/>
      <c r="D274" s="267"/>
      <c r="E274" s="267"/>
      <c r="F274" s="268"/>
      <c r="G274" s="266"/>
      <c r="H274" s="267"/>
      <c r="I274" s="267"/>
      <c r="J274" s="267"/>
      <c r="K274" s="268"/>
      <c r="L274" s="267"/>
      <c r="M274" s="267"/>
      <c r="N274" s="267"/>
      <c r="O274" s="267"/>
      <c r="P274" s="267"/>
      <c r="Q274" s="268"/>
      <c r="R274" s="267"/>
      <c r="S274" s="267"/>
      <c r="T274" s="267"/>
      <c r="U274" s="267"/>
      <c r="V274" s="267"/>
      <c r="W274" s="268"/>
      <c r="X274" s="269"/>
      <c r="Y274" s="267">
        <f>10007+7011</f>
        <v>17018</v>
      </c>
      <c r="Z274" s="269"/>
      <c r="AA274" s="267"/>
      <c r="AB274" s="267"/>
      <c r="AC274" s="268"/>
    </row>
    <row r="275" spans="1:29">
      <c r="A275" s="265">
        <v>42363</v>
      </c>
      <c r="B275" s="266"/>
      <c r="C275" s="267"/>
      <c r="D275" s="267"/>
      <c r="E275" s="267"/>
      <c r="F275" s="268"/>
      <c r="G275" s="266"/>
      <c r="H275" s="267"/>
      <c r="I275" s="267"/>
      <c r="J275" s="267"/>
      <c r="K275" s="268"/>
      <c r="L275" s="267"/>
      <c r="M275" s="267"/>
      <c r="N275" s="267"/>
      <c r="O275" s="267"/>
      <c r="P275" s="267"/>
      <c r="Q275" s="268"/>
      <c r="R275" s="267"/>
      <c r="S275" s="267"/>
      <c r="T275" s="267"/>
      <c r="U275" s="267"/>
      <c r="V275" s="267"/>
      <c r="W275" s="268"/>
      <c r="X275" s="269"/>
      <c r="Y275" s="283">
        <v>11962</v>
      </c>
      <c r="Z275" s="269"/>
      <c r="AA275" s="267"/>
      <c r="AB275" s="267"/>
      <c r="AC275" s="268"/>
    </row>
    <row r="276" spans="1:29">
      <c r="A276" s="265">
        <v>42366</v>
      </c>
      <c r="B276" s="266"/>
      <c r="C276" s="267">
        <v>945</v>
      </c>
      <c r="D276" s="267"/>
      <c r="E276" s="267"/>
      <c r="F276" s="268"/>
      <c r="G276" s="266">
        <v>2000</v>
      </c>
      <c r="H276" s="267"/>
      <c r="I276" s="267"/>
      <c r="J276" s="267"/>
      <c r="K276" s="268"/>
      <c r="L276" s="267"/>
      <c r="M276" s="267"/>
      <c r="N276" s="267"/>
      <c r="O276" s="267"/>
      <c r="P276" s="267"/>
      <c r="Q276" s="268"/>
      <c r="R276" s="267"/>
      <c r="S276" s="267"/>
      <c r="T276" s="267"/>
      <c r="U276" s="267"/>
      <c r="V276" s="267"/>
      <c r="W276" s="268"/>
      <c r="X276" s="269"/>
      <c r="Y276" s="267"/>
      <c r="Z276" s="269"/>
      <c r="AA276" s="267"/>
      <c r="AB276" s="267"/>
      <c r="AC276" s="268"/>
    </row>
    <row r="277" spans="1:29">
      <c r="A277" s="265">
        <v>42368</v>
      </c>
      <c r="B277" s="266"/>
      <c r="C277" s="267">
        <v>419</v>
      </c>
      <c r="D277" s="267"/>
      <c r="E277" s="267"/>
      <c r="F277" s="268"/>
      <c r="G277" s="266"/>
      <c r="H277" s="267"/>
      <c r="I277" s="267"/>
      <c r="J277" s="267"/>
      <c r="K277" s="268"/>
      <c r="L277" s="267"/>
      <c r="M277" s="267"/>
      <c r="N277" s="267"/>
      <c r="O277" s="267"/>
      <c r="P277" s="267"/>
      <c r="Q277" s="268"/>
      <c r="R277" s="267"/>
      <c r="S277" s="267"/>
      <c r="T277" s="267"/>
      <c r="U277" s="267"/>
      <c r="V277" s="267"/>
      <c r="W277" s="268"/>
      <c r="X277" s="269"/>
      <c r="Y277" s="267">
        <v>2070</v>
      </c>
      <c r="Z277" s="269"/>
      <c r="AA277" s="267"/>
      <c r="AB277" s="267"/>
      <c r="AC277" s="268"/>
    </row>
    <row r="278" spans="1:29">
      <c r="A278" s="265">
        <v>42371</v>
      </c>
      <c r="B278" s="266">
        <v>49400</v>
      </c>
      <c r="C278" s="267"/>
      <c r="D278" s="267"/>
      <c r="E278" s="267"/>
      <c r="F278" s="268"/>
      <c r="G278" s="266">
        <v>40000</v>
      </c>
      <c r="H278" s="267"/>
      <c r="I278" s="267"/>
      <c r="J278" s="267"/>
      <c r="K278" s="268"/>
      <c r="L278" s="267"/>
      <c r="M278" s="267"/>
      <c r="N278" s="267"/>
      <c r="O278" s="267"/>
      <c r="P278" s="267"/>
      <c r="Q278" s="268"/>
      <c r="R278" s="267"/>
      <c r="S278" s="267"/>
      <c r="T278" s="267"/>
      <c r="U278" s="267"/>
      <c r="V278" s="267"/>
      <c r="W278" s="268"/>
      <c r="X278" s="269"/>
      <c r="Y278" s="267"/>
      <c r="Z278" s="269"/>
      <c r="AA278" s="267"/>
      <c r="AB278" s="267"/>
      <c r="AC278" s="268"/>
    </row>
    <row r="279" spans="1:29">
      <c r="A279" s="265">
        <v>42372</v>
      </c>
      <c r="B279" s="266"/>
      <c r="C279" s="267"/>
      <c r="D279" s="267"/>
      <c r="E279" s="267"/>
      <c r="F279" s="268"/>
      <c r="G279" s="266"/>
      <c r="H279" s="267"/>
      <c r="I279" s="267"/>
      <c r="J279" s="267"/>
      <c r="K279" s="268"/>
      <c r="L279" s="267"/>
      <c r="M279" s="267"/>
      <c r="N279" s="267"/>
      <c r="O279" s="267"/>
      <c r="P279" s="267"/>
      <c r="Q279" s="268"/>
      <c r="R279" s="267"/>
      <c r="S279" s="267"/>
      <c r="T279" s="267"/>
      <c r="U279" s="267"/>
      <c r="V279" s="267"/>
      <c r="W279" s="268"/>
      <c r="X279" s="269"/>
      <c r="Y279" s="267">
        <v>37789.919999999998</v>
      </c>
      <c r="Z279" s="269"/>
      <c r="AA279" s="267"/>
      <c r="AB279" s="267"/>
      <c r="AC279" s="268"/>
    </row>
    <row r="280" spans="1:29">
      <c r="A280" s="265">
        <v>42373</v>
      </c>
      <c r="B280" s="266"/>
      <c r="C280" s="267">
        <v>1770</v>
      </c>
      <c r="D280" s="267"/>
      <c r="E280" s="267"/>
      <c r="F280" s="268"/>
      <c r="G280" s="266"/>
      <c r="H280" s="267"/>
      <c r="I280" s="267"/>
      <c r="J280" s="267"/>
      <c r="K280" s="268"/>
      <c r="L280" s="267"/>
      <c r="M280" s="267"/>
      <c r="N280" s="267"/>
      <c r="O280" s="267"/>
      <c r="P280" s="267"/>
      <c r="Q280" s="268"/>
      <c r="R280" s="267"/>
      <c r="S280" s="267"/>
      <c r="T280" s="267"/>
      <c r="U280" s="267"/>
      <c r="V280" s="267"/>
      <c r="W280" s="268"/>
      <c r="X280" s="269">
        <f>5000+9000+55.3</f>
        <v>14055.3</v>
      </c>
      <c r="Y280" s="267"/>
      <c r="Z280" s="269">
        <f>5+55.3</f>
        <v>60.3</v>
      </c>
      <c r="AA280" s="267"/>
      <c r="AB280" s="267"/>
      <c r="AC280" s="268"/>
    </row>
    <row r="281" spans="1:29">
      <c r="A281" s="265">
        <v>42374</v>
      </c>
      <c r="B281" s="266"/>
      <c r="C281" s="267">
        <v>310</v>
      </c>
      <c r="D281" s="267"/>
      <c r="E281" s="267"/>
      <c r="F281" s="268"/>
      <c r="G281" s="266"/>
      <c r="H281" s="267"/>
      <c r="I281" s="267"/>
      <c r="J281" s="267"/>
      <c r="K281" s="268"/>
      <c r="L281" s="267"/>
      <c r="M281" s="267"/>
      <c r="N281" s="267"/>
      <c r="O281" s="267"/>
      <c r="P281" s="267"/>
      <c r="Q281" s="268"/>
      <c r="R281" s="267"/>
      <c r="S281" s="267"/>
      <c r="T281" s="267"/>
      <c r="U281" s="267"/>
      <c r="V281" s="267"/>
      <c r="W281" s="268"/>
      <c r="X281" s="269">
        <v>4997</v>
      </c>
      <c r="Y281" s="267"/>
      <c r="Z281" s="269">
        <v>5</v>
      </c>
      <c r="AA281" s="267"/>
      <c r="AB281" s="267"/>
      <c r="AC281" s="268"/>
    </row>
    <row r="282" spans="1:29">
      <c r="A282" s="265">
        <v>42382</v>
      </c>
      <c r="B282" s="266"/>
      <c r="C282" s="267">
        <v>205.7</v>
      </c>
      <c r="D282" s="267"/>
      <c r="E282" s="267"/>
      <c r="F282" s="268"/>
      <c r="G282" s="266"/>
      <c r="H282" s="267"/>
      <c r="I282" s="267"/>
      <c r="J282" s="267"/>
      <c r="K282" s="268"/>
      <c r="L282" s="267"/>
      <c r="M282" s="267"/>
      <c r="N282" s="267"/>
      <c r="O282" s="267"/>
      <c r="P282" s="267"/>
      <c r="Q282" s="268"/>
      <c r="R282" s="267"/>
      <c r="S282" s="267"/>
      <c r="T282" s="267"/>
      <c r="U282" s="267"/>
      <c r="V282" s="267"/>
      <c r="W282" s="268"/>
      <c r="X282" s="269">
        <f>9500</f>
        <v>9500</v>
      </c>
      <c r="Y282" s="267"/>
      <c r="Z282" s="269">
        <f>9374*0.0046</f>
        <v>43.120399999999997</v>
      </c>
      <c r="AA282" s="267"/>
      <c r="AB282" s="267"/>
      <c r="AC282" s="268"/>
    </row>
    <row r="283" spans="1:29">
      <c r="A283" s="265">
        <v>42384</v>
      </c>
      <c r="B283" s="266"/>
      <c r="C283" s="267"/>
      <c r="D283" s="267"/>
      <c r="E283" s="267"/>
      <c r="F283" s="268"/>
      <c r="G283" s="266">
        <v>467</v>
      </c>
      <c r="H283" s="267"/>
      <c r="I283" s="267"/>
      <c r="J283" s="267"/>
      <c r="K283" s="268"/>
      <c r="L283" s="267"/>
      <c r="M283" s="267"/>
      <c r="N283" s="267"/>
      <c r="O283" s="267"/>
      <c r="P283" s="267"/>
      <c r="Q283" s="268"/>
      <c r="R283" s="267"/>
      <c r="S283" s="267"/>
      <c r="T283" s="267"/>
      <c r="U283" s="267"/>
      <c r="V283" s="267"/>
      <c r="W283" s="268"/>
      <c r="X283" s="269">
        <v>5991</v>
      </c>
      <c r="Y283" s="267"/>
      <c r="Z283" s="269">
        <v>6</v>
      </c>
      <c r="AA283" s="267"/>
      <c r="AB283" s="267"/>
      <c r="AC283" s="268"/>
    </row>
    <row r="284" spans="1:29">
      <c r="A284" s="265">
        <v>42387</v>
      </c>
      <c r="B284" s="266"/>
      <c r="C284" s="267"/>
      <c r="D284" s="267"/>
      <c r="E284" s="267"/>
      <c r="F284" s="268"/>
      <c r="G284" s="266"/>
      <c r="H284" s="282">
        <v>1538.35</v>
      </c>
      <c r="I284" s="267"/>
      <c r="J284" s="267"/>
      <c r="K284" s="268"/>
      <c r="L284" s="267"/>
      <c r="M284" s="267"/>
      <c r="N284" s="267"/>
      <c r="O284" s="267"/>
      <c r="P284" s="267"/>
      <c r="Q284" s="268"/>
      <c r="R284" s="267"/>
      <c r="S284" s="267"/>
      <c r="T284" s="267"/>
      <c r="U284" s="267"/>
      <c r="V284" s="267"/>
      <c r="W284" s="268"/>
      <c r="X284" s="269"/>
      <c r="Y284" s="267"/>
      <c r="Z284" s="269"/>
      <c r="AA284" s="267"/>
      <c r="AB284" s="267"/>
      <c r="AC284" s="268"/>
    </row>
    <row r="285" spans="1:29">
      <c r="A285" s="265">
        <v>42388</v>
      </c>
      <c r="B285" s="266"/>
      <c r="C285" s="267">
        <v>308</v>
      </c>
      <c r="D285" s="267"/>
      <c r="E285" s="267"/>
      <c r="F285" s="268"/>
      <c r="G285" s="266"/>
      <c r="H285" s="267"/>
      <c r="I285" s="267"/>
      <c r="J285" s="267"/>
      <c r="K285" s="268"/>
      <c r="L285" s="267"/>
      <c r="M285" s="267"/>
      <c r="N285" s="267"/>
      <c r="O285" s="267"/>
      <c r="P285" s="267"/>
      <c r="Q285" s="268"/>
      <c r="R285" s="267"/>
      <c r="S285" s="267"/>
      <c r="T285" s="267"/>
      <c r="U285" s="267"/>
      <c r="V285" s="267"/>
      <c r="W285" s="268"/>
      <c r="X285" s="269"/>
      <c r="Y285" s="267"/>
      <c r="Z285" s="269">
        <f>12158*0.0046</f>
        <v>55.9268</v>
      </c>
      <c r="AA285" s="267"/>
      <c r="AB285" s="267"/>
      <c r="AC285" s="268"/>
    </row>
    <row r="286" spans="1:29">
      <c r="A286" s="265">
        <v>42392</v>
      </c>
      <c r="B286" s="266"/>
      <c r="C286" s="267">
        <v>854</v>
      </c>
      <c r="D286" s="267"/>
      <c r="E286" s="267"/>
      <c r="F286" s="268"/>
      <c r="G286" s="266"/>
      <c r="H286" s="267"/>
      <c r="I286" s="267"/>
      <c r="J286" s="267"/>
      <c r="K286" s="268"/>
      <c r="L286" s="267"/>
      <c r="M286" s="267"/>
      <c r="N286" s="267"/>
      <c r="O286" s="267"/>
      <c r="P286" s="267"/>
      <c r="Q286" s="268"/>
      <c r="R286" s="267"/>
      <c r="S286" s="267"/>
      <c r="T286" s="267"/>
      <c r="U286" s="267"/>
      <c r="V286" s="267"/>
      <c r="W286" s="268"/>
      <c r="X286" s="269">
        <v>6700</v>
      </c>
      <c r="Y286" s="267"/>
      <c r="Z286" s="269"/>
      <c r="AA286" s="267"/>
      <c r="AB286" s="267"/>
      <c r="AC286" s="268"/>
    </row>
    <row r="287" spans="1:29">
      <c r="A287" s="265">
        <v>42396</v>
      </c>
      <c r="B287" s="266"/>
      <c r="C287" s="267">
        <v>946.61</v>
      </c>
      <c r="D287" s="267"/>
      <c r="E287" s="267"/>
      <c r="F287" s="268"/>
      <c r="G287" s="266"/>
      <c r="H287" s="282">
        <v>1151.27</v>
      </c>
      <c r="I287" s="267"/>
      <c r="J287" s="267"/>
      <c r="K287" s="268"/>
      <c r="L287" s="267"/>
      <c r="M287" s="267"/>
      <c r="N287" s="267"/>
      <c r="O287" s="267"/>
      <c r="P287" s="267"/>
      <c r="Q287" s="268"/>
      <c r="R287" s="267"/>
      <c r="S287" s="267"/>
      <c r="T287" s="267"/>
      <c r="U287" s="267"/>
      <c r="V287" s="267"/>
      <c r="W287" s="268"/>
      <c r="X287" s="269"/>
      <c r="Y287" s="267"/>
      <c r="Z287" s="269"/>
      <c r="AA287" s="267"/>
      <c r="AB287" s="267"/>
      <c r="AC287" s="268"/>
    </row>
    <row r="288" spans="1:29">
      <c r="A288" s="265">
        <v>42397</v>
      </c>
      <c r="B288" s="266"/>
      <c r="C288" s="267"/>
      <c r="D288" s="267"/>
      <c r="E288" s="267"/>
      <c r="F288" s="268"/>
      <c r="G288" s="266"/>
      <c r="H288" s="267">
        <v>898.88</v>
      </c>
      <c r="I288" s="267"/>
      <c r="J288" s="267"/>
      <c r="K288" s="268"/>
      <c r="L288" s="267"/>
      <c r="M288" s="267"/>
      <c r="N288" s="267"/>
      <c r="O288" s="267"/>
      <c r="P288" s="267"/>
      <c r="Q288" s="268"/>
      <c r="R288" s="267"/>
      <c r="S288" s="267"/>
      <c r="T288" s="267"/>
      <c r="U288" s="267"/>
      <c r="V288" s="267"/>
      <c r="W288" s="268"/>
      <c r="X288" s="269"/>
      <c r="Y288" s="267"/>
      <c r="Z288" s="269"/>
      <c r="AA288" s="267"/>
      <c r="AB288" s="267"/>
      <c r="AC288" s="268"/>
    </row>
    <row r="289" spans="1:29">
      <c r="A289" s="265">
        <v>42399</v>
      </c>
      <c r="B289" s="266"/>
      <c r="C289" s="267">
        <v>419.25</v>
      </c>
      <c r="D289" s="267"/>
      <c r="E289" s="267"/>
      <c r="F289" s="268"/>
      <c r="G289" s="266"/>
      <c r="H289" s="267"/>
      <c r="I289" s="267"/>
      <c r="J289" s="267"/>
      <c r="K289" s="268"/>
      <c r="L289" s="267"/>
      <c r="M289" s="267"/>
      <c r="N289" s="267"/>
      <c r="O289" s="267"/>
      <c r="P289" s="267"/>
      <c r="Q289" s="268"/>
      <c r="R289" s="267"/>
      <c r="S289" s="267"/>
      <c r="T289" s="267"/>
      <c r="U289" s="267"/>
      <c r="V289" s="267"/>
      <c r="W289" s="268"/>
      <c r="X289" s="269">
        <v>503</v>
      </c>
      <c r="Y289" s="267"/>
      <c r="Z289" s="269"/>
      <c r="AA289" s="267"/>
      <c r="AB289" s="267"/>
      <c r="AC289" s="268"/>
    </row>
    <row r="290" spans="1:29">
      <c r="A290" s="265">
        <v>42401</v>
      </c>
      <c r="B290" s="266"/>
      <c r="C290" s="267">
        <v>947.86</v>
      </c>
      <c r="D290" s="267"/>
      <c r="E290" s="267"/>
      <c r="F290" s="268"/>
      <c r="G290" s="266"/>
      <c r="H290" s="267">
        <v>1629.94</v>
      </c>
      <c r="I290" s="267"/>
      <c r="J290" s="267"/>
      <c r="K290" s="268"/>
      <c r="L290" s="267"/>
      <c r="M290" s="267"/>
      <c r="N290" s="267"/>
      <c r="O290" s="267"/>
      <c r="P290" s="267"/>
      <c r="Q290" s="268"/>
      <c r="R290" s="267"/>
      <c r="S290" s="267"/>
      <c r="T290" s="267"/>
      <c r="U290" s="267"/>
      <c r="V290" s="267"/>
      <c r="W290" s="268"/>
      <c r="X290" s="269"/>
      <c r="Y290" s="267"/>
      <c r="Z290" s="269"/>
      <c r="AA290" s="267"/>
      <c r="AB290" s="267"/>
      <c r="AC290" s="268"/>
    </row>
    <row r="291" spans="1:29">
      <c r="A291" s="265">
        <v>42402</v>
      </c>
      <c r="B291" s="266"/>
      <c r="C291" s="267"/>
      <c r="D291" s="267"/>
      <c r="E291" s="267"/>
      <c r="F291" s="268"/>
      <c r="G291" s="266"/>
      <c r="H291" s="282">
        <v>2337.75</v>
      </c>
      <c r="I291" s="267"/>
      <c r="J291" s="267"/>
      <c r="K291" s="268"/>
      <c r="L291" s="267"/>
      <c r="M291" s="267"/>
      <c r="N291" s="267"/>
      <c r="O291" s="267"/>
      <c r="P291" s="267"/>
      <c r="Q291" s="268"/>
      <c r="R291" s="267"/>
      <c r="S291" s="267"/>
      <c r="T291" s="267"/>
      <c r="U291" s="267"/>
      <c r="V291" s="267"/>
      <c r="W291" s="268"/>
      <c r="X291" s="269"/>
      <c r="Y291" s="267"/>
      <c r="Z291" s="269"/>
      <c r="AA291" s="267"/>
      <c r="AB291" s="267"/>
      <c r="AC291" s="268"/>
    </row>
    <row r="292" spans="1:29">
      <c r="A292" s="265">
        <v>42403</v>
      </c>
      <c r="B292" s="266"/>
      <c r="C292" s="267"/>
      <c r="D292" s="267"/>
      <c r="E292" s="267"/>
      <c r="F292" s="268"/>
      <c r="G292" s="266"/>
      <c r="H292" s="267">
        <v>390.68</v>
      </c>
      <c r="I292" s="267"/>
      <c r="J292" s="267"/>
      <c r="K292" s="268"/>
      <c r="L292" s="267"/>
      <c r="M292" s="267"/>
      <c r="N292" s="267"/>
      <c r="O292" s="267"/>
      <c r="P292" s="267"/>
      <c r="Q292" s="268"/>
      <c r="R292" s="267"/>
      <c r="S292" s="267"/>
      <c r="T292" s="267"/>
      <c r="U292" s="267"/>
      <c r="V292" s="267"/>
      <c r="W292" s="268"/>
      <c r="X292" s="269"/>
      <c r="Y292" s="267">
        <f>24721.53+10913</f>
        <v>35634.53</v>
      </c>
      <c r="Z292" s="269"/>
      <c r="AA292" s="267"/>
      <c r="AB292" s="267"/>
      <c r="AC292" s="268"/>
    </row>
    <row r="293" spans="1:29">
      <c r="A293" s="265">
        <v>42404</v>
      </c>
      <c r="B293" s="266"/>
      <c r="C293" s="282">
        <v>1579.12</v>
      </c>
      <c r="D293" s="267"/>
      <c r="E293" s="267"/>
      <c r="F293" s="268"/>
      <c r="G293" s="266"/>
      <c r="H293" s="267"/>
      <c r="I293" s="267"/>
      <c r="J293" s="267"/>
      <c r="K293" s="268"/>
      <c r="L293" s="267"/>
      <c r="M293" s="267"/>
      <c r="N293" s="267"/>
      <c r="O293" s="267"/>
      <c r="P293" s="267"/>
      <c r="Q293" s="268"/>
      <c r="R293" s="267"/>
      <c r="S293" s="267"/>
      <c r="T293" s="267"/>
      <c r="U293" s="267"/>
      <c r="V293" s="267"/>
      <c r="W293" s="268"/>
      <c r="X293" s="269"/>
      <c r="Y293" s="267"/>
      <c r="Z293" s="269"/>
      <c r="AA293" s="267"/>
      <c r="AB293" s="267"/>
      <c r="AC293" s="268"/>
    </row>
    <row r="294" spans="1:29">
      <c r="A294" s="265">
        <v>42405</v>
      </c>
      <c r="B294" s="266">
        <v>12000</v>
      </c>
      <c r="C294" s="267">
        <f>309.9+180</f>
        <v>489.9</v>
      </c>
      <c r="D294" s="267"/>
      <c r="E294" s="267"/>
      <c r="F294" s="268"/>
      <c r="G294" s="266"/>
      <c r="H294" s="267"/>
      <c r="I294" s="267"/>
      <c r="J294" s="267"/>
      <c r="K294" s="268"/>
      <c r="L294" s="267"/>
      <c r="M294" s="267"/>
      <c r="N294" s="267"/>
      <c r="O294" s="267"/>
      <c r="P294" s="267"/>
      <c r="Q294" s="268"/>
      <c r="R294" s="267"/>
      <c r="S294" s="267"/>
      <c r="T294" s="267"/>
      <c r="U294" s="267"/>
      <c r="V294" s="267"/>
      <c r="W294" s="268"/>
      <c r="X294" s="269"/>
      <c r="Y294" s="283">
        <v>3555</v>
      </c>
      <c r="Z294" s="269"/>
      <c r="AA294" s="267"/>
      <c r="AB294" s="267"/>
      <c r="AC294" s="268"/>
    </row>
    <row r="295" spans="1:29">
      <c r="A295" s="265">
        <v>42414</v>
      </c>
      <c r="B295" s="266">
        <v>3963</v>
      </c>
      <c r="C295" s="267"/>
      <c r="D295" s="267"/>
      <c r="E295" s="267"/>
      <c r="F295" s="268"/>
      <c r="G295" s="266">
        <v>12320</v>
      </c>
      <c r="H295" s="267"/>
      <c r="I295" s="267"/>
      <c r="J295" s="267"/>
      <c r="K295" s="268"/>
      <c r="L295" s="267"/>
      <c r="M295" s="267"/>
      <c r="N295" s="267"/>
      <c r="O295" s="267"/>
      <c r="P295" s="267"/>
      <c r="Q295" s="268"/>
      <c r="R295" s="267"/>
      <c r="S295" s="267"/>
      <c r="T295" s="267"/>
      <c r="U295" s="267"/>
      <c r="V295" s="267"/>
      <c r="W295" s="268"/>
      <c r="X295" s="269"/>
      <c r="Y295" s="267">
        <v>4300</v>
      </c>
      <c r="Z295" s="269"/>
      <c r="AA295" s="267"/>
      <c r="AB295" s="267"/>
      <c r="AC295" s="268"/>
    </row>
    <row r="296" spans="1:29">
      <c r="A296" s="265">
        <v>42417</v>
      </c>
      <c r="B296" s="266"/>
      <c r="C296" s="267">
        <v>215</v>
      </c>
      <c r="D296" s="267"/>
      <c r="E296" s="267"/>
      <c r="F296" s="268"/>
      <c r="G296" s="266"/>
      <c r="H296" s="267">
        <v>1628.38</v>
      </c>
      <c r="I296" s="267"/>
      <c r="J296" s="267"/>
      <c r="K296" s="268"/>
      <c r="L296" s="267"/>
      <c r="M296" s="267"/>
      <c r="N296" s="267"/>
      <c r="O296" s="267"/>
      <c r="P296" s="267"/>
      <c r="Q296" s="268"/>
      <c r="R296" s="267"/>
      <c r="S296" s="267"/>
      <c r="T296" s="267"/>
      <c r="U296" s="267"/>
      <c r="V296" s="267"/>
      <c r="W296" s="268"/>
      <c r="X296" s="269"/>
      <c r="Y296" s="267"/>
      <c r="Z296" s="269"/>
      <c r="AA296" s="267"/>
      <c r="AB296" s="267"/>
      <c r="AC296" s="268"/>
    </row>
    <row r="297" spans="1:29">
      <c r="A297" s="265">
        <v>42422</v>
      </c>
      <c r="B297" s="266"/>
      <c r="C297" s="267">
        <v>669.73</v>
      </c>
      <c r="D297" s="267"/>
      <c r="E297" s="267"/>
      <c r="F297" s="268"/>
      <c r="G297" s="266"/>
      <c r="H297" s="267"/>
      <c r="I297" s="267"/>
      <c r="J297" s="267"/>
      <c r="K297" s="268"/>
      <c r="L297" s="267"/>
      <c r="M297" s="267"/>
      <c r="N297" s="267"/>
      <c r="O297" s="267"/>
      <c r="P297" s="267"/>
      <c r="Q297" s="268"/>
      <c r="R297" s="267"/>
      <c r="S297" s="267"/>
      <c r="T297" s="267"/>
      <c r="U297" s="267"/>
      <c r="V297" s="267"/>
      <c r="W297" s="268"/>
      <c r="X297" s="269"/>
      <c r="Y297" s="267"/>
      <c r="Z297" s="269"/>
      <c r="AA297" s="267"/>
      <c r="AB297" s="267"/>
      <c r="AC297" s="268"/>
    </row>
    <row r="298" spans="1:29">
      <c r="A298" s="265">
        <v>42423</v>
      </c>
      <c r="B298" s="266"/>
      <c r="C298" s="267">
        <v>262.37</v>
      </c>
      <c r="D298" s="267"/>
      <c r="E298" s="267"/>
      <c r="F298" s="268"/>
      <c r="G298" s="266"/>
      <c r="H298" s="282">
        <v>5620.82</v>
      </c>
      <c r="I298" s="267"/>
      <c r="J298" s="267"/>
      <c r="K298" s="268"/>
      <c r="L298" s="267"/>
      <c r="M298" s="267"/>
      <c r="N298" s="267"/>
      <c r="O298" s="267"/>
      <c r="P298" s="267"/>
      <c r="Q298" s="268"/>
      <c r="R298" s="267"/>
      <c r="S298" s="267"/>
      <c r="T298" s="267"/>
      <c r="U298" s="267"/>
      <c r="V298" s="267"/>
      <c r="W298" s="268"/>
      <c r="X298" s="269"/>
      <c r="Y298" s="267"/>
      <c r="Z298" s="269"/>
      <c r="AA298" s="267"/>
      <c r="AB298" s="267"/>
      <c r="AC298" s="268"/>
    </row>
    <row r="299" spans="1:29">
      <c r="A299" s="265">
        <v>42424</v>
      </c>
      <c r="B299" s="266"/>
      <c r="C299" s="267"/>
      <c r="D299" s="267"/>
      <c r="E299" s="267"/>
      <c r="F299" s="268"/>
      <c r="G299" s="266"/>
      <c r="H299" s="267">
        <v>380.28</v>
      </c>
      <c r="I299" s="267"/>
      <c r="J299" s="267"/>
      <c r="K299" s="268"/>
      <c r="L299" s="267"/>
      <c r="M299" s="267"/>
      <c r="N299" s="267"/>
      <c r="O299" s="267"/>
      <c r="P299" s="267"/>
      <c r="Q299" s="268"/>
      <c r="R299" s="267"/>
      <c r="S299" s="267"/>
      <c r="T299" s="267"/>
      <c r="U299" s="267"/>
      <c r="V299" s="267"/>
      <c r="W299" s="268"/>
      <c r="X299" s="269"/>
      <c r="Y299" s="267"/>
      <c r="Z299" s="269"/>
      <c r="AA299" s="267"/>
      <c r="AB299" s="267"/>
      <c r="AC299" s="268"/>
    </row>
    <row r="300" spans="1:29">
      <c r="A300" s="265">
        <v>42425</v>
      </c>
      <c r="B300" s="266"/>
      <c r="C300" s="267"/>
      <c r="D300" s="267"/>
      <c r="E300" s="267"/>
      <c r="F300" s="268"/>
      <c r="G300" s="266"/>
      <c r="H300" s="267"/>
      <c r="I300" s="267"/>
      <c r="J300" s="267"/>
      <c r="K300" s="268"/>
      <c r="L300" s="267"/>
      <c r="M300" s="267"/>
      <c r="N300" s="267"/>
      <c r="O300" s="267"/>
      <c r="P300" s="267"/>
      <c r="Q300" s="268"/>
      <c r="R300" s="267"/>
      <c r="S300" s="267"/>
      <c r="T300" s="267"/>
      <c r="U300" s="267"/>
      <c r="V300" s="267"/>
      <c r="W300" s="268"/>
      <c r="X300" s="269"/>
      <c r="Y300" s="267">
        <f>13200+8188+1280.11</f>
        <v>22668.11</v>
      </c>
      <c r="Z300" s="269"/>
      <c r="AA300" s="267"/>
      <c r="AB300" s="267"/>
      <c r="AC300" s="268"/>
    </row>
    <row r="301" spans="1:29">
      <c r="A301" s="265">
        <v>42426</v>
      </c>
      <c r="B301" s="266"/>
      <c r="C301" s="282">
        <v>1038.45</v>
      </c>
      <c r="D301" s="267"/>
      <c r="E301" s="267"/>
      <c r="F301" s="268"/>
      <c r="G301" s="266"/>
      <c r="H301" s="267"/>
      <c r="I301" s="267"/>
      <c r="J301" s="267"/>
      <c r="K301" s="268"/>
      <c r="L301" s="267"/>
      <c r="M301" s="267"/>
      <c r="N301" s="267"/>
      <c r="O301" s="267"/>
      <c r="P301" s="267"/>
      <c r="Q301" s="268"/>
      <c r="R301" s="267"/>
      <c r="S301" s="267"/>
      <c r="T301" s="267"/>
      <c r="U301" s="267"/>
      <c r="V301" s="267"/>
      <c r="W301" s="268"/>
      <c r="X301" s="269">
        <v>26500</v>
      </c>
      <c r="Y301" s="267"/>
      <c r="Z301" s="269"/>
      <c r="AA301" s="267"/>
      <c r="AB301" s="267"/>
      <c r="AC301" s="268"/>
    </row>
    <row r="302" spans="1:29">
      <c r="A302" s="265">
        <v>42430</v>
      </c>
      <c r="B302" s="266">
        <v>4000</v>
      </c>
      <c r="C302" s="267"/>
      <c r="D302" s="267"/>
      <c r="E302" s="267"/>
      <c r="F302" s="268"/>
      <c r="G302" s="266"/>
      <c r="H302" s="267"/>
      <c r="I302" s="267"/>
      <c r="J302" s="267"/>
      <c r="K302" s="268"/>
      <c r="L302" s="267"/>
      <c r="M302" s="267"/>
      <c r="N302" s="267"/>
      <c r="O302" s="267"/>
      <c r="P302" s="267"/>
      <c r="Q302" s="268"/>
      <c r="R302" s="267"/>
      <c r="S302" s="267"/>
      <c r="T302" s="267"/>
      <c r="U302" s="267"/>
      <c r="V302" s="267"/>
      <c r="W302" s="268"/>
      <c r="X302" s="269"/>
      <c r="Y302" s="267">
        <v>13665</v>
      </c>
      <c r="Z302" s="269"/>
      <c r="AA302" s="267"/>
      <c r="AB302" s="267"/>
      <c r="AC302" s="268"/>
    </row>
    <row r="303" spans="1:29">
      <c r="A303" s="265">
        <v>42432</v>
      </c>
      <c r="B303" s="266"/>
      <c r="C303" s="267">
        <v>772.62</v>
      </c>
      <c r="D303" s="267"/>
      <c r="E303" s="267"/>
      <c r="F303" s="268"/>
      <c r="G303" s="266"/>
      <c r="H303" s="267">
        <v>368.96</v>
      </c>
      <c r="I303" s="267"/>
      <c r="J303" s="267"/>
      <c r="K303" s="268"/>
      <c r="L303" s="267"/>
      <c r="M303" s="267"/>
      <c r="N303" s="267"/>
      <c r="O303" s="267"/>
      <c r="P303" s="267"/>
      <c r="Q303" s="268"/>
      <c r="R303" s="267"/>
      <c r="S303" s="267"/>
      <c r="T303" s="267"/>
      <c r="U303" s="267"/>
      <c r="V303" s="267"/>
      <c r="W303" s="268"/>
      <c r="X303" s="269"/>
      <c r="Y303" s="283">
        <v>17202.96</v>
      </c>
      <c r="Z303" s="269"/>
      <c r="AA303" s="267"/>
      <c r="AB303" s="267"/>
      <c r="AC303" s="268"/>
    </row>
    <row r="304" spans="1:29">
      <c r="A304" s="265">
        <v>42434</v>
      </c>
      <c r="B304" s="266"/>
      <c r="C304" s="267">
        <v>310.17</v>
      </c>
      <c r="D304" s="267"/>
      <c r="E304" s="267"/>
      <c r="F304" s="268"/>
      <c r="G304" s="266"/>
      <c r="H304" s="267"/>
      <c r="I304" s="267"/>
      <c r="J304" s="267"/>
      <c r="K304" s="268"/>
      <c r="L304" s="267"/>
      <c r="M304" s="267"/>
      <c r="N304" s="267"/>
      <c r="O304" s="267"/>
      <c r="P304" s="267"/>
      <c r="Q304" s="268"/>
      <c r="R304" s="267"/>
      <c r="S304" s="267"/>
      <c r="T304" s="267"/>
      <c r="U304" s="267"/>
      <c r="V304" s="267"/>
      <c r="W304" s="268"/>
      <c r="X304" s="269"/>
      <c r="Y304" s="267"/>
      <c r="Z304" s="269"/>
      <c r="AA304" s="267"/>
      <c r="AB304" s="267"/>
      <c r="AC304" s="268"/>
    </row>
    <row r="305" spans="1:29">
      <c r="A305" s="265">
        <v>42438</v>
      </c>
      <c r="B305" s="266"/>
      <c r="C305" s="267"/>
      <c r="D305" s="267"/>
      <c r="E305" s="267"/>
      <c r="F305" s="268"/>
      <c r="G305" s="266"/>
      <c r="H305" s="282">
        <v>2733.52</v>
      </c>
      <c r="I305" s="267"/>
      <c r="J305" s="267"/>
      <c r="K305" s="268"/>
      <c r="L305" s="267"/>
      <c r="M305" s="267"/>
      <c r="N305" s="267"/>
      <c r="O305" s="267"/>
      <c r="P305" s="267"/>
      <c r="Q305" s="268"/>
      <c r="R305" s="267"/>
      <c r="S305" s="267"/>
      <c r="T305" s="267"/>
      <c r="U305" s="267"/>
      <c r="V305" s="267"/>
      <c r="W305" s="268"/>
      <c r="X305" s="269"/>
      <c r="Y305" s="267"/>
      <c r="Z305" s="269"/>
      <c r="AA305" s="267"/>
      <c r="AB305" s="267"/>
      <c r="AC305" s="268"/>
    </row>
    <row r="306" spans="1:29">
      <c r="A306" s="265">
        <v>42447</v>
      </c>
      <c r="B306" s="266"/>
      <c r="C306" s="267">
        <v>215.13</v>
      </c>
      <c r="D306" s="267"/>
      <c r="E306" s="267"/>
      <c r="F306" s="268"/>
      <c r="G306" s="266"/>
      <c r="H306" s="267"/>
      <c r="I306" s="267"/>
      <c r="J306" s="267"/>
      <c r="K306" s="268"/>
      <c r="L306" s="267"/>
      <c r="M306" s="267"/>
      <c r="N306" s="267"/>
      <c r="O306" s="267"/>
      <c r="P306" s="267"/>
      <c r="Q306" s="268"/>
      <c r="R306" s="267"/>
      <c r="S306" s="267"/>
      <c r="T306" s="267"/>
      <c r="U306" s="267"/>
      <c r="V306" s="267"/>
      <c r="W306" s="268"/>
      <c r="X306" s="269">
        <v>5500</v>
      </c>
      <c r="Y306" s="267"/>
      <c r="Z306" s="269">
        <v>6</v>
      </c>
      <c r="AA306" s="267"/>
      <c r="AB306" s="267"/>
      <c r="AC306" s="268"/>
    </row>
    <row r="307" spans="1:29">
      <c r="A307" s="265">
        <v>42449</v>
      </c>
      <c r="B307" s="266"/>
      <c r="C307" s="267"/>
      <c r="D307" s="267"/>
      <c r="E307" s="267"/>
      <c r="F307" s="268"/>
      <c r="G307" s="266"/>
      <c r="H307" s="267"/>
      <c r="I307" s="267"/>
      <c r="J307" s="267"/>
      <c r="K307" s="268"/>
      <c r="L307" s="267"/>
      <c r="M307" s="267"/>
      <c r="N307" s="267"/>
      <c r="O307" s="267"/>
      <c r="P307" s="267"/>
      <c r="Q307" s="268"/>
      <c r="R307" s="267"/>
      <c r="S307" s="267"/>
      <c r="T307" s="267"/>
      <c r="U307" s="267"/>
      <c r="V307" s="267"/>
      <c r="W307" s="268"/>
      <c r="X307" s="269">
        <v>1000</v>
      </c>
      <c r="Y307" s="267"/>
      <c r="Z307" s="269"/>
      <c r="AA307" s="267"/>
      <c r="AB307" s="267"/>
      <c r="AC307" s="268"/>
    </row>
    <row r="308" spans="1:29">
      <c r="A308" s="265">
        <v>42451</v>
      </c>
      <c r="B308" s="266"/>
      <c r="C308" s="267">
        <v>669.96</v>
      </c>
      <c r="D308" s="267"/>
      <c r="E308" s="267"/>
      <c r="F308" s="268"/>
      <c r="G308" s="266"/>
      <c r="H308" s="267"/>
      <c r="I308" s="267"/>
      <c r="J308" s="267"/>
      <c r="K308" s="268"/>
      <c r="L308" s="267"/>
      <c r="M308" s="267"/>
      <c r="N308" s="267"/>
      <c r="O308" s="267"/>
      <c r="P308" s="267"/>
      <c r="Q308" s="268"/>
      <c r="R308" s="267"/>
      <c r="S308" s="267"/>
      <c r="T308" s="267"/>
      <c r="U308" s="267"/>
      <c r="V308" s="267"/>
      <c r="W308" s="268"/>
      <c r="X308" s="269"/>
      <c r="Y308" s="267"/>
      <c r="Z308" s="269"/>
      <c r="AA308" s="267"/>
      <c r="AB308" s="267"/>
      <c r="AC308" s="268"/>
    </row>
    <row r="309" spans="1:29">
      <c r="A309" s="265">
        <v>42453</v>
      </c>
      <c r="B309" s="266"/>
      <c r="C309" s="267">
        <v>262.7</v>
      </c>
      <c r="D309" s="267"/>
      <c r="E309" s="267"/>
      <c r="F309" s="268"/>
      <c r="G309" s="266"/>
      <c r="H309" s="267"/>
      <c r="I309" s="267"/>
      <c r="J309" s="267"/>
      <c r="K309" s="268"/>
      <c r="L309" s="267"/>
      <c r="M309" s="267"/>
      <c r="N309" s="267"/>
      <c r="O309" s="267"/>
      <c r="P309" s="267"/>
      <c r="Q309" s="268"/>
      <c r="R309" s="267"/>
      <c r="S309" s="267"/>
      <c r="T309" s="267"/>
      <c r="U309" s="267"/>
      <c r="V309" s="267"/>
      <c r="W309" s="268"/>
      <c r="X309" s="269"/>
      <c r="Y309" s="267"/>
      <c r="Z309" s="269"/>
      <c r="AA309" s="267"/>
      <c r="AB309" s="267"/>
      <c r="AC309" s="268"/>
    </row>
    <row r="310" spans="1:29">
      <c r="A310" s="265">
        <v>42454</v>
      </c>
      <c r="B310" s="266"/>
      <c r="C310" s="267"/>
      <c r="D310" s="267"/>
      <c r="E310" s="267"/>
      <c r="F310" s="268"/>
      <c r="G310" s="266"/>
      <c r="H310" s="267"/>
      <c r="I310" s="267"/>
      <c r="J310" s="267"/>
      <c r="K310" s="268"/>
      <c r="L310" s="267"/>
      <c r="M310" s="267"/>
      <c r="N310" s="267"/>
      <c r="O310" s="267"/>
      <c r="P310" s="267"/>
      <c r="Q310" s="268"/>
      <c r="R310" s="267"/>
      <c r="S310" s="267"/>
      <c r="T310" s="267"/>
      <c r="U310" s="267"/>
      <c r="V310" s="267"/>
      <c r="W310" s="268"/>
      <c r="X310" s="269"/>
      <c r="Y310" s="267">
        <v>2000</v>
      </c>
      <c r="Z310" s="269"/>
      <c r="AA310" s="267"/>
      <c r="AB310" s="267"/>
      <c r="AC310" s="268"/>
    </row>
    <row r="311" spans="1:29">
      <c r="A311" s="265">
        <v>42458</v>
      </c>
      <c r="B311" s="266">
        <v>5000</v>
      </c>
      <c r="C311" s="267"/>
      <c r="D311" s="267"/>
      <c r="E311" s="267"/>
      <c r="F311" s="268"/>
      <c r="G311" s="266"/>
      <c r="H311" s="267">
        <v>858.26</v>
      </c>
      <c r="I311" s="267"/>
      <c r="J311" s="267"/>
      <c r="K311" s="268"/>
      <c r="L311" s="267"/>
      <c r="M311" s="267"/>
      <c r="N311" s="267"/>
      <c r="O311" s="267"/>
      <c r="P311" s="267"/>
      <c r="Q311" s="268"/>
      <c r="R311" s="267"/>
      <c r="S311" s="267"/>
      <c r="T311" s="267"/>
      <c r="U311" s="267"/>
      <c r="V311" s="267"/>
      <c r="W311" s="268"/>
      <c r="X311" s="269"/>
      <c r="Y311" s="267"/>
      <c r="Z311" s="269"/>
      <c r="AA311" s="267"/>
      <c r="AB311" s="267"/>
      <c r="AC311" s="268"/>
    </row>
    <row r="312" spans="1:29">
      <c r="A312" s="265">
        <v>42465</v>
      </c>
      <c r="B312" s="266"/>
      <c r="C312" s="267">
        <f>560.5+310.44</f>
        <v>870.94</v>
      </c>
      <c r="D312" s="267"/>
      <c r="E312" s="267"/>
      <c r="F312" s="268"/>
      <c r="G312" s="266"/>
      <c r="H312" s="267">
        <v>399.25</v>
      </c>
      <c r="I312" s="267"/>
      <c r="J312" s="267"/>
      <c r="K312" s="268"/>
      <c r="L312" s="267"/>
      <c r="M312" s="267"/>
      <c r="N312" s="267"/>
      <c r="O312" s="267"/>
      <c r="P312" s="267"/>
      <c r="Q312" s="268"/>
      <c r="R312" s="267"/>
      <c r="S312" s="267"/>
      <c r="T312" s="267"/>
      <c r="U312" s="267"/>
      <c r="V312" s="267"/>
      <c r="W312" s="268"/>
      <c r="X312" s="269"/>
      <c r="Y312" s="267"/>
      <c r="Z312" s="269"/>
      <c r="AA312" s="267"/>
      <c r="AB312" s="267"/>
      <c r="AC312" s="268"/>
    </row>
    <row r="313" spans="1:29">
      <c r="A313" s="265">
        <v>42467</v>
      </c>
      <c r="B313" s="266"/>
      <c r="C313" s="267"/>
      <c r="D313" s="267"/>
      <c r="E313" s="267"/>
      <c r="F313" s="268"/>
      <c r="G313" s="266"/>
      <c r="H313" s="267"/>
      <c r="I313" s="267"/>
      <c r="J313" s="267"/>
      <c r="K313" s="268"/>
      <c r="L313" s="267"/>
      <c r="M313" s="267"/>
      <c r="N313" s="267"/>
      <c r="O313" s="267"/>
      <c r="P313" s="267"/>
      <c r="Q313" s="268"/>
      <c r="R313" s="267"/>
      <c r="S313" s="267"/>
      <c r="T313" s="267"/>
      <c r="U313" s="267"/>
      <c r="V313" s="267"/>
      <c r="W313" s="268"/>
      <c r="X313" s="269"/>
      <c r="Y313" s="267">
        <v>1403.54</v>
      </c>
      <c r="Z313" s="269"/>
      <c r="AA313" s="267"/>
      <c r="AB313" s="267"/>
      <c r="AC313" s="268"/>
    </row>
    <row r="314" spans="1:29">
      <c r="A314" s="265">
        <v>42469</v>
      </c>
      <c r="B314" s="266">
        <v>8200</v>
      </c>
      <c r="C314" s="267">
        <v>80</v>
      </c>
      <c r="D314" s="267">
        <v>5</v>
      </c>
      <c r="E314" s="267"/>
      <c r="F314" s="268"/>
      <c r="G314" s="266"/>
      <c r="H314" s="267"/>
      <c r="I314" s="267"/>
      <c r="J314" s="267"/>
      <c r="K314" s="268"/>
      <c r="L314" s="267"/>
      <c r="M314" s="267"/>
      <c r="N314" s="267"/>
      <c r="O314" s="267"/>
      <c r="P314" s="267"/>
      <c r="Q314" s="268"/>
      <c r="R314" s="267"/>
      <c r="S314" s="267"/>
      <c r="T314" s="267"/>
      <c r="U314" s="267"/>
      <c r="V314" s="267"/>
      <c r="W314" s="268"/>
      <c r="X314" s="269"/>
      <c r="Y314" s="267"/>
      <c r="Z314" s="269"/>
      <c r="AA314" s="267"/>
      <c r="AB314" s="267"/>
      <c r="AC314" s="268"/>
    </row>
    <row r="315" spans="1:29">
      <c r="A315" s="265">
        <v>42470</v>
      </c>
      <c r="D315" s="267"/>
      <c r="E315" s="267"/>
      <c r="F315" s="268"/>
      <c r="G315" s="266">
        <v>3943</v>
      </c>
      <c r="H315" s="267">
        <v>80.52</v>
      </c>
      <c r="I315" s="267"/>
      <c r="J315" s="267"/>
      <c r="K315" s="268"/>
      <c r="L315" s="267"/>
      <c r="M315" s="267"/>
      <c r="N315" s="267"/>
      <c r="O315" s="267"/>
      <c r="P315" s="267"/>
      <c r="Q315" s="268"/>
      <c r="R315" s="267"/>
      <c r="S315" s="267"/>
      <c r="T315" s="267"/>
      <c r="U315" s="267"/>
      <c r="V315" s="267"/>
      <c r="W315" s="268"/>
      <c r="X315" s="269"/>
      <c r="Y315" s="267"/>
      <c r="Z315" s="269"/>
      <c r="AA315" s="267"/>
      <c r="AB315" s="267"/>
      <c r="AC315" s="268"/>
    </row>
    <row r="316" spans="1:29">
      <c r="A316" s="265">
        <v>42474</v>
      </c>
      <c r="B316" s="266"/>
      <c r="C316" s="267"/>
      <c r="D316" s="267"/>
      <c r="E316" s="267"/>
      <c r="F316" s="268"/>
      <c r="G316" s="266">
        <v>8000</v>
      </c>
      <c r="H316" s="267"/>
      <c r="I316" s="267"/>
      <c r="J316" s="267"/>
      <c r="K316" s="268"/>
      <c r="L316" s="267"/>
      <c r="M316" s="267"/>
      <c r="N316" s="267"/>
      <c r="O316" s="267"/>
      <c r="P316" s="267"/>
      <c r="Q316" s="268"/>
      <c r="R316" s="267"/>
      <c r="S316" s="267"/>
      <c r="T316" s="267"/>
      <c r="U316" s="267"/>
      <c r="V316" s="267"/>
      <c r="W316" s="268"/>
      <c r="X316" s="269"/>
      <c r="Y316" s="267"/>
      <c r="Z316" s="269"/>
      <c r="AA316" s="267"/>
      <c r="AB316" s="267"/>
      <c r="AC316" s="268"/>
    </row>
    <row r="317" spans="1:29">
      <c r="A317" s="265">
        <v>42476</v>
      </c>
      <c r="B317" s="266"/>
      <c r="C317" s="282">
        <v>1457.64</v>
      </c>
      <c r="D317" s="267"/>
      <c r="E317" s="267"/>
      <c r="F317" s="268"/>
      <c r="G317" s="266"/>
      <c r="H317" s="267"/>
      <c r="I317" s="267"/>
      <c r="J317" s="267"/>
      <c r="K317" s="268"/>
      <c r="L317" s="267"/>
      <c r="M317" s="267"/>
      <c r="N317" s="267"/>
      <c r="O317" s="267"/>
      <c r="P317" s="267"/>
      <c r="Q317" s="268"/>
      <c r="R317" s="267"/>
      <c r="S317" s="267"/>
      <c r="T317" s="267"/>
      <c r="U317" s="267"/>
      <c r="V317" s="267"/>
      <c r="W317" s="268"/>
      <c r="X317" s="269"/>
      <c r="Y317" s="267"/>
      <c r="Z317" s="269"/>
      <c r="AA317" s="267"/>
      <c r="AB317" s="267"/>
      <c r="AC317" s="268"/>
    </row>
    <row r="318" spans="1:29">
      <c r="A318" s="265">
        <v>42478</v>
      </c>
      <c r="B318" s="266"/>
      <c r="C318" s="267"/>
      <c r="D318" s="267"/>
      <c r="E318" s="267"/>
      <c r="F318" s="268"/>
      <c r="G318" s="266"/>
      <c r="H318" s="282">
        <v>1712.42</v>
      </c>
      <c r="I318" s="267"/>
      <c r="J318" s="267"/>
      <c r="K318" s="268"/>
      <c r="L318" s="267"/>
      <c r="M318" s="267"/>
      <c r="N318" s="267"/>
      <c r="O318" s="267"/>
      <c r="P318" s="267"/>
      <c r="Q318" s="268"/>
      <c r="R318" s="267"/>
      <c r="S318" s="267"/>
      <c r="T318" s="267"/>
      <c r="U318" s="267"/>
      <c r="V318" s="267"/>
      <c r="W318" s="268"/>
      <c r="X318" s="269"/>
      <c r="Y318" s="267"/>
      <c r="Z318" s="269"/>
      <c r="AA318" s="267"/>
      <c r="AB318" s="267"/>
      <c r="AC318" s="268"/>
    </row>
    <row r="319" spans="1:29">
      <c r="A319" s="265">
        <v>42481</v>
      </c>
      <c r="B319" s="266"/>
      <c r="C319" s="267">
        <v>670.64</v>
      </c>
      <c r="D319" s="267"/>
      <c r="E319" s="267"/>
      <c r="F319" s="268"/>
      <c r="G319" s="266"/>
      <c r="H319" s="267"/>
      <c r="I319" s="267"/>
      <c r="J319" s="267"/>
      <c r="K319" s="268"/>
      <c r="L319" s="267"/>
      <c r="M319" s="267"/>
      <c r="N319" s="267"/>
      <c r="O319" s="267"/>
      <c r="P319" s="267"/>
      <c r="Q319" s="268"/>
      <c r="R319" s="267"/>
      <c r="S319" s="267"/>
      <c r="T319" s="267"/>
      <c r="U319" s="267"/>
      <c r="V319" s="267"/>
      <c r="W319" s="268"/>
      <c r="X319" s="269"/>
      <c r="Y319" s="267"/>
      <c r="Z319" s="269"/>
      <c r="AA319" s="267"/>
      <c r="AB319" s="267"/>
      <c r="AC319" s="268"/>
    </row>
    <row r="320" spans="1:29">
      <c r="A320" s="265">
        <v>42483</v>
      </c>
      <c r="B320" s="266"/>
      <c r="C320" s="267">
        <v>263</v>
      </c>
      <c r="D320" s="267"/>
      <c r="E320" s="267"/>
      <c r="F320" s="268"/>
      <c r="G320" s="266"/>
      <c r="H320" s="282">
        <v>5970.83</v>
      </c>
      <c r="I320" s="267"/>
      <c r="J320" s="267"/>
      <c r="K320" s="268"/>
      <c r="L320" s="267"/>
      <c r="M320" s="267"/>
      <c r="N320" s="267"/>
      <c r="O320" s="267"/>
      <c r="P320" s="267"/>
      <c r="Q320" s="268"/>
      <c r="R320" s="267"/>
      <c r="S320" s="267"/>
      <c r="T320" s="267"/>
      <c r="U320" s="267"/>
      <c r="V320" s="267"/>
      <c r="W320" s="268"/>
      <c r="X320" s="269"/>
      <c r="Y320" s="267"/>
      <c r="Z320" s="269"/>
      <c r="AA320" s="267"/>
      <c r="AB320" s="267"/>
      <c r="AC320" s="268"/>
    </row>
    <row r="321" spans="1:29">
      <c r="A321" s="265">
        <v>42485</v>
      </c>
      <c r="B321" s="266">
        <v>100</v>
      </c>
      <c r="C321" s="267"/>
      <c r="D321" s="267"/>
      <c r="E321" s="267"/>
      <c r="F321" s="268"/>
      <c r="G321" s="266">
        <v>58</v>
      </c>
      <c r="H321" s="267"/>
      <c r="I321" s="267"/>
      <c r="J321" s="267"/>
      <c r="K321" s="268"/>
      <c r="L321" s="267"/>
      <c r="M321" s="267"/>
      <c r="N321" s="267"/>
      <c r="O321" s="267"/>
      <c r="P321" s="267"/>
      <c r="Q321" s="268"/>
      <c r="R321" s="267"/>
      <c r="S321" s="267"/>
      <c r="T321" s="267"/>
      <c r="U321" s="267"/>
      <c r="V321" s="267"/>
      <c r="W321" s="268"/>
      <c r="X321" s="269"/>
      <c r="Y321" s="267">
        <v>5018</v>
      </c>
      <c r="Z321" s="269"/>
      <c r="AA321" s="267"/>
      <c r="AB321" s="267"/>
      <c r="AC321" s="268"/>
    </row>
    <row r="322" spans="1:29">
      <c r="A322" s="265">
        <v>42487</v>
      </c>
      <c r="B322" s="266"/>
      <c r="C322" s="267"/>
      <c r="D322" s="267"/>
      <c r="E322" s="267"/>
      <c r="F322" s="268"/>
      <c r="G322" s="266">
        <v>6220</v>
      </c>
      <c r="H322" s="267">
        <v>100</v>
      </c>
      <c r="I322" s="267"/>
      <c r="J322" s="267"/>
      <c r="K322" s="268"/>
      <c r="L322" s="267"/>
      <c r="M322" s="267"/>
      <c r="N322" s="267"/>
      <c r="O322" s="267"/>
      <c r="P322" s="267"/>
      <c r="Q322" s="268"/>
      <c r="R322" s="267"/>
      <c r="S322" s="267"/>
      <c r="T322" s="267"/>
      <c r="U322" s="267"/>
      <c r="V322" s="267"/>
      <c r="W322" s="268"/>
      <c r="X322" s="269"/>
      <c r="Y322" s="267"/>
      <c r="Z322" s="269"/>
      <c r="AA322" s="267"/>
      <c r="AB322" s="267"/>
      <c r="AC322" s="268"/>
    </row>
    <row r="323" spans="1:29">
      <c r="A323" s="265">
        <v>42489</v>
      </c>
      <c r="B323" s="266"/>
      <c r="C323" s="267"/>
      <c r="D323" s="267"/>
      <c r="E323" s="267"/>
      <c r="F323" s="268"/>
      <c r="G323" s="266"/>
      <c r="H323" s="267">
        <v>140.81</v>
      </c>
      <c r="I323" s="267"/>
      <c r="J323" s="267"/>
      <c r="K323" s="268"/>
      <c r="L323" s="267"/>
      <c r="M323" s="267"/>
      <c r="N323" s="267"/>
      <c r="O323" s="267"/>
      <c r="P323" s="267"/>
      <c r="Q323" s="268"/>
      <c r="R323" s="267"/>
      <c r="S323" s="267"/>
      <c r="T323" s="267"/>
      <c r="U323" s="267"/>
      <c r="V323" s="267"/>
      <c r="W323" s="268"/>
      <c r="X323" s="269">
        <v>12000</v>
      </c>
      <c r="Y323" s="267"/>
      <c r="Z323" s="269"/>
      <c r="AA323" s="267"/>
      <c r="AB323" s="267"/>
      <c r="AC323" s="268"/>
    </row>
    <row r="324" spans="1:29">
      <c r="A324" s="265">
        <v>42493</v>
      </c>
      <c r="B324" s="266"/>
      <c r="C324" s="267">
        <v>224.48</v>
      </c>
      <c r="D324" s="267"/>
      <c r="E324" s="267"/>
      <c r="F324" s="268"/>
      <c r="G324" s="266"/>
      <c r="H324" s="267">
        <v>229.99</v>
      </c>
      <c r="I324" s="267"/>
      <c r="J324" s="267"/>
      <c r="K324" s="268"/>
      <c r="L324" s="267"/>
      <c r="M324" s="267"/>
      <c r="N324" s="267"/>
      <c r="O324" s="267"/>
      <c r="P324" s="267"/>
      <c r="Q324" s="268"/>
      <c r="R324" s="267"/>
      <c r="S324" s="267"/>
      <c r="T324" s="267"/>
      <c r="U324" s="267"/>
      <c r="V324" s="267"/>
      <c r="W324" s="268"/>
      <c r="X324" s="269"/>
      <c r="Y324" s="267">
        <v>12359.66</v>
      </c>
      <c r="Z324" s="269"/>
      <c r="AA324" s="267"/>
      <c r="AB324" s="267"/>
      <c r="AC324" s="268"/>
    </row>
    <row r="325" spans="1:29">
      <c r="A325" s="265">
        <v>42494</v>
      </c>
      <c r="B325" s="266"/>
      <c r="C325" s="267"/>
      <c r="D325" s="267"/>
      <c r="E325" s="267"/>
      <c r="F325" s="268"/>
      <c r="G325" s="266"/>
      <c r="H325" s="267">
        <v>469.95</v>
      </c>
      <c r="I325" s="267"/>
      <c r="J325" s="267"/>
      <c r="K325" s="268"/>
      <c r="L325" s="267"/>
      <c r="M325" s="267"/>
      <c r="N325" s="267"/>
      <c r="O325" s="267"/>
      <c r="P325" s="267"/>
      <c r="Q325" s="268"/>
      <c r="R325" s="267"/>
      <c r="S325" s="267"/>
      <c r="T325" s="267"/>
      <c r="U325" s="267"/>
      <c r="V325" s="267"/>
      <c r="W325" s="268"/>
      <c r="X325" s="269"/>
      <c r="Y325" s="267"/>
      <c r="Z325" s="269"/>
      <c r="AA325" s="267"/>
      <c r="AB325" s="267"/>
      <c r="AC325" s="268"/>
    </row>
    <row r="326" spans="1:29">
      <c r="A326" s="265">
        <v>42495</v>
      </c>
      <c r="B326" s="266"/>
      <c r="C326" s="267">
        <v>338.32</v>
      </c>
      <c r="D326" s="267"/>
      <c r="E326" s="267"/>
      <c r="F326" s="268"/>
      <c r="G326" s="266"/>
      <c r="H326" s="267"/>
      <c r="I326" s="267"/>
      <c r="J326" s="267"/>
      <c r="K326" s="268"/>
      <c r="L326" s="267"/>
      <c r="M326" s="267"/>
      <c r="N326" s="267"/>
      <c r="O326" s="267"/>
      <c r="P326" s="267"/>
      <c r="Q326" s="268"/>
      <c r="R326" s="267"/>
      <c r="S326" s="267"/>
      <c r="T326" s="267"/>
      <c r="U326" s="267"/>
      <c r="V326" s="267"/>
      <c r="W326" s="268"/>
      <c r="X326" s="269"/>
      <c r="Y326" s="267"/>
      <c r="Z326" s="269"/>
      <c r="AA326" s="267"/>
      <c r="AB326" s="267"/>
      <c r="AC326" s="268"/>
    </row>
    <row r="327" spans="1:29">
      <c r="A327" s="265">
        <v>42499</v>
      </c>
      <c r="B327" s="266"/>
      <c r="C327" s="267"/>
      <c r="D327" s="267"/>
      <c r="E327" s="267"/>
      <c r="F327" s="268"/>
      <c r="G327" s="266"/>
      <c r="H327" s="267"/>
      <c r="I327" s="267"/>
      <c r="J327" s="267"/>
      <c r="K327" s="268"/>
      <c r="L327" s="267"/>
      <c r="M327" s="267"/>
      <c r="N327" s="267"/>
      <c r="O327" s="267"/>
      <c r="P327" s="267"/>
      <c r="Q327" s="268"/>
      <c r="R327" s="267"/>
      <c r="S327" s="267"/>
      <c r="T327" s="267"/>
      <c r="U327" s="267"/>
      <c r="V327" s="267"/>
      <c r="W327" s="268"/>
      <c r="X327" s="269">
        <v>5000</v>
      </c>
      <c r="Y327" s="267"/>
      <c r="Z327" s="269"/>
      <c r="AA327" s="267"/>
      <c r="AB327" s="267"/>
      <c r="AC327" s="268"/>
    </row>
    <row r="328" spans="1:29">
      <c r="A328" s="265">
        <v>42501</v>
      </c>
      <c r="B328" s="266"/>
      <c r="C328" s="267">
        <v>89.29</v>
      </c>
      <c r="D328" s="267"/>
      <c r="E328" s="267"/>
      <c r="F328" s="268"/>
      <c r="G328" s="266"/>
      <c r="H328" s="267"/>
      <c r="I328" s="267"/>
      <c r="J328" s="267"/>
      <c r="K328" s="268"/>
      <c r="L328" s="267"/>
      <c r="M328" s="267"/>
      <c r="N328" s="267"/>
      <c r="O328" s="267"/>
      <c r="P328" s="267"/>
      <c r="Q328" s="268"/>
      <c r="R328" s="267"/>
      <c r="S328" s="267"/>
      <c r="T328" s="267"/>
      <c r="U328" s="267"/>
      <c r="V328" s="267"/>
      <c r="W328" s="268"/>
      <c r="X328" s="269"/>
      <c r="Y328" s="267"/>
      <c r="Z328" s="269"/>
      <c r="AA328" s="267"/>
      <c r="AB328" s="267"/>
      <c r="AC328" s="268"/>
    </row>
    <row r="329" spans="1:29">
      <c r="A329" s="265">
        <v>42502</v>
      </c>
      <c r="B329" s="266"/>
      <c r="C329" s="267">
        <v>554.73</v>
      </c>
      <c r="D329" s="267"/>
      <c r="E329" s="267"/>
      <c r="F329" s="268"/>
      <c r="G329" s="266"/>
      <c r="H329" s="267"/>
      <c r="I329" s="267"/>
      <c r="J329" s="267"/>
      <c r="K329" s="268"/>
      <c r="L329" s="267"/>
      <c r="M329" s="267"/>
      <c r="N329" s="267"/>
      <c r="O329" s="267"/>
      <c r="P329" s="267"/>
      <c r="Q329" s="268"/>
      <c r="R329" s="267"/>
      <c r="S329" s="267"/>
      <c r="T329" s="267"/>
      <c r="U329" s="267"/>
      <c r="V329" s="267"/>
      <c r="W329" s="268"/>
      <c r="X329" s="269">
        <v>3500</v>
      </c>
      <c r="Y329" s="267"/>
      <c r="Z329" s="269">
        <v>3</v>
      </c>
      <c r="AA329" s="267"/>
      <c r="AB329" s="267"/>
      <c r="AC329" s="268"/>
    </row>
    <row r="330" spans="1:29">
      <c r="A330" s="265">
        <v>42508</v>
      </c>
      <c r="B330" s="266"/>
      <c r="C330" s="267">
        <v>77.97</v>
      </c>
      <c r="D330" s="267"/>
      <c r="E330" s="267"/>
      <c r="F330" s="268"/>
      <c r="G330" s="266"/>
      <c r="H330" s="267"/>
      <c r="I330" s="267"/>
      <c r="J330" s="267"/>
      <c r="K330" s="268"/>
      <c r="L330" s="267"/>
      <c r="M330" s="267"/>
      <c r="N330" s="267"/>
      <c r="O330" s="267"/>
      <c r="P330" s="267"/>
      <c r="Q330" s="268"/>
      <c r="R330" s="267"/>
      <c r="S330" s="267"/>
      <c r="T330" s="267"/>
      <c r="U330" s="267"/>
      <c r="V330" s="267"/>
      <c r="W330" s="268"/>
      <c r="X330" s="269">
        <v>10000</v>
      </c>
      <c r="Y330" s="267"/>
      <c r="Z330" s="269">
        <v>10</v>
      </c>
      <c r="AA330" s="267"/>
      <c r="AB330" s="267"/>
      <c r="AC330" s="268"/>
    </row>
    <row r="331" spans="1:29">
      <c r="A331" s="265">
        <v>42511</v>
      </c>
      <c r="B331" s="266"/>
      <c r="C331" s="267">
        <v>453.08</v>
      </c>
      <c r="D331" s="267"/>
      <c r="E331" s="267"/>
      <c r="F331" s="268"/>
      <c r="G331" s="266"/>
      <c r="H331" s="267"/>
      <c r="I331" s="267"/>
      <c r="J331" s="267"/>
      <c r="K331" s="268"/>
      <c r="L331" s="267"/>
      <c r="M331" s="267"/>
      <c r="N331" s="267"/>
      <c r="O331" s="267"/>
      <c r="P331" s="267"/>
      <c r="Q331" s="268"/>
      <c r="R331" s="267"/>
      <c r="S331" s="267"/>
      <c r="T331" s="267"/>
      <c r="U331" s="267"/>
      <c r="V331" s="267"/>
      <c r="W331" s="268"/>
      <c r="X331" s="269"/>
      <c r="Y331" s="267"/>
      <c r="Z331" s="269"/>
      <c r="AA331" s="267"/>
      <c r="AB331" s="267"/>
      <c r="AC331" s="268"/>
    </row>
    <row r="332" spans="1:29">
      <c r="A332" s="265">
        <v>42513</v>
      </c>
      <c r="B332" s="266"/>
      <c r="C332" s="267">
        <v>263.38</v>
      </c>
      <c r="D332" s="267"/>
      <c r="E332" s="267"/>
      <c r="F332" s="268"/>
      <c r="G332" s="266"/>
      <c r="H332" s="267"/>
      <c r="I332" s="267"/>
      <c r="J332" s="267"/>
      <c r="K332" s="268"/>
      <c r="L332" s="267"/>
      <c r="M332" s="267"/>
      <c r="N332" s="267"/>
      <c r="O332" s="267"/>
      <c r="P332" s="267"/>
      <c r="Q332" s="268"/>
      <c r="R332" s="267"/>
      <c r="S332" s="267"/>
      <c r="T332" s="267"/>
      <c r="U332" s="267"/>
      <c r="V332" s="267"/>
      <c r="W332" s="268"/>
      <c r="X332" s="269"/>
      <c r="Y332" s="267"/>
      <c r="Z332" s="269"/>
      <c r="AA332" s="267"/>
      <c r="AB332" s="267"/>
      <c r="AC332" s="268"/>
    </row>
    <row r="333" spans="1:29">
      <c r="A333" s="265">
        <v>42515</v>
      </c>
      <c r="B333" s="266"/>
      <c r="C333" s="267"/>
      <c r="D333" s="267"/>
      <c r="E333" s="267"/>
      <c r="F333" s="268"/>
      <c r="G333" s="266"/>
      <c r="H333" s="267"/>
      <c r="I333" s="267"/>
      <c r="J333" s="267"/>
      <c r="K333" s="268"/>
      <c r="L333" s="267"/>
      <c r="M333" s="267"/>
      <c r="N333" s="267"/>
      <c r="O333" s="267"/>
      <c r="P333" s="267"/>
      <c r="Q333" s="268"/>
      <c r="R333" s="267"/>
      <c r="S333" s="267"/>
      <c r="T333" s="267"/>
      <c r="U333" s="267"/>
      <c r="V333" s="267"/>
      <c r="W333" s="268"/>
      <c r="X333" s="269"/>
      <c r="Y333" s="267">
        <v>5493.06</v>
      </c>
      <c r="Z333" s="269"/>
      <c r="AA333" s="267"/>
      <c r="AB333" s="267"/>
      <c r="AC333" s="268"/>
    </row>
    <row r="334" spans="1:29">
      <c r="A334" s="265">
        <v>42516</v>
      </c>
      <c r="B334" s="266"/>
      <c r="C334" s="267"/>
      <c r="D334" s="267"/>
      <c r="E334" s="267"/>
      <c r="F334" s="268"/>
      <c r="G334" s="266"/>
      <c r="H334" s="267"/>
      <c r="I334" s="267"/>
      <c r="J334" s="267"/>
      <c r="K334" s="268"/>
      <c r="L334" s="267"/>
      <c r="M334" s="267"/>
      <c r="N334" s="267"/>
      <c r="O334" s="267"/>
      <c r="P334" s="267"/>
      <c r="Q334" s="268"/>
      <c r="R334" s="267"/>
      <c r="S334" s="267"/>
      <c r="T334" s="267"/>
      <c r="U334" s="267"/>
      <c r="V334" s="267"/>
      <c r="W334" s="268"/>
      <c r="X334" s="269">
        <v>4000</v>
      </c>
      <c r="Y334" s="267"/>
      <c r="Z334" s="269"/>
      <c r="AA334" s="267"/>
      <c r="AB334" s="267"/>
      <c r="AC334" s="268"/>
    </row>
    <row r="335" spans="1:29">
      <c r="A335" s="265">
        <v>42517</v>
      </c>
      <c r="B335" s="266"/>
      <c r="C335" s="282">
        <v>5148.75</v>
      </c>
      <c r="D335" s="267"/>
      <c r="E335" s="267"/>
      <c r="F335" s="268"/>
      <c r="G335" s="266"/>
      <c r="H335" s="267">
        <v>960.31</v>
      </c>
      <c r="I335" s="267"/>
      <c r="J335" s="267"/>
      <c r="K335" s="268"/>
      <c r="L335" s="267"/>
      <c r="M335" s="267"/>
      <c r="N335" s="267"/>
      <c r="O335" s="267"/>
      <c r="P335" s="267"/>
      <c r="Q335" s="268"/>
      <c r="R335" s="267"/>
      <c r="S335" s="267"/>
      <c r="T335" s="267"/>
      <c r="U335" s="267"/>
      <c r="V335" s="267"/>
      <c r="W335" s="268"/>
      <c r="X335" s="269"/>
      <c r="Y335" s="267"/>
      <c r="Z335" s="269"/>
      <c r="AA335" s="267"/>
      <c r="AB335" s="267"/>
      <c r="AC335" s="268"/>
    </row>
    <row r="336" spans="1:29">
      <c r="A336" s="265">
        <v>42519</v>
      </c>
      <c r="B336" s="266"/>
      <c r="C336" s="267"/>
      <c r="D336" s="267"/>
      <c r="E336" s="267"/>
      <c r="F336" s="268"/>
      <c r="G336" s="266">
        <v>10000</v>
      </c>
      <c r="H336" s="267"/>
      <c r="I336" s="267"/>
      <c r="J336" s="267"/>
      <c r="K336" s="268"/>
      <c r="L336" s="267"/>
      <c r="M336" s="267"/>
      <c r="N336" s="267"/>
      <c r="O336" s="267"/>
      <c r="P336" s="267"/>
      <c r="Q336" s="268"/>
      <c r="R336" s="267"/>
      <c r="S336" s="267"/>
      <c r="T336" s="267"/>
      <c r="U336" s="267"/>
      <c r="V336" s="267"/>
      <c r="W336" s="268"/>
      <c r="X336" s="269"/>
      <c r="Y336" s="267"/>
      <c r="Z336" s="269"/>
      <c r="AA336" s="267"/>
      <c r="AB336" s="267"/>
      <c r="AC336" s="268"/>
    </row>
    <row r="337" spans="1:29">
      <c r="A337" s="265">
        <v>42520</v>
      </c>
      <c r="B337" s="266"/>
      <c r="C337" s="267"/>
      <c r="D337" s="267"/>
      <c r="E337" s="267"/>
      <c r="F337" s="268"/>
      <c r="G337" s="266">
        <v>10000</v>
      </c>
      <c r="H337" s="267"/>
      <c r="I337" s="267"/>
      <c r="J337" s="267"/>
      <c r="K337" s="268"/>
      <c r="L337" s="267"/>
      <c r="M337" s="267"/>
      <c r="N337" s="267"/>
      <c r="O337" s="267"/>
      <c r="P337" s="267"/>
      <c r="Q337" s="268"/>
      <c r="R337" s="267"/>
      <c r="S337" s="267"/>
      <c r="T337" s="267"/>
      <c r="U337" s="267"/>
      <c r="V337" s="267"/>
      <c r="W337" s="268"/>
      <c r="X337" s="269"/>
      <c r="Y337" s="267"/>
      <c r="Z337" s="269"/>
      <c r="AA337" s="267"/>
      <c r="AB337" s="267"/>
      <c r="AC337" s="268"/>
    </row>
    <row r="338" spans="1:29">
      <c r="A338" s="265">
        <v>42522</v>
      </c>
      <c r="B338" s="266"/>
      <c r="C338" s="267">
        <v>149.43</v>
      </c>
      <c r="D338" s="267"/>
      <c r="E338" s="267"/>
      <c r="F338" s="268"/>
      <c r="G338" s="266"/>
      <c r="H338" s="267"/>
      <c r="I338" s="267"/>
      <c r="J338" s="267"/>
      <c r="K338" s="268"/>
      <c r="L338" s="267"/>
      <c r="M338" s="267"/>
      <c r="N338" s="267"/>
      <c r="O338" s="267"/>
      <c r="P338" s="267"/>
      <c r="Q338" s="268"/>
      <c r="R338" s="267"/>
      <c r="S338" s="267"/>
      <c r="T338" s="267"/>
      <c r="U338" s="267"/>
      <c r="V338" s="267"/>
      <c r="W338" s="268"/>
      <c r="X338" s="269"/>
      <c r="Y338" s="267"/>
      <c r="Z338" s="269"/>
      <c r="AA338" s="267"/>
      <c r="AB338" s="267"/>
      <c r="AC338" s="268"/>
    </row>
    <row r="339" spans="1:29">
      <c r="A339" s="265">
        <v>42527</v>
      </c>
      <c r="B339" s="266"/>
      <c r="C339" s="267">
        <v>310.99</v>
      </c>
      <c r="D339" s="267"/>
      <c r="E339" s="267"/>
      <c r="F339" s="268"/>
      <c r="G339" s="266"/>
      <c r="H339" s="267"/>
      <c r="I339" s="267"/>
      <c r="J339" s="267"/>
      <c r="K339" s="268"/>
      <c r="L339" s="267"/>
      <c r="M339" s="267"/>
      <c r="N339" s="267"/>
      <c r="O339" s="267"/>
      <c r="P339" s="267"/>
      <c r="Q339" s="268"/>
      <c r="R339" s="267"/>
      <c r="S339" s="267"/>
      <c r="T339" s="267"/>
      <c r="U339" s="267"/>
      <c r="V339" s="267"/>
      <c r="W339" s="268"/>
      <c r="X339" s="269"/>
      <c r="Y339" s="267"/>
      <c r="Z339" s="269"/>
      <c r="AA339" s="267"/>
      <c r="AB339" s="267"/>
      <c r="AC339" s="268"/>
    </row>
    <row r="340" spans="1:29">
      <c r="A340" s="265">
        <v>42529</v>
      </c>
      <c r="B340" s="266"/>
      <c r="C340" s="267"/>
      <c r="D340" s="267"/>
      <c r="E340" s="267"/>
      <c r="F340" s="268"/>
      <c r="G340" s="266">
        <v>33000</v>
      </c>
      <c r="H340" s="267"/>
      <c r="I340" s="267"/>
      <c r="J340" s="267"/>
      <c r="K340" s="268"/>
      <c r="L340" s="267"/>
      <c r="M340" s="267"/>
      <c r="N340" s="267"/>
      <c r="O340" s="267"/>
      <c r="P340" s="267"/>
      <c r="Q340" s="268"/>
      <c r="R340" s="267"/>
      <c r="S340" s="267"/>
      <c r="T340" s="267"/>
      <c r="U340" s="267"/>
      <c r="V340" s="267"/>
      <c r="W340" s="268"/>
      <c r="X340" s="269"/>
      <c r="Y340" s="267"/>
      <c r="Z340" s="269"/>
      <c r="AA340" s="267"/>
      <c r="AB340" s="267"/>
      <c r="AC340" s="268"/>
    </row>
    <row r="341" spans="1:29">
      <c r="A341" s="265">
        <v>42537</v>
      </c>
      <c r="B341" s="266"/>
      <c r="C341" s="267"/>
      <c r="D341" s="267"/>
      <c r="E341" s="267"/>
      <c r="F341" s="268"/>
      <c r="G341" s="266"/>
      <c r="H341" s="282">
        <v>1336.65</v>
      </c>
      <c r="I341" s="267"/>
      <c r="J341" s="267"/>
      <c r="K341" s="268"/>
      <c r="L341" s="267"/>
      <c r="M341" s="267"/>
      <c r="N341" s="267"/>
      <c r="O341" s="267"/>
      <c r="P341" s="267"/>
      <c r="Q341" s="268"/>
      <c r="R341" s="267"/>
      <c r="S341" s="267"/>
      <c r="T341" s="267"/>
      <c r="U341" s="267"/>
      <c r="V341" s="267"/>
      <c r="W341" s="268"/>
      <c r="X341" s="269"/>
      <c r="Y341" s="267"/>
      <c r="Z341" s="269"/>
      <c r="AA341" s="267"/>
      <c r="AB341" s="267"/>
      <c r="AC341" s="268"/>
    </row>
    <row r="342" spans="1:29">
      <c r="A342" s="265">
        <v>42544</v>
      </c>
      <c r="B342" s="266"/>
      <c r="C342" s="267">
        <v>341.34</v>
      </c>
      <c r="D342" s="267"/>
      <c r="E342" s="267"/>
      <c r="F342" s="268"/>
      <c r="G342" s="266"/>
      <c r="H342" s="282">
        <v>1583.69</v>
      </c>
      <c r="I342" s="267"/>
      <c r="J342" s="267"/>
      <c r="K342" s="268"/>
      <c r="L342" s="267"/>
      <c r="M342" s="267"/>
      <c r="N342" s="267"/>
      <c r="O342" s="267"/>
      <c r="P342" s="267"/>
      <c r="Q342" s="268"/>
      <c r="R342" s="267"/>
      <c r="S342" s="267"/>
      <c r="T342" s="267"/>
      <c r="U342" s="267"/>
      <c r="V342" s="267"/>
      <c r="W342" s="268"/>
      <c r="X342" s="269"/>
      <c r="Y342" s="267"/>
      <c r="Z342" s="269"/>
      <c r="AA342" s="267"/>
      <c r="AB342" s="267"/>
      <c r="AC342" s="268"/>
    </row>
    <row r="343" spans="1:29">
      <c r="A343" s="265">
        <v>42549</v>
      </c>
      <c r="B343" s="266"/>
      <c r="C343" s="267"/>
      <c r="D343" s="267"/>
      <c r="E343" s="267"/>
      <c r="F343" s="268"/>
      <c r="G343" s="266"/>
      <c r="H343" s="267"/>
      <c r="I343" s="267"/>
      <c r="J343" s="267"/>
      <c r="K343" s="268"/>
      <c r="L343" s="267"/>
      <c r="M343" s="267"/>
      <c r="N343" s="267"/>
      <c r="O343" s="267"/>
      <c r="P343" s="267"/>
      <c r="Q343" s="268"/>
      <c r="R343" s="267"/>
      <c r="S343" s="267"/>
      <c r="T343" s="267"/>
      <c r="U343" s="267"/>
      <c r="V343" s="267"/>
      <c r="W343" s="268"/>
      <c r="X343" s="269">
        <v>10000</v>
      </c>
      <c r="Y343" s="267"/>
      <c r="Z343" s="269"/>
      <c r="AA343" s="267"/>
      <c r="AB343" s="267"/>
      <c r="AC343" s="268"/>
    </row>
    <row r="344" spans="1:29">
      <c r="A344" s="265">
        <v>42550</v>
      </c>
      <c r="B344" s="266"/>
      <c r="C344" s="267"/>
      <c r="D344" s="267"/>
      <c r="E344" s="267"/>
      <c r="F344" s="268"/>
      <c r="G344" s="266"/>
      <c r="H344" s="282">
        <v>1548.14</v>
      </c>
      <c r="I344" s="267"/>
      <c r="J344" s="267"/>
      <c r="K344" s="268"/>
      <c r="L344" s="267"/>
      <c r="M344" s="267"/>
      <c r="N344" s="267"/>
      <c r="O344" s="267"/>
      <c r="P344" s="267"/>
      <c r="Q344" s="268"/>
      <c r="R344" s="267"/>
      <c r="S344" s="267"/>
      <c r="T344" s="267"/>
      <c r="U344" s="267"/>
      <c r="V344" s="267"/>
      <c r="W344" s="268"/>
      <c r="X344" s="269">
        <v>10000</v>
      </c>
      <c r="Y344" s="267"/>
      <c r="Z344" s="269"/>
      <c r="AA344" s="267"/>
      <c r="AB344" s="267"/>
      <c r="AC344" s="268"/>
    </row>
    <row r="345" spans="1:29">
      <c r="A345" s="265">
        <v>42551</v>
      </c>
      <c r="B345" s="266"/>
      <c r="C345" s="267"/>
      <c r="D345" s="267"/>
      <c r="E345" s="267"/>
      <c r="F345" s="268"/>
      <c r="G345" s="266"/>
      <c r="H345" s="267">
        <v>467.23</v>
      </c>
      <c r="I345" s="267"/>
      <c r="J345" s="267"/>
      <c r="K345" s="268"/>
      <c r="L345" s="267"/>
      <c r="M345" s="267"/>
      <c r="N345" s="267"/>
      <c r="O345" s="267"/>
      <c r="P345" s="267"/>
      <c r="Q345" s="268"/>
      <c r="R345" s="267"/>
      <c r="S345" s="267"/>
      <c r="T345" s="267"/>
      <c r="U345" s="267"/>
      <c r="V345" s="267"/>
      <c r="W345" s="268"/>
      <c r="X345" s="269"/>
      <c r="Y345" s="267">
        <v>12206</v>
      </c>
      <c r="Z345" s="269"/>
      <c r="AA345" s="267"/>
      <c r="AB345" s="267"/>
      <c r="AC345" s="268"/>
    </row>
    <row r="346" spans="1:29">
      <c r="A346" s="265">
        <v>42552</v>
      </c>
      <c r="B346" s="266"/>
      <c r="C346" s="267">
        <v>149.63</v>
      </c>
      <c r="D346" s="267"/>
      <c r="E346" s="267"/>
      <c r="F346" s="268"/>
      <c r="G346" s="266"/>
      <c r="H346" s="267"/>
      <c r="I346" s="267"/>
      <c r="J346" s="267"/>
      <c r="K346" s="268"/>
      <c r="L346" s="267"/>
      <c r="M346" s="267"/>
      <c r="N346" s="267"/>
      <c r="O346" s="267"/>
      <c r="P346" s="267"/>
      <c r="Q346" s="268"/>
      <c r="R346" s="267"/>
      <c r="S346" s="267"/>
      <c r="T346" s="267"/>
      <c r="U346" s="267"/>
      <c r="V346" s="267"/>
      <c r="W346" s="268"/>
      <c r="X346" s="269"/>
      <c r="Y346" s="267">
        <v>20106.18</v>
      </c>
      <c r="Z346" s="269"/>
      <c r="AA346" s="267"/>
      <c r="AB346" s="267"/>
      <c r="AC346" s="268"/>
    </row>
    <row r="347" spans="1:29">
      <c r="A347" s="265">
        <v>42556</v>
      </c>
      <c r="B347" s="266"/>
      <c r="C347" s="267">
        <v>311.27</v>
      </c>
      <c r="D347" s="267"/>
      <c r="E347" s="267"/>
      <c r="F347" s="268"/>
      <c r="G347" s="266"/>
      <c r="H347" s="267"/>
      <c r="I347" s="267"/>
      <c r="J347" s="267"/>
      <c r="K347" s="268"/>
      <c r="L347" s="267"/>
      <c r="M347" s="267"/>
      <c r="N347" s="267"/>
      <c r="O347" s="267"/>
      <c r="P347" s="267"/>
      <c r="Q347" s="268"/>
      <c r="R347" s="267"/>
      <c r="S347" s="267"/>
      <c r="T347" s="267"/>
      <c r="U347" s="267"/>
      <c r="V347" s="267"/>
      <c r="W347" s="268"/>
      <c r="X347" s="269"/>
      <c r="Y347" s="267"/>
      <c r="Z347" s="269"/>
      <c r="AA347" s="267"/>
      <c r="AB347" s="267"/>
      <c r="AC347" s="268"/>
    </row>
    <row r="348" spans="1:29">
      <c r="A348" s="265">
        <v>42559</v>
      </c>
      <c r="B348" s="266"/>
      <c r="C348" s="267"/>
      <c r="D348" s="267"/>
      <c r="E348" s="267"/>
      <c r="F348" s="268"/>
      <c r="G348" s="266"/>
      <c r="H348" s="267"/>
      <c r="I348" s="267"/>
      <c r="J348" s="267"/>
      <c r="K348" s="268"/>
      <c r="L348" s="267"/>
      <c r="M348" s="267"/>
      <c r="N348" s="267"/>
      <c r="O348" s="267"/>
      <c r="P348" s="267"/>
      <c r="Q348" s="268"/>
      <c r="R348" s="267"/>
      <c r="S348" s="267"/>
      <c r="T348" s="267"/>
      <c r="U348" s="267"/>
      <c r="V348" s="267"/>
      <c r="W348" s="268"/>
      <c r="X348" s="269"/>
      <c r="Y348" s="267">
        <v>2295</v>
      </c>
      <c r="Z348" s="269"/>
      <c r="AA348" s="267"/>
      <c r="AB348" s="267"/>
      <c r="AC348" s="268"/>
    </row>
    <row r="349" spans="1:29">
      <c r="A349" s="265">
        <v>42563</v>
      </c>
      <c r="B349" s="266"/>
      <c r="C349" s="267"/>
      <c r="D349" s="267"/>
      <c r="E349" s="267"/>
      <c r="F349" s="268"/>
      <c r="G349" s="266"/>
      <c r="H349" s="267"/>
      <c r="I349" s="267"/>
      <c r="J349" s="267"/>
      <c r="K349" s="268"/>
      <c r="L349" s="267"/>
      <c r="M349" s="267"/>
      <c r="N349" s="267"/>
      <c r="O349" s="267"/>
      <c r="P349" s="267"/>
      <c r="Q349" s="268"/>
      <c r="R349" s="267"/>
      <c r="S349" s="267"/>
      <c r="T349" s="267"/>
      <c r="U349" s="267"/>
      <c r="V349" s="267"/>
      <c r="W349" s="268"/>
      <c r="X349" s="269"/>
      <c r="Y349" s="267">
        <v>1069.95</v>
      </c>
      <c r="Z349" s="269"/>
      <c r="AA349" s="267"/>
      <c r="AB349" s="267"/>
      <c r="AC349" s="268"/>
    </row>
    <row r="350" spans="1:29">
      <c r="A350" s="265">
        <v>42567</v>
      </c>
      <c r="B350" s="266"/>
      <c r="C350" s="267"/>
      <c r="D350" s="267"/>
      <c r="E350" s="267"/>
      <c r="F350" s="268"/>
      <c r="G350" s="266">
        <v>401.75</v>
      </c>
      <c r="H350" s="267"/>
      <c r="I350" s="267"/>
      <c r="J350" s="267"/>
      <c r="K350" s="268"/>
      <c r="L350" s="267"/>
      <c r="M350" s="267"/>
      <c r="N350" s="267"/>
      <c r="O350" s="267"/>
      <c r="P350" s="267"/>
      <c r="Q350" s="268"/>
      <c r="R350" s="267"/>
      <c r="S350" s="267"/>
      <c r="T350" s="267"/>
      <c r="U350" s="267"/>
      <c r="V350" s="267"/>
      <c r="W350" s="268"/>
      <c r="X350" s="269"/>
      <c r="Y350" s="267"/>
      <c r="Z350" s="269"/>
      <c r="AA350" s="267"/>
      <c r="AB350" s="267"/>
      <c r="AC350" s="268"/>
    </row>
    <row r="351" spans="1:29">
      <c r="A351" s="265">
        <v>42572</v>
      </c>
      <c r="B351" s="266"/>
      <c r="C351" s="267"/>
      <c r="D351" s="267"/>
      <c r="E351" s="267"/>
      <c r="F351" s="268"/>
      <c r="G351" s="266"/>
      <c r="H351" s="267"/>
      <c r="I351" s="267"/>
      <c r="J351" s="267"/>
      <c r="K351" s="268"/>
      <c r="L351" s="267"/>
      <c r="M351" s="267"/>
      <c r="N351" s="267"/>
      <c r="O351" s="267"/>
      <c r="P351" s="267"/>
      <c r="Q351" s="268"/>
      <c r="R351" s="267"/>
      <c r="S351" s="267"/>
      <c r="T351" s="267"/>
      <c r="U351" s="267"/>
      <c r="V351" s="267"/>
      <c r="W351" s="268"/>
      <c r="X351" s="269">
        <v>4000</v>
      </c>
      <c r="Y351" s="267"/>
      <c r="Z351" s="269"/>
      <c r="AA351" s="267"/>
      <c r="AB351" s="267"/>
      <c r="AC351" s="268"/>
    </row>
    <row r="352" spans="1:29">
      <c r="A352" s="265">
        <v>42574</v>
      </c>
      <c r="B352" s="266"/>
      <c r="C352" s="267">
        <v>354.3</v>
      </c>
      <c r="D352" s="267"/>
      <c r="E352" s="267"/>
      <c r="F352" s="268"/>
      <c r="G352" s="266"/>
      <c r="H352" s="267"/>
      <c r="I352" s="267"/>
      <c r="J352" s="267"/>
      <c r="K352" s="268"/>
      <c r="L352" s="267"/>
      <c r="M352" s="267"/>
      <c r="N352" s="267"/>
      <c r="O352" s="267"/>
      <c r="P352" s="267"/>
      <c r="Q352" s="268"/>
      <c r="R352" s="267"/>
      <c r="S352" s="267"/>
      <c r="T352" s="267"/>
      <c r="U352" s="267"/>
      <c r="V352" s="267"/>
      <c r="W352" s="268"/>
      <c r="X352" s="269"/>
      <c r="Y352" s="267"/>
      <c r="Z352" s="269"/>
      <c r="AA352" s="267"/>
      <c r="AB352" s="267"/>
      <c r="AC352" s="268"/>
    </row>
    <row r="353" spans="1:29">
      <c r="A353" s="265">
        <v>42578</v>
      </c>
      <c r="B353" s="266"/>
      <c r="C353" s="267">
        <v>253.74</v>
      </c>
      <c r="D353" s="267"/>
      <c r="E353" s="267"/>
      <c r="F353" s="268"/>
      <c r="G353" s="266"/>
      <c r="H353" s="267"/>
      <c r="I353" s="267"/>
      <c r="J353" s="267"/>
      <c r="K353" s="268"/>
      <c r="L353" s="267"/>
      <c r="M353" s="267"/>
      <c r="N353" s="267"/>
      <c r="O353" s="267"/>
      <c r="P353" s="267"/>
      <c r="Q353" s="268"/>
      <c r="R353" s="267"/>
      <c r="S353" s="267"/>
      <c r="T353" s="267"/>
      <c r="U353" s="267"/>
      <c r="V353" s="267"/>
      <c r="W353" s="268"/>
      <c r="X353" s="269"/>
      <c r="Y353" s="267"/>
      <c r="Z353" s="269"/>
      <c r="AA353" s="267"/>
      <c r="AB353" s="267"/>
      <c r="AC353" s="268"/>
    </row>
    <row r="354" spans="1:29">
      <c r="A354" s="265">
        <v>42579</v>
      </c>
      <c r="B354" s="266"/>
      <c r="C354" s="267"/>
      <c r="D354" s="267"/>
      <c r="E354" s="267"/>
      <c r="F354" s="268"/>
      <c r="G354" s="266"/>
      <c r="H354" s="282">
        <v>1409.03</v>
      </c>
      <c r="I354" s="267"/>
      <c r="J354" s="267"/>
      <c r="K354" s="268"/>
      <c r="L354" s="267"/>
      <c r="M354" s="267"/>
      <c r="N354" s="267"/>
      <c r="O354" s="267"/>
      <c r="P354" s="267"/>
      <c r="Q354" s="268"/>
      <c r="R354" s="267"/>
      <c r="S354" s="267"/>
      <c r="T354" s="267"/>
      <c r="U354" s="267"/>
      <c r="V354" s="267"/>
      <c r="W354" s="268"/>
      <c r="X354" s="269">
        <v>20000</v>
      </c>
      <c r="Y354" s="267"/>
      <c r="Z354" s="269"/>
      <c r="AA354" s="267"/>
      <c r="AB354" s="267"/>
      <c r="AC354" s="268"/>
    </row>
    <row r="355" spans="1:29">
      <c r="A355" s="265">
        <v>42583</v>
      </c>
      <c r="B355" s="266">
        <v>24000</v>
      </c>
      <c r="C355" s="267"/>
      <c r="D355" s="267"/>
      <c r="E355" s="267"/>
      <c r="F355" s="268"/>
      <c r="G355" s="266"/>
      <c r="H355" s="267"/>
      <c r="I355" s="267"/>
      <c r="J355" s="267"/>
      <c r="K355" s="268"/>
      <c r="L355" s="267"/>
      <c r="M355" s="267"/>
      <c r="N355" s="267"/>
      <c r="O355" s="267"/>
      <c r="P355" s="267"/>
      <c r="Q355" s="268"/>
      <c r="R355" s="267"/>
      <c r="S355" s="267"/>
      <c r="T355" s="267"/>
      <c r="U355" s="267"/>
      <c r="V355" s="267"/>
      <c r="W355" s="268"/>
      <c r="X355" s="269"/>
      <c r="Y355" s="267"/>
      <c r="Z355" s="269"/>
      <c r="AA355" s="267"/>
      <c r="AB355" s="267"/>
      <c r="AC355" s="268"/>
    </row>
    <row r="356" spans="1:29">
      <c r="A356" s="265">
        <v>42584</v>
      </c>
      <c r="B356" s="266"/>
      <c r="C356" s="267"/>
      <c r="D356" s="267"/>
      <c r="E356" s="267"/>
      <c r="F356" s="268"/>
      <c r="G356" s="266"/>
      <c r="H356" s="267"/>
      <c r="I356" s="267"/>
      <c r="J356" s="267"/>
      <c r="K356" s="268"/>
      <c r="L356" s="267"/>
      <c r="M356" s="267"/>
      <c r="N356" s="267"/>
      <c r="O356" s="267"/>
      <c r="P356" s="267"/>
      <c r="Q356" s="268"/>
      <c r="R356" s="267"/>
      <c r="S356" s="267"/>
      <c r="T356" s="267"/>
      <c r="U356" s="267"/>
      <c r="V356" s="267"/>
      <c r="W356" s="268"/>
      <c r="X356" s="269"/>
      <c r="Y356" s="267">
        <v>19601</v>
      </c>
      <c r="Z356" s="269"/>
      <c r="AA356" s="267"/>
      <c r="AB356" s="267"/>
      <c r="AC356" s="268"/>
    </row>
    <row r="357" spans="1:29">
      <c r="A357" s="265">
        <v>42585</v>
      </c>
      <c r="B357" s="266"/>
      <c r="C357" s="267"/>
      <c r="D357" s="267"/>
      <c r="E357" s="267"/>
      <c r="F357" s="268"/>
      <c r="G357" s="266"/>
      <c r="H357" s="267"/>
      <c r="I357" s="267"/>
      <c r="J357" s="267"/>
      <c r="K357" s="268"/>
      <c r="L357" s="267"/>
      <c r="M357" s="267"/>
      <c r="N357" s="267"/>
      <c r="O357" s="267"/>
      <c r="P357" s="267"/>
      <c r="Q357" s="268"/>
      <c r="R357" s="267"/>
      <c r="S357" s="267"/>
      <c r="T357" s="267"/>
      <c r="U357" s="267"/>
      <c r="V357" s="267"/>
      <c r="W357" s="268"/>
      <c r="X357" s="269"/>
      <c r="Y357" s="267">
        <v>3464</v>
      </c>
      <c r="Z357" s="269"/>
      <c r="AA357" s="267"/>
      <c r="AB357" s="267"/>
      <c r="AC357" s="268"/>
    </row>
    <row r="358" spans="1:29">
      <c r="A358" s="265">
        <v>42588</v>
      </c>
      <c r="B358" s="266"/>
      <c r="C358" s="267">
        <v>340.3</v>
      </c>
      <c r="D358" s="267"/>
      <c r="E358" s="267"/>
      <c r="F358" s="268"/>
      <c r="G358" s="266"/>
      <c r="H358" s="267"/>
      <c r="I358" s="267"/>
      <c r="J358" s="267"/>
      <c r="K358" s="268"/>
      <c r="L358" s="267"/>
      <c r="M358" s="267"/>
      <c r="N358" s="267"/>
      <c r="O358" s="267"/>
      <c r="P358" s="267"/>
      <c r="Q358" s="268"/>
      <c r="R358" s="267"/>
      <c r="S358" s="267"/>
      <c r="T358" s="267"/>
      <c r="U358" s="267"/>
      <c r="V358" s="267"/>
      <c r="W358" s="268"/>
      <c r="X358" s="269"/>
      <c r="Y358" s="267"/>
      <c r="Z358" s="269"/>
      <c r="AA358" s="267"/>
      <c r="AB358" s="267"/>
      <c r="AC358" s="268"/>
    </row>
    <row r="359" spans="1:29">
      <c r="A359" s="265">
        <v>42590</v>
      </c>
      <c r="B359" s="266">
        <v>8000</v>
      </c>
      <c r="C359" s="267"/>
      <c r="D359" s="267"/>
      <c r="E359" s="267"/>
      <c r="F359" s="268"/>
      <c r="G359" s="266"/>
      <c r="H359" s="267"/>
      <c r="I359" s="267"/>
      <c r="J359" s="267"/>
      <c r="K359" s="268"/>
      <c r="L359" s="267"/>
      <c r="M359" s="267"/>
      <c r="N359" s="267"/>
      <c r="O359" s="267"/>
      <c r="P359" s="267"/>
      <c r="Q359" s="268"/>
      <c r="R359" s="267"/>
      <c r="S359" s="267"/>
      <c r="T359" s="267"/>
      <c r="U359" s="267"/>
      <c r="V359" s="267"/>
      <c r="W359" s="268"/>
      <c r="X359" s="269"/>
      <c r="Y359" s="267">
        <v>8255.52</v>
      </c>
      <c r="Z359" s="269"/>
      <c r="AA359" s="267"/>
      <c r="AB359" s="267"/>
      <c r="AC359" s="268"/>
    </row>
    <row r="360" spans="1:29">
      <c r="A360" s="265">
        <v>42594</v>
      </c>
      <c r="B360" s="266">
        <v>3000</v>
      </c>
      <c r="C360" s="267"/>
      <c r="D360" s="267"/>
      <c r="E360" s="267"/>
      <c r="F360" s="268"/>
      <c r="G360" s="266"/>
      <c r="H360" s="267"/>
      <c r="I360" s="267"/>
      <c r="J360" s="267"/>
      <c r="K360" s="268"/>
      <c r="L360" s="267"/>
      <c r="M360" s="267"/>
      <c r="N360" s="267"/>
      <c r="O360" s="267"/>
      <c r="P360" s="267"/>
      <c r="Q360" s="268"/>
      <c r="R360" s="267"/>
      <c r="S360" s="267"/>
      <c r="T360" s="267"/>
      <c r="U360" s="267"/>
      <c r="V360" s="267"/>
      <c r="W360" s="268"/>
      <c r="X360" s="269"/>
      <c r="Y360" s="267"/>
      <c r="Z360" s="269"/>
      <c r="AA360" s="267"/>
      <c r="AB360" s="267"/>
      <c r="AC360" s="268"/>
    </row>
    <row r="361" spans="1:29">
      <c r="A361" s="265">
        <v>42597</v>
      </c>
      <c r="B361" s="266">
        <f>50280+1200</f>
        <v>51480</v>
      </c>
      <c r="C361" s="267"/>
      <c r="D361" s="267"/>
      <c r="E361" s="267"/>
      <c r="F361" s="268"/>
      <c r="G361" s="266">
        <v>19000</v>
      </c>
      <c r="H361" s="267"/>
      <c r="I361" s="267"/>
      <c r="J361" s="267"/>
      <c r="K361" s="268"/>
      <c r="L361" s="267"/>
      <c r="M361" s="267"/>
      <c r="N361" s="267"/>
      <c r="O361" s="267"/>
      <c r="P361" s="267"/>
      <c r="Q361" s="268"/>
      <c r="R361" s="267"/>
      <c r="S361" s="267"/>
      <c r="T361" s="267"/>
      <c r="U361" s="267"/>
      <c r="V361" s="267"/>
      <c r="W361" s="268"/>
      <c r="X361" s="269"/>
      <c r="Y361" s="267">
        <v>50278</v>
      </c>
      <c r="Z361" s="269"/>
      <c r="AA361" s="267"/>
      <c r="AB361" s="267"/>
      <c r="AC361" s="268"/>
    </row>
    <row r="362" spans="1:29">
      <c r="A362" s="265">
        <v>42598</v>
      </c>
      <c r="B362" s="266"/>
      <c r="C362" s="267">
        <v>79.03</v>
      </c>
      <c r="D362" s="266">
        <f>17.41+108.87</f>
        <v>126.28</v>
      </c>
      <c r="E362" s="267"/>
      <c r="F362" s="268"/>
      <c r="G362" s="266"/>
      <c r="H362" s="267"/>
      <c r="I362" s="267"/>
      <c r="J362" s="267"/>
      <c r="K362" s="268"/>
      <c r="L362" s="267"/>
      <c r="M362" s="267"/>
      <c r="N362" s="267"/>
      <c r="O362" s="267"/>
      <c r="P362" s="267"/>
      <c r="Q362" s="268"/>
      <c r="R362" s="267"/>
      <c r="S362" s="267"/>
      <c r="T362" s="267"/>
      <c r="U362" s="267"/>
      <c r="V362" s="267"/>
      <c r="W362" s="268"/>
      <c r="X362" s="269">
        <v>27500</v>
      </c>
      <c r="Y362" s="267"/>
      <c r="Z362" s="269"/>
      <c r="AA362" s="267"/>
      <c r="AB362" s="267"/>
      <c r="AC362" s="268"/>
    </row>
    <row r="363" spans="1:29">
      <c r="A363" s="265">
        <v>42599</v>
      </c>
      <c r="B363" s="266">
        <v>2942</v>
      </c>
      <c r="C363" s="267"/>
      <c r="D363" s="267"/>
      <c r="E363" s="267"/>
      <c r="F363" s="268"/>
      <c r="G363" s="266"/>
      <c r="H363" s="267"/>
      <c r="I363" s="267"/>
      <c r="J363" s="267"/>
      <c r="K363" s="268"/>
      <c r="L363" s="267"/>
      <c r="M363" s="267"/>
      <c r="N363" s="267"/>
      <c r="O363" s="267"/>
      <c r="P363" s="267"/>
      <c r="Q363" s="268"/>
      <c r="R363" s="267"/>
      <c r="S363" s="267"/>
      <c r="T363" s="267"/>
      <c r="U363" s="267"/>
      <c r="V363" s="267"/>
      <c r="W363" s="268"/>
      <c r="X363" s="269"/>
      <c r="Y363" s="267">
        <v>2950</v>
      </c>
      <c r="Z363" s="269"/>
      <c r="AA363" s="267"/>
      <c r="AB363" s="267"/>
      <c r="AC363" s="268"/>
    </row>
    <row r="364" spans="1:29">
      <c r="A364" s="265">
        <v>42601</v>
      </c>
      <c r="B364" s="266"/>
      <c r="C364" s="267">
        <v>78.56</v>
      </c>
      <c r="D364" s="267"/>
      <c r="E364" s="267"/>
      <c r="F364" s="268"/>
      <c r="G364" s="266"/>
      <c r="H364" s="267"/>
      <c r="I364" s="267"/>
      <c r="J364" s="267"/>
      <c r="K364" s="268"/>
      <c r="L364" s="267"/>
      <c r="M364" s="267"/>
      <c r="N364" s="267"/>
      <c r="O364" s="267"/>
      <c r="P364" s="267"/>
      <c r="Q364" s="268"/>
      <c r="R364" s="267"/>
      <c r="S364" s="267"/>
      <c r="T364" s="267"/>
      <c r="U364" s="267"/>
      <c r="V364" s="267"/>
      <c r="W364" s="268"/>
      <c r="X364" s="269"/>
      <c r="Y364" s="267"/>
      <c r="Z364" s="269"/>
      <c r="AA364" s="267"/>
      <c r="AB364" s="267"/>
      <c r="AC364" s="268"/>
    </row>
    <row r="365" spans="1:29">
      <c r="A365" s="265">
        <v>42605</v>
      </c>
      <c r="B365" s="266"/>
      <c r="C365" s="267">
        <v>264.43</v>
      </c>
      <c r="D365" s="267"/>
      <c r="E365" s="267"/>
      <c r="F365" s="268"/>
      <c r="G365" s="266"/>
      <c r="H365" s="267"/>
      <c r="I365" s="267"/>
      <c r="J365" s="267"/>
      <c r="K365" s="268"/>
      <c r="L365" s="267"/>
      <c r="M365" s="267"/>
      <c r="N365" s="267"/>
      <c r="O365" s="267"/>
      <c r="P365" s="267"/>
      <c r="Q365" s="268"/>
      <c r="R365" s="267"/>
      <c r="S365" s="267"/>
      <c r="T365" s="267"/>
      <c r="U365" s="267"/>
      <c r="V365" s="267"/>
      <c r="W365" s="268"/>
      <c r="X365" s="269"/>
      <c r="Y365" s="267"/>
      <c r="Z365" s="269"/>
      <c r="AA365" s="267"/>
      <c r="AB365" s="267"/>
      <c r="AC365" s="268"/>
    </row>
    <row r="366" spans="1:29">
      <c r="A366" s="265">
        <v>42607</v>
      </c>
      <c r="B366" s="266"/>
      <c r="C366" s="267"/>
      <c r="D366" s="267"/>
      <c r="E366" s="267"/>
      <c r="F366" s="268"/>
      <c r="G366" s="266"/>
      <c r="H366" s="267"/>
      <c r="I366" s="267"/>
      <c r="J366" s="267"/>
      <c r="K366" s="268"/>
      <c r="L366" s="267"/>
      <c r="M366" s="267"/>
      <c r="N366" s="267"/>
      <c r="O366" s="267"/>
      <c r="P366" s="267"/>
      <c r="Q366" s="268"/>
      <c r="R366" s="267"/>
      <c r="S366" s="267"/>
      <c r="T366" s="267"/>
      <c r="U366" s="267"/>
      <c r="V366" s="267"/>
      <c r="W366" s="268"/>
      <c r="X366" s="269"/>
      <c r="Y366" s="267">
        <v>2150</v>
      </c>
      <c r="Z366" s="269"/>
      <c r="AA366" s="267"/>
      <c r="AB366" s="267"/>
      <c r="AC366" s="268"/>
    </row>
    <row r="367" spans="1:29">
      <c r="A367" s="265">
        <v>42611</v>
      </c>
      <c r="B367" s="266"/>
      <c r="C367" s="267"/>
      <c r="D367" s="267"/>
      <c r="E367" s="267"/>
      <c r="F367" s="268"/>
      <c r="G367" s="266"/>
      <c r="H367" s="267"/>
      <c r="I367" s="267"/>
      <c r="J367" s="267"/>
      <c r="K367" s="268"/>
      <c r="L367" s="267"/>
      <c r="M367" s="267"/>
      <c r="N367" s="267"/>
      <c r="O367" s="267"/>
      <c r="P367" s="267"/>
      <c r="Q367" s="268"/>
      <c r="R367" s="267"/>
      <c r="S367" s="267"/>
      <c r="T367" s="267"/>
      <c r="U367" s="267"/>
      <c r="V367" s="267"/>
      <c r="W367" s="268"/>
      <c r="X367" s="269">
        <v>12023</v>
      </c>
      <c r="Y367" s="267"/>
      <c r="Z367" s="269"/>
      <c r="AA367" s="267"/>
      <c r="AB367" s="267"/>
      <c r="AC367" s="268"/>
    </row>
    <row r="368" spans="1:29">
      <c r="A368" s="265">
        <v>42616</v>
      </c>
      <c r="B368" s="266"/>
      <c r="C368" s="267">
        <v>126.71</v>
      </c>
      <c r="D368" s="267"/>
      <c r="E368" s="267"/>
      <c r="F368" s="268"/>
      <c r="G368" s="266"/>
      <c r="H368" s="267"/>
      <c r="I368" s="267"/>
      <c r="J368" s="267"/>
      <c r="K368" s="268"/>
      <c r="L368" s="267"/>
      <c r="M368" s="267"/>
      <c r="N368" s="267"/>
      <c r="O368" s="267"/>
      <c r="P368" s="267"/>
      <c r="Q368" s="268"/>
      <c r="R368" s="267"/>
      <c r="S368" s="267"/>
      <c r="T368" s="267"/>
      <c r="U368" s="267"/>
      <c r="V368" s="267"/>
      <c r="W368" s="268"/>
      <c r="X368" s="269"/>
      <c r="Y368" s="267"/>
      <c r="Z368" s="269"/>
      <c r="AA368" s="267"/>
      <c r="AB368" s="267"/>
      <c r="AC368" s="268"/>
    </row>
    <row r="369" spans="1:29">
      <c r="A369" s="265">
        <v>42618</v>
      </c>
      <c r="B369" s="266"/>
      <c r="C369" s="267">
        <v>16831</v>
      </c>
      <c r="D369" s="267"/>
      <c r="E369" s="267"/>
      <c r="F369" s="268"/>
      <c r="G369" s="266"/>
      <c r="H369" s="282">
        <v>2601.2600000000002</v>
      </c>
      <c r="I369" s="267"/>
      <c r="J369" s="267"/>
      <c r="K369" s="268"/>
      <c r="L369" s="267"/>
      <c r="M369" s="267"/>
      <c r="N369" s="267"/>
      <c r="O369" s="267"/>
      <c r="P369" s="267"/>
      <c r="Q369" s="268"/>
      <c r="R369" s="267"/>
      <c r="S369" s="267"/>
      <c r="T369" s="267"/>
      <c r="U369" s="267"/>
      <c r="V369" s="267"/>
      <c r="W369" s="268"/>
      <c r="X369" s="269">
        <v>10000</v>
      </c>
      <c r="Y369" s="267"/>
      <c r="Z369" s="269"/>
      <c r="AA369" s="267"/>
      <c r="AB369" s="267"/>
      <c r="AC369" s="268"/>
    </row>
    <row r="370" spans="1:29">
      <c r="A370" s="265">
        <v>42619</v>
      </c>
      <c r="B370" s="266"/>
      <c r="C370" s="267"/>
      <c r="D370" s="267"/>
      <c r="E370" s="267"/>
      <c r="F370" s="268"/>
      <c r="G370" s="266"/>
      <c r="H370" s="282">
        <v>1818.44</v>
      </c>
      <c r="I370" s="267"/>
      <c r="J370" s="267"/>
      <c r="K370" s="268"/>
      <c r="L370" s="267"/>
      <c r="M370" s="267"/>
      <c r="N370" s="267"/>
      <c r="O370" s="267"/>
      <c r="P370" s="267"/>
      <c r="Q370" s="268"/>
      <c r="R370" s="267"/>
      <c r="S370" s="267"/>
      <c r="T370" s="267"/>
      <c r="U370" s="267"/>
      <c r="V370" s="267"/>
      <c r="W370" s="268"/>
      <c r="X370" s="269">
        <v>4000</v>
      </c>
      <c r="Y370" s="267"/>
      <c r="Z370" s="269"/>
      <c r="AA370" s="267"/>
      <c r="AB370" s="267"/>
      <c r="AC370" s="268"/>
    </row>
    <row r="371" spans="1:29">
      <c r="A371" s="265">
        <v>42620</v>
      </c>
      <c r="B371" s="266"/>
      <c r="C371" s="267">
        <v>3050</v>
      </c>
      <c r="D371" s="267"/>
      <c r="E371" s="267"/>
      <c r="F371" s="268"/>
      <c r="G371" s="266"/>
      <c r="H371" s="267"/>
      <c r="I371" s="267"/>
      <c r="J371" s="267"/>
      <c r="K371" s="268"/>
      <c r="L371" s="267"/>
      <c r="M371" s="267"/>
      <c r="N371" s="267"/>
      <c r="O371" s="267"/>
      <c r="P371" s="267"/>
      <c r="Q371" s="268"/>
      <c r="R371" s="267"/>
      <c r="S371" s="267"/>
      <c r="T371" s="267"/>
      <c r="U371" s="267"/>
      <c r="V371" s="267"/>
      <c r="W371" s="268"/>
      <c r="X371" s="269"/>
      <c r="Y371" s="267"/>
      <c r="Z371" s="269"/>
      <c r="AA371" s="267"/>
      <c r="AB371" s="267"/>
      <c r="AC371" s="268"/>
    </row>
    <row r="372" spans="1:29">
      <c r="A372" s="265">
        <v>42634</v>
      </c>
      <c r="B372" s="266"/>
      <c r="C372" s="267"/>
      <c r="D372" s="267"/>
      <c r="E372" s="267"/>
      <c r="F372" s="268"/>
      <c r="G372" s="266"/>
      <c r="H372" s="267"/>
      <c r="I372" s="267"/>
      <c r="J372" s="267"/>
      <c r="K372" s="268"/>
      <c r="L372" s="267"/>
      <c r="M372" s="267"/>
      <c r="N372" s="267"/>
      <c r="O372" s="267"/>
      <c r="P372" s="267"/>
      <c r="Q372" s="268"/>
      <c r="R372" s="267"/>
      <c r="S372" s="267"/>
      <c r="T372" s="267"/>
      <c r="U372" s="267"/>
      <c r="V372" s="267"/>
      <c r="W372" s="268"/>
      <c r="X372" s="269">
        <f>4000</f>
        <v>4000</v>
      </c>
      <c r="Y372" s="267"/>
      <c r="Z372" s="269">
        <v>58.57</v>
      </c>
      <c r="AA372" s="267"/>
      <c r="AB372" s="267"/>
      <c r="AC372" s="268"/>
    </row>
    <row r="373" spans="1:29">
      <c r="A373" s="265">
        <v>42636</v>
      </c>
      <c r="B373" s="266"/>
      <c r="C373" s="267">
        <v>342.63</v>
      </c>
      <c r="D373" s="267"/>
      <c r="E373" s="267"/>
      <c r="F373" s="268"/>
      <c r="G373" s="266"/>
      <c r="H373" s="267"/>
      <c r="I373" s="267"/>
      <c r="J373" s="267"/>
      <c r="K373" s="268"/>
      <c r="L373" s="267"/>
      <c r="M373" s="267"/>
      <c r="N373" s="267"/>
      <c r="O373" s="267"/>
      <c r="P373" s="267"/>
      <c r="Q373" s="268"/>
      <c r="R373" s="267"/>
      <c r="S373" s="267"/>
      <c r="T373" s="267"/>
      <c r="U373" s="267"/>
      <c r="V373" s="267"/>
      <c r="W373" s="268"/>
      <c r="X373" s="269"/>
      <c r="Y373" s="267"/>
      <c r="Z373" s="269"/>
      <c r="AA373" s="267"/>
      <c r="AB373" s="267"/>
      <c r="AC373" s="268"/>
    </row>
    <row r="374" spans="1:29">
      <c r="A374" s="265">
        <v>42640</v>
      </c>
      <c r="B374" s="266"/>
      <c r="C374" s="267"/>
      <c r="D374" s="267"/>
      <c r="E374" s="267"/>
      <c r="F374" s="268"/>
      <c r="G374" s="266"/>
      <c r="H374" s="267"/>
      <c r="I374" s="267"/>
      <c r="J374" s="267"/>
      <c r="K374" s="268"/>
      <c r="L374" s="267"/>
      <c r="M374" s="267"/>
      <c r="N374" s="267"/>
      <c r="O374" s="267"/>
      <c r="P374" s="267"/>
      <c r="Q374" s="268"/>
      <c r="R374" s="267"/>
      <c r="S374" s="267"/>
      <c r="T374" s="267"/>
      <c r="U374" s="267"/>
      <c r="V374" s="267"/>
      <c r="W374" s="268"/>
      <c r="X374" s="269">
        <v>10000</v>
      </c>
      <c r="Y374" s="267"/>
      <c r="Z374" s="269"/>
      <c r="AA374" s="267"/>
      <c r="AB374" s="267"/>
      <c r="AC374" s="268"/>
    </row>
    <row r="375" spans="1:29">
      <c r="A375" s="265">
        <v>42642</v>
      </c>
      <c r="B375" s="266"/>
      <c r="C375" s="267"/>
      <c r="D375" s="267"/>
      <c r="E375" s="267"/>
      <c r="F375" s="268"/>
      <c r="G375" s="266"/>
      <c r="H375" s="267"/>
      <c r="I375" s="267"/>
      <c r="J375" s="267"/>
      <c r="K375" s="268"/>
      <c r="L375" s="267"/>
      <c r="M375" s="267"/>
      <c r="N375" s="267"/>
      <c r="O375" s="267"/>
      <c r="P375" s="267"/>
      <c r="Q375" s="268"/>
      <c r="R375" s="267"/>
      <c r="S375" s="267"/>
      <c r="T375" s="267"/>
      <c r="U375" s="267"/>
      <c r="V375" s="267"/>
      <c r="W375" s="268"/>
      <c r="X375" s="269"/>
      <c r="Y375" s="267">
        <v>8027</v>
      </c>
      <c r="Z375" s="269"/>
      <c r="AA375" s="267"/>
      <c r="AB375" s="267"/>
      <c r="AC375" s="268"/>
    </row>
    <row r="376" spans="1:29">
      <c r="A376" s="265">
        <v>42643</v>
      </c>
      <c r="B376" s="266"/>
      <c r="C376" s="267"/>
      <c r="D376" s="267"/>
      <c r="E376" s="267"/>
      <c r="F376" s="268"/>
      <c r="G376" s="266"/>
      <c r="H376" s="267"/>
      <c r="I376" s="267"/>
      <c r="J376" s="267"/>
      <c r="K376" s="268"/>
      <c r="L376" s="267"/>
      <c r="M376" s="267"/>
      <c r="N376" s="267"/>
      <c r="O376" s="267"/>
      <c r="P376" s="267"/>
      <c r="Q376" s="268"/>
      <c r="R376" s="267"/>
      <c r="S376" s="267"/>
      <c r="T376" s="267"/>
      <c r="U376" s="267"/>
      <c r="V376" s="267"/>
      <c r="W376" s="268"/>
      <c r="X376" s="269"/>
      <c r="Y376" s="267">
        <v>12526.42</v>
      </c>
      <c r="Z376" s="269"/>
      <c r="AA376" s="267"/>
      <c r="AB376" s="267"/>
      <c r="AC376" s="268"/>
    </row>
    <row r="377" spans="1:29">
      <c r="A377" s="265">
        <v>42651</v>
      </c>
      <c r="B377" s="266"/>
      <c r="C377" s="267"/>
      <c r="D377" s="267"/>
      <c r="E377" s="267"/>
      <c r="F377" s="268"/>
      <c r="G377" s="266"/>
      <c r="H377" s="267"/>
      <c r="I377" s="267"/>
      <c r="J377" s="267"/>
      <c r="K377" s="268"/>
      <c r="L377" s="267"/>
      <c r="M377" s="267"/>
      <c r="N377" s="267"/>
      <c r="O377" s="267"/>
      <c r="P377" s="267"/>
      <c r="Q377" s="268"/>
      <c r="R377" s="267"/>
      <c r="S377" s="267"/>
      <c r="T377" s="267"/>
      <c r="U377" s="267"/>
      <c r="V377" s="267"/>
      <c r="W377" s="268"/>
      <c r="X377" s="269"/>
      <c r="Y377" s="267">
        <v>244.5</v>
      </c>
      <c r="Z377" s="269"/>
      <c r="AA377" s="267"/>
      <c r="AB377" s="267"/>
      <c r="AC377" s="268"/>
    </row>
    <row r="378" spans="1:29">
      <c r="A378" s="265">
        <v>42652</v>
      </c>
      <c r="B378" s="266"/>
      <c r="C378" s="267">
        <v>369.42</v>
      </c>
      <c r="D378" s="267"/>
      <c r="E378" s="267"/>
      <c r="F378" s="268"/>
      <c r="G378" s="266"/>
      <c r="H378" s="267"/>
      <c r="I378" s="267"/>
      <c r="J378" s="267"/>
      <c r="K378" s="268"/>
      <c r="L378" s="267"/>
      <c r="M378" s="267"/>
      <c r="N378" s="267"/>
      <c r="O378" s="267"/>
      <c r="P378" s="267"/>
      <c r="Q378" s="268"/>
      <c r="R378" s="267"/>
      <c r="S378" s="267"/>
      <c r="T378" s="267"/>
      <c r="U378" s="267"/>
      <c r="V378" s="267"/>
      <c r="W378" s="268"/>
      <c r="X378" s="269"/>
      <c r="Y378" s="267"/>
      <c r="Z378" s="269"/>
      <c r="AA378" s="267"/>
      <c r="AB378" s="267"/>
      <c r="AC378" s="268"/>
    </row>
    <row r="379" spans="1:29">
      <c r="A379" s="265">
        <v>42653</v>
      </c>
      <c r="B379" s="266"/>
      <c r="C379" s="267"/>
      <c r="D379" s="267"/>
      <c r="E379" s="267"/>
      <c r="F379" s="268"/>
      <c r="G379" s="266"/>
      <c r="H379" s="267"/>
      <c r="I379" s="267"/>
      <c r="J379" s="267"/>
      <c r="K379" s="268"/>
      <c r="L379" s="267"/>
      <c r="M379" s="267"/>
      <c r="N379" s="267"/>
      <c r="O379" s="267"/>
      <c r="P379" s="267"/>
      <c r="Q379" s="268"/>
      <c r="R379" s="267"/>
      <c r="S379" s="267"/>
      <c r="T379" s="267"/>
      <c r="U379" s="267"/>
      <c r="V379" s="267"/>
      <c r="W379" s="268"/>
      <c r="X379" s="269"/>
      <c r="Y379" s="282">
        <v>1546.93</v>
      </c>
      <c r="Z379" s="269"/>
      <c r="AA379" s="267"/>
      <c r="AB379" s="267"/>
      <c r="AC379" s="268"/>
    </row>
    <row r="380" spans="1:29">
      <c r="A380" s="265">
        <v>42664</v>
      </c>
      <c r="B380" s="266"/>
      <c r="C380" s="267"/>
      <c r="D380" s="267"/>
      <c r="E380" s="267"/>
      <c r="F380" s="268"/>
      <c r="G380" s="266"/>
      <c r="H380" s="267"/>
      <c r="I380" s="267"/>
      <c r="J380" s="267"/>
      <c r="K380" s="268"/>
      <c r="L380" s="267"/>
      <c r="M380" s="267"/>
      <c r="N380" s="267"/>
      <c r="O380" s="267"/>
      <c r="P380" s="267"/>
      <c r="Q380" s="268"/>
      <c r="R380" s="267"/>
      <c r="S380" s="267"/>
      <c r="T380" s="267"/>
      <c r="U380" s="267"/>
      <c r="V380" s="267"/>
      <c r="W380" s="268"/>
      <c r="X380" s="269"/>
      <c r="Y380" s="282">
        <v>2095.12</v>
      </c>
      <c r="Z380" s="269"/>
      <c r="AA380" s="267"/>
      <c r="AB380" s="267"/>
      <c r="AC380" s="268"/>
    </row>
    <row r="381" spans="1:29">
      <c r="A381" s="265">
        <v>42667</v>
      </c>
      <c r="B381" s="266"/>
      <c r="C381" s="267">
        <v>343.32</v>
      </c>
      <c r="D381" s="267"/>
      <c r="E381" s="267"/>
      <c r="F381" s="268"/>
      <c r="G381" s="266"/>
      <c r="H381" s="267"/>
      <c r="I381" s="267"/>
      <c r="J381" s="267"/>
      <c r="K381" s="268"/>
      <c r="L381" s="267"/>
      <c r="M381" s="267"/>
      <c r="N381" s="267"/>
      <c r="O381" s="267"/>
      <c r="P381" s="267"/>
      <c r="Q381" s="268"/>
      <c r="R381" s="267"/>
      <c r="S381" s="267"/>
      <c r="T381" s="267"/>
      <c r="U381" s="267"/>
      <c r="V381" s="267"/>
      <c r="W381" s="268"/>
      <c r="X381" s="269"/>
      <c r="Y381" s="267"/>
      <c r="Z381" s="269"/>
      <c r="AA381" s="267"/>
      <c r="AB381" s="267"/>
      <c r="AC381" s="268"/>
    </row>
    <row r="382" spans="1:29">
      <c r="A382" s="265">
        <v>42672</v>
      </c>
      <c r="B382" s="266"/>
      <c r="C382" s="267"/>
      <c r="D382" s="267"/>
      <c r="E382" s="267"/>
      <c r="F382" s="268"/>
      <c r="G382" s="266"/>
      <c r="H382" s="282">
        <v>4068.08</v>
      </c>
      <c r="I382" s="267"/>
      <c r="J382" s="267"/>
      <c r="K382" s="268"/>
      <c r="L382" s="267"/>
      <c r="M382" s="267"/>
      <c r="N382" s="267"/>
      <c r="O382" s="267"/>
      <c r="P382" s="267"/>
      <c r="Q382" s="268"/>
      <c r="R382" s="267"/>
      <c r="S382" s="267"/>
      <c r="T382" s="267"/>
      <c r="U382" s="267"/>
      <c r="V382" s="267"/>
      <c r="W382" s="268"/>
      <c r="X382" s="269"/>
      <c r="Y382" s="267"/>
      <c r="Z382" s="269"/>
      <c r="AA382" s="267"/>
      <c r="AB382" s="267"/>
      <c r="AC382" s="268"/>
    </row>
    <row r="383" spans="1:29">
      <c r="A383" s="265">
        <v>42673</v>
      </c>
      <c r="B383" s="266"/>
      <c r="C383" s="267"/>
      <c r="D383" s="267"/>
      <c r="E383" s="267"/>
      <c r="F383" s="268"/>
      <c r="G383" s="266"/>
      <c r="H383" s="267"/>
      <c r="I383" s="267"/>
      <c r="J383" s="267"/>
      <c r="K383" s="268"/>
      <c r="L383" s="267"/>
      <c r="M383" s="267"/>
      <c r="N383" s="267"/>
      <c r="O383" s="267"/>
      <c r="P383" s="267"/>
      <c r="Q383" s="268"/>
      <c r="R383" s="267"/>
      <c r="S383" s="267"/>
      <c r="T383" s="267"/>
      <c r="U383" s="267"/>
      <c r="V383" s="267"/>
      <c r="W383" s="268"/>
      <c r="X383" s="269"/>
      <c r="Y383" s="267">
        <v>441.27</v>
      </c>
      <c r="Z383" s="269"/>
      <c r="AA383" s="267"/>
      <c r="AB383" s="267"/>
      <c r="AC383" s="268"/>
    </row>
    <row r="384" spans="1:29">
      <c r="A384" s="265">
        <v>42678</v>
      </c>
      <c r="B384" s="266"/>
      <c r="C384" s="267">
        <v>580.39</v>
      </c>
      <c r="D384" s="267"/>
      <c r="E384" s="267"/>
      <c r="F384" s="268"/>
      <c r="G384" s="266"/>
      <c r="H384" s="267"/>
      <c r="I384" s="267"/>
      <c r="J384" s="267"/>
      <c r="K384" s="268"/>
      <c r="L384" s="267"/>
      <c r="M384" s="267"/>
      <c r="N384" s="267"/>
      <c r="O384" s="267"/>
      <c r="P384" s="267"/>
      <c r="Q384" s="268"/>
      <c r="R384" s="267"/>
      <c r="S384" s="267"/>
      <c r="T384" s="267"/>
      <c r="U384" s="267"/>
      <c r="V384" s="267"/>
      <c r="W384" s="268"/>
      <c r="X384" s="269"/>
      <c r="Y384" s="267"/>
      <c r="Z384" s="269"/>
      <c r="AA384" s="267"/>
      <c r="AB384" s="267"/>
      <c r="AC384" s="268"/>
    </row>
    <row r="385" spans="1:29">
      <c r="A385" s="265">
        <v>42687</v>
      </c>
      <c r="B385" s="266"/>
      <c r="C385" s="267"/>
      <c r="D385" s="267"/>
      <c r="E385" s="267"/>
      <c r="F385" s="268"/>
      <c r="G385" s="266">
        <v>40000</v>
      </c>
      <c r="H385" s="267"/>
      <c r="I385" s="267"/>
      <c r="J385" s="267"/>
      <c r="K385" s="268"/>
      <c r="L385" s="267"/>
      <c r="M385" s="267"/>
      <c r="N385" s="267"/>
      <c r="O385" s="267"/>
      <c r="P385" s="267"/>
      <c r="Q385" s="268"/>
      <c r="R385" s="267"/>
      <c r="S385" s="267"/>
      <c r="T385" s="267"/>
      <c r="U385" s="267"/>
      <c r="V385" s="267"/>
      <c r="W385" s="268"/>
      <c r="X385" s="269"/>
      <c r="Y385" s="267"/>
      <c r="Z385" s="269"/>
      <c r="AA385" s="267"/>
      <c r="AB385" s="267"/>
      <c r="AC385" s="268"/>
    </row>
    <row r="386" spans="1:29">
      <c r="A386" s="265">
        <v>42688</v>
      </c>
      <c r="B386" s="266"/>
      <c r="C386" s="267"/>
      <c r="D386" s="267"/>
      <c r="E386" s="267"/>
      <c r="F386" s="268"/>
      <c r="G386" s="266">
        <v>1700</v>
      </c>
      <c r="H386" s="267"/>
      <c r="I386" s="267"/>
      <c r="J386" s="267"/>
      <c r="K386" s="268"/>
      <c r="L386" s="267"/>
      <c r="M386" s="267"/>
      <c r="N386" s="267"/>
      <c r="O386" s="267"/>
      <c r="P386" s="267"/>
      <c r="Q386" s="268"/>
      <c r="R386" s="267"/>
      <c r="S386" s="267"/>
      <c r="T386" s="267"/>
      <c r="U386" s="267"/>
      <c r="V386" s="267"/>
      <c r="W386" s="268"/>
      <c r="X386" s="269"/>
      <c r="Y386" s="267"/>
      <c r="Z386" s="269"/>
      <c r="AA386" s="267"/>
      <c r="AB386" s="267"/>
      <c r="AC386" s="268"/>
    </row>
    <row r="387" spans="1:29">
      <c r="A387" s="265">
        <v>42690</v>
      </c>
      <c r="B387" s="266"/>
      <c r="C387" s="267">
        <v>369.1</v>
      </c>
      <c r="D387" s="267"/>
      <c r="E387" s="267"/>
      <c r="F387" s="268"/>
      <c r="G387" s="266"/>
      <c r="H387" s="267"/>
      <c r="I387" s="267"/>
      <c r="J387" s="267"/>
      <c r="K387" s="268"/>
      <c r="L387" s="267"/>
      <c r="M387" s="267"/>
      <c r="N387" s="267"/>
      <c r="O387" s="267"/>
      <c r="P387" s="267"/>
      <c r="Q387" s="268"/>
      <c r="R387" s="267"/>
      <c r="S387" s="267"/>
      <c r="T387" s="267"/>
      <c r="U387" s="267"/>
      <c r="V387" s="267"/>
      <c r="W387" s="268"/>
      <c r="X387" s="269"/>
      <c r="Y387" s="267"/>
      <c r="Z387" s="269"/>
      <c r="AA387" s="267"/>
      <c r="AB387" s="267"/>
      <c r="AC387" s="268"/>
    </row>
    <row r="388" spans="1:29">
      <c r="A388" s="265">
        <v>42696</v>
      </c>
      <c r="B388" s="266"/>
      <c r="C388" s="267"/>
      <c r="D388" s="267"/>
      <c r="E388" s="267"/>
      <c r="F388" s="268"/>
      <c r="G388" s="266"/>
      <c r="H388" s="282">
        <v>10817.64</v>
      </c>
      <c r="I388" s="267"/>
      <c r="J388" s="267"/>
      <c r="K388" s="268"/>
      <c r="L388" s="267"/>
      <c r="M388" s="267"/>
      <c r="N388" s="267"/>
      <c r="O388" s="267"/>
      <c r="P388" s="267"/>
      <c r="Q388" s="268"/>
      <c r="R388" s="267"/>
      <c r="S388" s="267"/>
      <c r="T388" s="267"/>
      <c r="U388" s="267"/>
      <c r="V388" s="267"/>
      <c r="W388" s="268"/>
      <c r="X388" s="269"/>
      <c r="Y388" s="267"/>
      <c r="Z388" s="269"/>
      <c r="AA388" s="267"/>
      <c r="AB388" s="267"/>
      <c r="AC388" s="268"/>
    </row>
    <row r="389" spans="1:29">
      <c r="A389" s="265">
        <v>42698</v>
      </c>
      <c r="B389" s="266">
        <v>47000</v>
      </c>
      <c r="C389" s="267"/>
      <c r="D389" s="267"/>
      <c r="E389" s="267"/>
      <c r="F389" s="268"/>
      <c r="G389" s="266"/>
      <c r="H389" s="267"/>
      <c r="I389" s="267"/>
      <c r="J389" s="267"/>
      <c r="K389" s="268"/>
      <c r="L389" s="267"/>
      <c r="M389" s="267"/>
      <c r="N389" s="267"/>
      <c r="O389" s="267"/>
      <c r="P389" s="267"/>
      <c r="Q389" s="268"/>
      <c r="R389" s="267"/>
      <c r="S389" s="267"/>
      <c r="T389" s="267"/>
      <c r="U389" s="267"/>
      <c r="V389" s="267"/>
      <c r="W389" s="268"/>
      <c r="X389" s="269"/>
      <c r="Y389" s="267"/>
      <c r="Z389" s="269"/>
      <c r="AA389" s="267"/>
      <c r="AB389" s="267"/>
      <c r="AC389" s="268"/>
    </row>
    <row r="390" spans="1:29">
      <c r="A390" s="265">
        <v>42703</v>
      </c>
      <c r="B390" s="266">
        <v>8000</v>
      </c>
      <c r="C390" s="267"/>
      <c r="D390" s="267"/>
      <c r="E390" s="267"/>
      <c r="F390" s="268"/>
      <c r="G390" s="266"/>
      <c r="H390" s="267"/>
      <c r="I390" s="267"/>
      <c r="J390" s="267"/>
      <c r="K390" s="268"/>
      <c r="L390" s="267"/>
      <c r="M390" s="267"/>
      <c r="N390" s="267"/>
      <c r="O390" s="267"/>
      <c r="P390" s="267"/>
      <c r="Q390" s="268"/>
      <c r="R390" s="267"/>
      <c r="S390" s="267"/>
      <c r="T390" s="267"/>
      <c r="U390" s="267"/>
      <c r="V390" s="267"/>
      <c r="W390" s="268"/>
      <c r="X390" s="269"/>
      <c r="Y390" s="267"/>
      <c r="Z390" s="269"/>
      <c r="AA390" s="267"/>
      <c r="AB390" s="267"/>
      <c r="AC390" s="268"/>
    </row>
    <row r="391" spans="1:29">
      <c r="A391" s="265">
        <v>42707</v>
      </c>
      <c r="B391" s="266"/>
      <c r="C391" s="267"/>
      <c r="D391" s="267"/>
      <c r="E391" s="267"/>
      <c r="F391" s="268"/>
      <c r="G391" s="266"/>
      <c r="H391" s="267"/>
      <c r="I391" s="267"/>
      <c r="J391" s="267"/>
      <c r="K391" s="268"/>
      <c r="L391" s="267">
        <v>10000</v>
      </c>
      <c r="M391" s="267"/>
      <c r="N391" s="267"/>
      <c r="O391" s="267"/>
      <c r="P391" s="267"/>
      <c r="Q391" s="268"/>
      <c r="R391" s="267"/>
      <c r="S391" s="267"/>
      <c r="T391" s="267"/>
      <c r="U391" s="267"/>
      <c r="V391" s="267"/>
      <c r="W391" s="268"/>
      <c r="X391" s="269"/>
      <c r="Y391" s="267"/>
      <c r="Z391" s="269"/>
      <c r="AA391" s="267"/>
      <c r="AB391" s="267"/>
      <c r="AC391" s="268"/>
    </row>
    <row r="392" spans="1:29">
      <c r="A392" s="265">
        <v>42709</v>
      </c>
      <c r="B392" s="266"/>
      <c r="C392" s="267">
        <v>581</v>
      </c>
      <c r="D392" s="267"/>
      <c r="E392" s="267"/>
      <c r="F392" s="268"/>
      <c r="G392" s="266"/>
      <c r="H392" s="267"/>
      <c r="I392" s="267"/>
      <c r="J392" s="267"/>
      <c r="K392" s="268"/>
      <c r="L392" s="267"/>
      <c r="M392" s="267"/>
      <c r="N392" s="267"/>
      <c r="O392" s="267"/>
      <c r="P392" s="267"/>
      <c r="Q392" s="268"/>
      <c r="R392" s="267"/>
      <c r="S392" s="267"/>
      <c r="T392" s="267"/>
      <c r="U392" s="267"/>
      <c r="V392" s="267"/>
      <c r="W392" s="268"/>
      <c r="X392" s="269"/>
      <c r="Y392" s="267"/>
      <c r="Z392" s="269"/>
      <c r="AA392" s="267"/>
      <c r="AB392" s="267"/>
      <c r="AC392" s="268"/>
    </row>
    <row r="393" spans="1:29">
      <c r="A393" s="265">
        <v>42712</v>
      </c>
      <c r="B393" s="266"/>
      <c r="C393" s="267"/>
      <c r="D393" s="267"/>
      <c r="E393" s="267"/>
      <c r="F393" s="268"/>
      <c r="G393" s="266">
        <v>5000</v>
      </c>
      <c r="H393" s="267"/>
      <c r="I393" s="267"/>
      <c r="J393" s="267"/>
      <c r="K393" s="268"/>
      <c r="L393" s="267"/>
      <c r="M393" s="267"/>
      <c r="N393" s="267"/>
      <c r="O393" s="267"/>
      <c r="P393" s="267"/>
      <c r="Q393" s="268"/>
      <c r="R393" s="267"/>
      <c r="S393" s="267"/>
      <c r="T393" s="267"/>
      <c r="U393" s="267"/>
      <c r="V393" s="267"/>
      <c r="W393" s="268"/>
      <c r="X393" s="269"/>
      <c r="Y393" s="267"/>
      <c r="Z393" s="269"/>
      <c r="AA393" s="267"/>
      <c r="AB393" s="267"/>
      <c r="AC393" s="268"/>
    </row>
    <row r="394" spans="1:29">
      <c r="A394" s="265">
        <v>42713</v>
      </c>
      <c r="B394" s="266"/>
      <c r="C394" s="267">
        <v>369.55</v>
      </c>
      <c r="D394" s="267"/>
      <c r="E394" s="267"/>
      <c r="F394" s="268"/>
      <c r="G394" s="266"/>
      <c r="H394" s="267"/>
      <c r="I394" s="267"/>
      <c r="J394" s="267"/>
      <c r="K394" s="268"/>
      <c r="L394" s="267"/>
      <c r="M394" s="267"/>
      <c r="N394" s="267"/>
      <c r="O394" s="267"/>
      <c r="P394" s="267"/>
      <c r="Q394" s="268"/>
      <c r="R394" s="267"/>
      <c r="S394" s="267"/>
      <c r="T394" s="267"/>
      <c r="U394" s="267"/>
      <c r="V394" s="267"/>
      <c r="W394" s="268"/>
      <c r="X394" s="269"/>
      <c r="Y394" s="267"/>
      <c r="Z394" s="269"/>
      <c r="AA394" s="267"/>
      <c r="AB394" s="267"/>
      <c r="AC394" s="268"/>
    </row>
    <row r="395" spans="1:29">
      <c r="A395" s="265">
        <v>42714</v>
      </c>
      <c r="B395" s="266"/>
      <c r="C395" s="267"/>
      <c r="D395" s="267"/>
      <c r="E395" s="267"/>
      <c r="F395" s="268"/>
      <c r="G395" s="266">
        <v>3590</v>
      </c>
      <c r="H395" s="267"/>
      <c r="I395" s="267"/>
      <c r="J395" s="267"/>
      <c r="K395" s="268"/>
      <c r="L395" s="267"/>
      <c r="M395" s="267"/>
      <c r="N395" s="267"/>
      <c r="O395" s="267"/>
      <c r="P395" s="267"/>
      <c r="Q395" s="268"/>
      <c r="R395" s="267"/>
      <c r="S395" s="267"/>
      <c r="T395" s="267"/>
      <c r="U395" s="267"/>
      <c r="V395" s="267"/>
      <c r="W395" s="268"/>
      <c r="X395" s="269"/>
      <c r="Y395" s="267"/>
      <c r="Z395" s="269"/>
      <c r="AA395" s="267"/>
      <c r="AB395" s="267"/>
      <c r="AC395" s="268"/>
    </row>
    <row r="396" spans="1:29">
      <c r="A396" s="265">
        <v>42716</v>
      </c>
      <c r="B396" s="266"/>
      <c r="C396" s="267"/>
      <c r="D396" s="267"/>
      <c r="E396" s="267"/>
      <c r="F396" s="268"/>
      <c r="G396" s="266"/>
      <c r="H396" s="267"/>
      <c r="I396" s="267"/>
      <c r="J396" s="267"/>
      <c r="K396" s="268"/>
      <c r="L396" s="267"/>
      <c r="M396" s="267"/>
      <c r="N396" s="267"/>
      <c r="O396" s="267"/>
      <c r="P396" s="267"/>
      <c r="Q396" s="268"/>
      <c r="R396" s="267"/>
      <c r="S396" s="267"/>
      <c r="T396" s="267"/>
      <c r="U396" s="267"/>
      <c r="V396" s="267"/>
      <c r="W396" s="268"/>
      <c r="X396" s="269">
        <v>5000</v>
      </c>
      <c r="Y396" s="267"/>
      <c r="Z396" s="269">
        <f>4964-4934.22</f>
        <v>29.779999999999745</v>
      </c>
      <c r="AA396" s="267"/>
      <c r="AB396" s="267"/>
      <c r="AC396" s="268"/>
    </row>
    <row r="397" spans="1:29">
      <c r="A397" s="265">
        <v>42718</v>
      </c>
      <c r="B397" s="266"/>
      <c r="C397" s="267">
        <v>321.02999999999997</v>
      </c>
      <c r="D397" s="267"/>
      <c r="E397" s="267"/>
      <c r="F397" s="268"/>
      <c r="G397" s="266"/>
      <c r="H397" s="267"/>
      <c r="I397" s="267"/>
      <c r="J397" s="267"/>
      <c r="K397" s="268"/>
      <c r="L397" s="267">
        <v>10000</v>
      </c>
      <c r="M397" s="267"/>
      <c r="N397" s="267">
        <v>58.97</v>
      </c>
      <c r="O397" s="267"/>
      <c r="P397" s="267"/>
      <c r="Q397" s="268"/>
      <c r="R397" s="267"/>
      <c r="S397" s="267"/>
      <c r="T397" s="267"/>
      <c r="U397" s="267"/>
      <c r="V397" s="267"/>
      <c r="W397" s="268"/>
      <c r="X397" s="269"/>
      <c r="Y397" s="267"/>
      <c r="Z397" s="269"/>
      <c r="AA397" s="267"/>
      <c r="AB397" s="267"/>
      <c r="AC397" s="268"/>
    </row>
    <row r="398" spans="1:29">
      <c r="A398" s="265">
        <v>42720</v>
      </c>
      <c r="B398" s="266"/>
      <c r="C398" s="267"/>
      <c r="D398" s="267"/>
      <c r="E398" s="267"/>
      <c r="F398" s="268"/>
      <c r="G398" s="266"/>
      <c r="H398" s="267"/>
      <c r="I398" s="267"/>
      <c r="J398" s="267"/>
      <c r="K398" s="268"/>
      <c r="L398" s="267"/>
      <c r="M398" s="267"/>
      <c r="N398" s="267"/>
      <c r="O398" s="267"/>
      <c r="P398" s="267"/>
      <c r="Q398" s="268"/>
      <c r="R398" s="267"/>
      <c r="S398" s="267"/>
      <c r="T398" s="267"/>
      <c r="U398" s="267"/>
      <c r="V398" s="267"/>
      <c r="W398" s="268"/>
      <c r="X398" s="269">
        <v>6000</v>
      </c>
      <c r="Y398" s="267"/>
      <c r="Z398" s="269">
        <v>35.19</v>
      </c>
      <c r="AA398" s="267"/>
      <c r="AB398" s="267"/>
      <c r="AC398" s="268"/>
    </row>
    <row r="399" spans="1:29">
      <c r="A399" s="265">
        <v>42726</v>
      </c>
      <c r="B399" s="266"/>
      <c r="C399" s="267"/>
      <c r="D399" s="267">
        <v>21</v>
      </c>
      <c r="E399" s="267"/>
      <c r="F399" s="268"/>
      <c r="G399" s="266"/>
      <c r="H399" s="267"/>
      <c r="I399" s="267"/>
      <c r="J399" s="267"/>
      <c r="K399" s="268"/>
      <c r="L399" s="267"/>
      <c r="M399" s="267"/>
      <c r="N399" s="267"/>
      <c r="O399" s="267"/>
      <c r="P399" s="267"/>
      <c r="Q399" s="268"/>
      <c r="R399" s="267"/>
      <c r="S399" s="267"/>
      <c r="T399" s="267"/>
      <c r="U399" s="267"/>
      <c r="V399" s="267"/>
      <c r="W399" s="268"/>
      <c r="X399" s="269"/>
      <c r="Y399" s="267"/>
      <c r="Z399" s="269"/>
      <c r="AA399" s="267"/>
      <c r="AB399" s="267"/>
      <c r="AC399" s="268"/>
    </row>
    <row r="400" spans="1:29">
      <c r="A400" s="265">
        <v>42727</v>
      </c>
      <c r="B400" s="266"/>
      <c r="C400" s="267"/>
      <c r="D400" s="267"/>
      <c r="E400" s="267"/>
      <c r="F400" s="268"/>
      <c r="G400" s="266"/>
      <c r="H400" s="267"/>
      <c r="I400" s="267"/>
      <c r="J400" s="267"/>
      <c r="K400" s="268"/>
      <c r="L400" s="267"/>
      <c r="M400" s="267"/>
      <c r="N400" s="267"/>
      <c r="O400" s="267"/>
      <c r="P400" s="267"/>
      <c r="Q400" s="268"/>
      <c r="R400" s="267"/>
      <c r="S400" s="267"/>
      <c r="T400" s="267"/>
      <c r="U400" s="267"/>
      <c r="V400" s="267"/>
      <c r="W400" s="268"/>
      <c r="X400" s="269"/>
      <c r="Y400" s="282">
        <v>4347.59</v>
      </c>
      <c r="Z400" s="269"/>
      <c r="AA400" s="267"/>
      <c r="AB400" s="267"/>
      <c r="AC400" s="268"/>
    </row>
    <row r="401" spans="1:29">
      <c r="A401" s="265">
        <v>42728</v>
      </c>
      <c r="B401" s="284">
        <v>39822</v>
      </c>
      <c r="C401" s="267"/>
      <c r="D401" s="267"/>
      <c r="E401" s="267"/>
      <c r="F401" s="268"/>
      <c r="G401" s="266"/>
      <c r="H401" s="267"/>
      <c r="I401" s="267"/>
      <c r="J401" s="267"/>
      <c r="K401" s="268"/>
      <c r="L401" s="267"/>
      <c r="M401" s="267"/>
      <c r="N401" s="267"/>
      <c r="O401" s="267"/>
      <c r="P401" s="267"/>
      <c r="Q401" s="268"/>
      <c r="R401" s="267"/>
      <c r="S401" s="267"/>
      <c r="T401" s="267"/>
      <c r="U401" s="267"/>
      <c r="V401" s="267"/>
      <c r="W401" s="268"/>
      <c r="X401" s="269"/>
      <c r="Y401" s="269">
        <f>24999+10048.13</f>
        <v>35047.129999999997</v>
      </c>
      <c r="Z401" s="269"/>
      <c r="AA401" s="267"/>
      <c r="AB401" s="267"/>
      <c r="AC401" s="268"/>
    </row>
    <row r="402" spans="1:29">
      <c r="A402" s="265">
        <v>42733</v>
      </c>
      <c r="B402" s="266"/>
      <c r="C402" s="267"/>
      <c r="D402" s="267"/>
      <c r="E402" s="267"/>
      <c r="F402" s="268"/>
      <c r="G402" s="266"/>
      <c r="H402" s="267"/>
      <c r="I402" s="267"/>
      <c r="J402" s="267"/>
      <c r="K402" s="268"/>
      <c r="L402" s="267"/>
      <c r="M402" s="267"/>
      <c r="N402" s="267"/>
      <c r="O402" s="267"/>
      <c r="P402" s="267"/>
      <c r="Q402" s="268"/>
      <c r="R402" s="267"/>
      <c r="S402" s="267"/>
      <c r="T402" s="267"/>
      <c r="U402" s="267"/>
      <c r="V402" s="267"/>
      <c r="W402" s="268"/>
      <c r="X402" s="269">
        <v>15500</v>
      </c>
      <c r="Y402" s="267"/>
      <c r="Z402" s="269"/>
      <c r="AA402" s="267"/>
      <c r="AB402" s="267"/>
      <c r="AC402" s="268"/>
    </row>
    <row r="403" spans="1:29">
      <c r="A403" s="265">
        <v>42737</v>
      </c>
      <c r="B403" s="266"/>
      <c r="C403" s="267"/>
      <c r="D403" s="267"/>
      <c r="E403" s="267"/>
      <c r="F403" s="268"/>
      <c r="G403" s="266">
        <v>2225</v>
      </c>
      <c r="H403" s="267"/>
      <c r="I403" s="267"/>
      <c r="J403" s="267"/>
      <c r="K403" s="268"/>
      <c r="L403" s="267"/>
      <c r="M403" s="267"/>
      <c r="N403" s="267"/>
      <c r="O403" s="267"/>
      <c r="P403" s="267"/>
      <c r="Q403" s="268"/>
      <c r="R403" s="267"/>
      <c r="S403" s="267"/>
      <c r="T403" s="267"/>
      <c r="U403" s="267"/>
      <c r="V403" s="267"/>
      <c r="W403" s="268"/>
      <c r="X403" s="269"/>
      <c r="Y403" s="267"/>
      <c r="Z403" s="269"/>
      <c r="AA403" s="267"/>
      <c r="AB403" s="267"/>
      <c r="AC403" s="268"/>
    </row>
    <row r="404" spans="1:29">
      <c r="A404" s="265">
        <v>42738</v>
      </c>
      <c r="B404" s="266"/>
      <c r="C404" s="267">
        <v>36400</v>
      </c>
      <c r="D404" s="267">
        <v>16.84</v>
      </c>
      <c r="E404" s="267"/>
      <c r="F404" s="268"/>
      <c r="G404" s="266"/>
      <c r="H404" s="267"/>
      <c r="I404" s="267"/>
      <c r="J404" s="267"/>
      <c r="K404" s="268"/>
      <c r="L404" s="267"/>
      <c r="M404" s="267"/>
      <c r="N404" s="267"/>
      <c r="O404" s="267"/>
      <c r="P404" s="267"/>
      <c r="Q404" s="268"/>
      <c r="R404" s="267"/>
      <c r="S404" s="267"/>
      <c r="T404" s="267"/>
      <c r="U404" s="267"/>
      <c r="V404" s="267"/>
      <c r="W404" s="268"/>
      <c r="X404" s="269"/>
      <c r="Y404" s="267"/>
      <c r="Z404" s="269"/>
      <c r="AA404" s="267"/>
      <c r="AB404" s="267"/>
      <c r="AC404" s="268"/>
    </row>
    <row r="405" spans="1:29">
      <c r="A405" s="265">
        <v>42739</v>
      </c>
      <c r="B405" s="266">
        <v>2000</v>
      </c>
      <c r="C405" s="267"/>
      <c r="D405" s="267"/>
      <c r="E405" s="267"/>
      <c r="F405" s="268"/>
      <c r="G405" s="266"/>
      <c r="H405" s="267"/>
      <c r="I405" s="267"/>
      <c r="J405" s="267"/>
      <c r="K405" s="268"/>
      <c r="L405" s="267"/>
      <c r="M405" s="267"/>
      <c r="N405" s="267"/>
      <c r="O405" s="267"/>
      <c r="P405" s="267"/>
      <c r="Q405" s="268"/>
      <c r="R405" s="267"/>
      <c r="S405" s="267"/>
      <c r="T405" s="267"/>
      <c r="U405" s="267"/>
      <c r="V405" s="267"/>
      <c r="W405" s="268"/>
      <c r="X405" s="269"/>
      <c r="Y405" s="267"/>
      <c r="Z405" s="269"/>
      <c r="AA405" s="267"/>
      <c r="AB405" s="267"/>
      <c r="AC405" s="268"/>
    </row>
    <row r="406" spans="1:29">
      <c r="A406" s="265">
        <v>42740</v>
      </c>
      <c r="B406" s="266"/>
      <c r="C406" s="267"/>
      <c r="D406" s="267"/>
      <c r="E406" s="267"/>
      <c r="F406" s="268"/>
      <c r="G406" s="266"/>
      <c r="H406" s="267"/>
      <c r="I406" s="267"/>
      <c r="J406" s="267"/>
      <c r="K406" s="268"/>
      <c r="L406" s="267"/>
      <c r="M406" s="267"/>
      <c r="N406" s="267"/>
      <c r="O406" s="267"/>
      <c r="P406" s="267"/>
      <c r="Q406" s="268"/>
      <c r="R406" s="267"/>
      <c r="S406" s="267"/>
      <c r="T406" s="267"/>
      <c r="U406" s="267"/>
      <c r="V406" s="267"/>
      <c r="W406" s="268"/>
      <c r="X406" s="269">
        <v>6000</v>
      </c>
      <c r="Y406" s="267"/>
      <c r="Z406" s="269"/>
      <c r="AA406" s="267"/>
      <c r="AB406" s="267"/>
      <c r="AC406" s="268"/>
    </row>
    <row r="407" spans="1:29">
      <c r="A407" s="265">
        <v>42741</v>
      </c>
      <c r="B407" s="266">
        <v>8669</v>
      </c>
      <c r="C407" s="267"/>
      <c r="D407" s="267"/>
      <c r="E407" s="267"/>
      <c r="F407" s="268"/>
      <c r="G407" s="266"/>
      <c r="H407" s="267"/>
      <c r="I407" s="267"/>
      <c r="J407" s="267"/>
      <c r="K407" s="268"/>
      <c r="L407" s="267"/>
      <c r="M407" s="267"/>
      <c r="N407" s="267"/>
      <c r="O407" s="267"/>
      <c r="P407" s="267"/>
      <c r="Q407" s="268"/>
      <c r="R407" s="267"/>
      <c r="S407" s="267"/>
      <c r="T407" s="267"/>
      <c r="U407" s="267"/>
      <c r="V407" s="267"/>
      <c r="W407" s="268"/>
      <c r="X407" s="269"/>
      <c r="Y407" s="267">
        <v>8700</v>
      </c>
      <c r="Z407" s="269"/>
      <c r="AA407" s="267"/>
      <c r="AB407" s="267"/>
      <c r="AC407" s="268"/>
    </row>
    <row r="408" spans="1:29">
      <c r="A408" s="265">
        <v>42742</v>
      </c>
      <c r="B408" s="266"/>
      <c r="C408" s="267"/>
      <c r="D408" s="267"/>
      <c r="E408" s="267"/>
      <c r="F408" s="268"/>
      <c r="G408" s="266"/>
      <c r="H408" s="267"/>
      <c r="I408" s="267"/>
      <c r="J408" s="267"/>
      <c r="K408" s="268"/>
      <c r="L408" s="267"/>
      <c r="M408" s="267"/>
      <c r="N408" s="267"/>
      <c r="O408" s="267"/>
      <c r="P408" s="267"/>
      <c r="Q408" s="268"/>
      <c r="R408" s="267"/>
      <c r="S408" s="267"/>
      <c r="T408" s="267"/>
      <c r="U408" s="267"/>
      <c r="V408" s="267"/>
      <c r="W408" s="268"/>
      <c r="X408" s="269"/>
      <c r="Y408" s="267">
        <v>1099.96</v>
      </c>
      <c r="Z408" s="269"/>
      <c r="AA408" s="267"/>
      <c r="AB408" s="267"/>
      <c r="AC408" s="268"/>
    </row>
    <row r="409" spans="1:29">
      <c r="A409" s="265">
        <v>42744</v>
      </c>
      <c r="B409" s="266"/>
      <c r="C409" s="267">
        <v>370.48</v>
      </c>
      <c r="D409" s="267"/>
      <c r="E409" s="267"/>
      <c r="F409" s="268"/>
      <c r="G409" s="266"/>
      <c r="H409" s="267"/>
      <c r="I409" s="267"/>
      <c r="J409" s="267"/>
      <c r="K409" s="268"/>
      <c r="L409" s="267"/>
      <c r="M409" s="267"/>
      <c r="N409" s="267"/>
      <c r="O409" s="267"/>
      <c r="P409" s="267"/>
      <c r="Q409" s="268"/>
      <c r="R409" s="267"/>
      <c r="S409" s="267"/>
      <c r="T409" s="267"/>
      <c r="U409" s="267"/>
      <c r="V409" s="267"/>
      <c r="W409" s="268"/>
      <c r="X409" s="269"/>
      <c r="Y409" s="267"/>
      <c r="Z409" s="269"/>
      <c r="AA409" s="267"/>
      <c r="AB409" s="267"/>
      <c r="AC409" s="268"/>
    </row>
    <row r="410" spans="1:29">
      <c r="A410" s="265">
        <v>42747</v>
      </c>
      <c r="B410" s="266"/>
      <c r="C410" s="267"/>
      <c r="D410" s="267"/>
      <c r="E410" s="267"/>
      <c r="F410" s="268"/>
      <c r="G410" s="266"/>
      <c r="H410" s="267">
        <v>465.68</v>
      </c>
      <c r="I410" s="267"/>
      <c r="J410" s="267"/>
      <c r="K410" s="268"/>
      <c r="L410" s="267"/>
      <c r="M410" s="267"/>
      <c r="N410" s="267"/>
      <c r="O410" s="267"/>
      <c r="P410" s="267"/>
      <c r="Q410" s="268"/>
      <c r="R410" s="267"/>
      <c r="S410" s="267"/>
      <c r="T410" s="267"/>
      <c r="U410" s="267"/>
      <c r="V410" s="267"/>
      <c r="W410" s="268"/>
      <c r="X410" s="269"/>
      <c r="Y410" s="267">
        <v>1046</v>
      </c>
      <c r="Z410" s="269"/>
      <c r="AA410" s="267"/>
      <c r="AB410" s="267"/>
      <c r="AC410" s="268"/>
    </row>
    <row r="411" spans="1:29">
      <c r="A411" s="265">
        <v>42749</v>
      </c>
      <c r="B411" s="266"/>
      <c r="C411" s="267">
        <v>825.51</v>
      </c>
      <c r="D411" s="267"/>
      <c r="E411" s="267"/>
      <c r="F411" s="268"/>
      <c r="G411" s="266"/>
      <c r="H411" s="267"/>
      <c r="I411" s="267"/>
      <c r="J411" s="267"/>
      <c r="K411" s="268"/>
      <c r="L411" s="267"/>
      <c r="M411" s="267"/>
      <c r="N411" s="267"/>
      <c r="O411" s="267"/>
      <c r="P411" s="267"/>
      <c r="Q411" s="268"/>
      <c r="R411" s="267"/>
      <c r="S411" s="267"/>
      <c r="T411" s="267"/>
      <c r="U411" s="267"/>
      <c r="V411" s="267"/>
      <c r="W411" s="268"/>
      <c r="X411" s="269"/>
      <c r="Y411" s="267"/>
      <c r="Z411" s="269"/>
      <c r="AA411" s="267"/>
      <c r="AB411" s="267"/>
      <c r="AC411" s="268"/>
    </row>
    <row r="412" spans="1:29">
      <c r="A412" s="265">
        <v>42751</v>
      </c>
      <c r="B412" s="266"/>
      <c r="C412" s="267"/>
      <c r="D412" s="267"/>
      <c r="E412" s="267"/>
      <c r="F412" s="268"/>
      <c r="G412" s="266"/>
      <c r="H412" s="267"/>
      <c r="I412" s="267"/>
      <c r="J412" s="267"/>
      <c r="K412" s="268"/>
      <c r="L412" s="267"/>
      <c r="M412" s="267"/>
      <c r="N412" s="267"/>
      <c r="O412" s="267"/>
      <c r="P412" s="267"/>
      <c r="Q412" s="268"/>
      <c r="R412" s="267"/>
      <c r="S412" s="267"/>
      <c r="T412" s="267"/>
      <c r="U412" s="267"/>
      <c r="V412" s="267"/>
      <c r="W412" s="268"/>
      <c r="X412" s="269">
        <v>5000</v>
      </c>
      <c r="Y412" s="267"/>
      <c r="Z412" s="269">
        <v>26.78</v>
      </c>
      <c r="AA412" s="267"/>
      <c r="AB412" s="267"/>
      <c r="AC412" s="268"/>
    </row>
    <row r="413" spans="1:29">
      <c r="A413" s="265">
        <v>42753</v>
      </c>
      <c r="B413" s="266"/>
      <c r="C413" s="267"/>
      <c r="D413" s="267"/>
      <c r="E413" s="267"/>
      <c r="F413" s="268"/>
      <c r="G413" s="266"/>
      <c r="H413" s="267"/>
      <c r="I413" s="267"/>
      <c r="J413" s="267"/>
      <c r="K413" s="268"/>
      <c r="L413" s="267"/>
      <c r="M413" s="267"/>
      <c r="N413" s="267"/>
      <c r="O413" s="267"/>
      <c r="P413" s="267"/>
      <c r="Q413" s="268"/>
      <c r="R413" s="267"/>
      <c r="S413" s="267"/>
      <c r="T413" s="267"/>
      <c r="U413" s="267"/>
      <c r="V413" s="267"/>
      <c r="W413" s="268"/>
      <c r="X413" s="269">
        <v>9000</v>
      </c>
      <c r="Y413" s="267"/>
      <c r="Z413" s="269"/>
      <c r="AA413" s="267"/>
      <c r="AB413" s="267"/>
      <c r="AC413" s="268"/>
    </row>
    <row r="414" spans="1:29">
      <c r="A414" s="265">
        <v>42760</v>
      </c>
      <c r="B414" s="266">
        <v>10000</v>
      </c>
      <c r="D414" s="267">
        <v>0.38</v>
      </c>
      <c r="E414" s="267"/>
      <c r="F414" s="268"/>
      <c r="G414" s="266"/>
      <c r="H414" s="267"/>
      <c r="I414" s="267"/>
      <c r="J414" s="267"/>
      <c r="K414" s="268"/>
      <c r="L414" s="267"/>
      <c r="M414" s="267"/>
      <c r="N414" s="267"/>
      <c r="O414" s="267"/>
      <c r="P414" s="267"/>
      <c r="Q414" s="268"/>
      <c r="R414" s="267"/>
      <c r="S414" s="267"/>
      <c r="T414" s="267"/>
      <c r="U414" s="267"/>
      <c r="V414" s="267"/>
      <c r="W414" s="268"/>
      <c r="X414" s="269"/>
      <c r="Y414" s="267">
        <v>5000</v>
      </c>
      <c r="Z414" s="269"/>
      <c r="AA414" s="267"/>
      <c r="AB414" s="267"/>
      <c r="AC414" s="268"/>
    </row>
    <row r="415" spans="1:29">
      <c r="A415" s="265">
        <v>42761</v>
      </c>
      <c r="B415" s="266"/>
      <c r="C415" s="267"/>
      <c r="D415" s="267"/>
      <c r="E415" s="267"/>
      <c r="F415" s="268"/>
      <c r="G415" s="266"/>
      <c r="H415" s="267"/>
      <c r="I415" s="267"/>
      <c r="J415" s="267"/>
      <c r="K415" s="268"/>
      <c r="L415" s="267"/>
      <c r="M415" s="267"/>
      <c r="N415" s="267"/>
      <c r="O415" s="267"/>
      <c r="P415" s="267"/>
      <c r="Q415" s="268"/>
      <c r="R415" s="267"/>
      <c r="S415" s="267"/>
      <c r="T415" s="267"/>
      <c r="U415" s="267"/>
      <c r="V415" s="267"/>
      <c r="W415" s="268"/>
      <c r="X415" s="269"/>
      <c r="Y415" s="267">
        <v>13019</v>
      </c>
      <c r="Z415" s="269"/>
      <c r="AA415" s="267"/>
      <c r="AB415" s="267"/>
      <c r="AC415" s="268"/>
    </row>
    <row r="416" spans="1:29">
      <c r="A416" s="265">
        <v>42768</v>
      </c>
      <c r="B416" s="266"/>
      <c r="C416" s="267"/>
      <c r="D416" s="267"/>
      <c r="E416" s="267"/>
      <c r="F416" s="268"/>
      <c r="G416" s="266">
        <v>10000</v>
      </c>
      <c r="H416" s="267"/>
      <c r="I416" s="267"/>
      <c r="J416" s="267"/>
      <c r="K416" s="268"/>
      <c r="L416" s="267"/>
      <c r="M416" s="267"/>
      <c r="N416" s="267"/>
      <c r="O416" s="267"/>
      <c r="P416" s="267"/>
      <c r="Q416" s="268"/>
      <c r="R416" s="267"/>
      <c r="S416" s="267"/>
      <c r="T416" s="267"/>
      <c r="U416" s="267"/>
      <c r="V416" s="267"/>
      <c r="W416" s="268"/>
      <c r="X416" s="269"/>
      <c r="Y416" s="267"/>
      <c r="Z416" s="269"/>
      <c r="AA416" s="267"/>
      <c r="AB416" s="267"/>
      <c r="AC416" s="268"/>
    </row>
    <row r="417" spans="1:29">
      <c r="A417" s="265">
        <v>42769</v>
      </c>
      <c r="B417" s="266"/>
      <c r="C417" s="267"/>
      <c r="D417" s="267"/>
      <c r="E417" s="267"/>
      <c r="F417" s="268"/>
      <c r="G417" s="266"/>
      <c r="H417" s="267"/>
      <c r="I417" s="267"/>
      <c r="J417" s="267"/>
      <c r="K417" s="268"/>
      <c r="L417" s="267"/>
      <c r="M417" s="267"/>
      <c r="N417" s="267"/>
      <c r="O417" s="267"/>
      <c r="P417" s="267"/>
      <c r="Q417" s="268"/>
      <c r="R417" s="267"/>
      <c r="S417" s="267"/>
      <c r="T417" s="267"/>
      <c r="U417" s="267"/>
      <c r="V417" s="267"/>
      <c r="W417" s="268"/>
      <c r="X417" s="269"/>
      <c r="Y417" s="282">
        <v>12114.51</v>
      </c>
      <c r="Z417" s="269"/>
      <c r="AA417" s="267"/>
      <c r="AB417" s="267"/>
      <c r="AC417" s="268"/>
    </row>
    <row r="418" spans="1:29">
      <c r="A418" s="265">
        <v>42772</v>
      </c>
      <c r="B418" s="266"/>
      <c r="C418" s="282">
        <v>10596.52</v>
      </c>
      <c r="D418" s="267"/>
      <c r="E418" s="267"/>
      <c r="F418" s="268"/>
      <c r="G418" s="266"/>
      <c r="H418" s="267"/>
      <c r="I418" s="267"/>
      <c r="J418" s="267"/>
      <c r="K418" s="268"/>
      <c r="L418" s="267"/>
      <c r="M418" s="267"/>
      <c r="N418" s="267"/>
      <c r="O418" s="267"/>
      <c r="P418" s="267"/>
      <c r="Q418" s="268"/>
      <c r="R418" s="267"/>
      <c r="S418" s="267"/>
      <c r="T418" s="267"/>
      <c r="U418" s="267"/>
      <c r="V418" s="267"/>
      <c r="W418" s="268"/>
      <c r="X418" s="269">
        <v>10000</v>
      </c>
      <c r="Y418" s="267"/>
      <c r="Z418" s="269"/>
      <c r="AA418" s="267"/>
      <c r="AB418" s="267"/>
      <c r="AC418" s="268"/>
    </row>
    <row r="419" spans="1:29">
      <c r="A419" s="265">
        <v>42775</v>
      </c>
      <c r="B419" s="266"/>
      <c r="C419" s="267">
        <v>370.1</v>
      </c>
      <c r="D419" s="267"/>
      <c r="E419" s="267"/>
      <c r="F419" s="268"/>
      <c r="G419" s="266">
        <f>1250+737</f>
        <v>1987</v>
      </c>
      <c r="H419" s="267"/>
      <c r="I419" s="267"/>
      <c r="J419" s="267"/>
      <c r="K419" s="268"/>
      <c r="L419" s="267"/>
      <c r="M419" s="267"/>
      <c r="N419" s="267"/>
      <c r="O419" s="267"/>
      <c r="P419" s="267"/>
      <c r="Q419" s="268"/>
      <c r="R419" s="267"/>
      <c r="S419" s="267"/>
      <c r="T419" s="267"/>
      <c r="U419" s="267"/>
      <c r="V419" s="267"/>
      <c r="W419" s="268"/>
      <c r="X419" s="269"/>
      <c r="Y419" s="267"/>
      <c r="Z419" s="269"/>
      <c r="AA419" s="267"/>
      <c r="AB419" s="267"/>
      <c r="AC419" s="268"/>
    </row>
    <row r="420" spans="1:29">
      <c r="A420" s="265">
        <v>42793</v>
      </c>
      <c r="B420" s="266"/>
      <c r="C420" s="282">
        <v>27688.639999999999</v>
      </c>
      <c r="D420" s="285">
        <f>4002*0.0038</f>
        <v>15.207599999999999</v>
      </c>
      <c r="E420" s="267"/>
      <c r="F420" s="268"/>
      <c r="G420" s="266"/>
      <c r="H420" s="267"/>
      <c r="I420" s="267"/>
      <c r="J420" s="267"/>
      <c r="K420" s="268"/>
      <c r="L420" s="267">
        <v>9778.75</v>
      </c>
      <c r="M420" s="267"/>
      <c r="N420" s="267"/>
      <c r="O420" s="267"/>
      <c r="P420" s="267"/>
      <c r="Q420" s="268"/>
      <c r="R420" s="267"/>
      <c r="S420" s="267"/>
      <c r="T420" s="267"/>
      <c r="U420" s="267"/>
      <c r="V420" s="267"/>
      <c r="W420" s="268"/>
      <c r="X420" s="269"/>
      <c r="Y420" s="267"/>
      <c r="Z420" s="269"/>
      <c r="AA420" s="267"/>
      <c r="AB420" s="267"/>
      <c r="AC420" s="268"/>
    </row>
    <row r="421" spans="1:29">
      <c r="A421" s="265">
        <v>42794</v>
      </c>
      <c r="B421" s="266"/>
      <c r="C421" s="267"/>
      <c r="D421" s="267"/>
      <c r="E421" s="267"/>
      <c r="F421" s="268"/>
      <c r="G421" s="266"/>
      <c r="I421" s="267"/>
      <c r="J421" s="267"/>
      <c r="K421" s="268"/>
      <c r="L421" s="267"/>
      <c r="M421" s="267"/>
      <c r="N421" s="267"/>
      <c r="O421" s="267"/>
      <c r="P421" s="267"/>
      <c r="Q421" s="268"/>
      <c r="R421" s="267"/>
      <c r="S421" s="267"/>
      <c r="T421" s="267"/>
      <c r="U421" s="267"/>
      <c r="V421" s="267"/>
      <c r="W421" s="268"/>
      <c r="X421" s="269">
        <v>20000</v>
      </c>
      <c r="Y421" s="267"/>
      <c r="Z421" s="269"/>
      <c r="AA421" s="267"/>
      <c r="AB421" s="267"/>
      <c r="AC421" s="268"/>
    </row>
    <row r="422" spans="1:29">
      <c r="A422" s="265">
        <v>42796</v>
      </c>
      <c r="B422" s="266"/>
      <c r="C422" s="282">
        <v>5584.43</v>
      </c>
      <c r="D422" s="267"/>
      <c r="E422" s="267"/>
      <c r="F422" s="268"/>
      <c r="G422" s="266"/>
      <c r="H422" s="282">
        <v>13347.17</v>
      </c>
      <c r="I422" s="267"/>
      <c r="J422" s="267"/>
      <c r="K422" s="268"/>
      <c r="L422" s="267"/>
      <c r="M422" s="267"/>
      <c r="N422" s="267"/>
      <c r="O422" s="267"/>
      <c r="P422" s="267"/>
      <c r="Q422" s="268"/>
      <c r="R422" s="267"/>
      <c r="S422" s="267"/>
      <c r="T422" s="267"/>
      <c r="U422" s="267"/>
      <c r="V422" s="267"/>
      <c r="W422" s="268"/>
      <c r="X422" s="269"/>
      <c r="Y422" s="267"/>
      <c r="Z422" s="269"/>
      <c r="AA422" s="267"/>
      <c r="AB422" s="267"/>
      <c r="AC422" s="268"/>
    </row>
    <row r="423" spans="1:29">
      <c r="A423" s="265">
        <v>42798</v>
      </c>
      <c r="B423" s="266"/>
      <c r="C423" s="267"/>
      <c r="D423" s="267"/>
      <c r="E423" s="267"/>
      <c r="F423" s="268"/>
      <c r="G423" s="266"/>
      <c r="H423" s="267"/>
      <c r="I423" s="267"/>
      <c r="J423" s="267"/>
      <c r="K423" s="268"/>
      <c r="L423" s="267"/>
      <c r="M423" s="267"/>
      <c r="N423" s="267"/>
      <c r="O423" s="267"/>
      <c r="P423" s="267"/>
      <c r="Q423" s="268"/>
      <c r="R423" s="267"/>
      <c r="S423" s="267"/>
      <c r="T423" s="267"/>
      <c r="U423" s="267"/>
      <c r="V423" s="267"/>
      <c r="W423" s="268"/>
      <c r="X423" s="269">
        <v>6000</v>
      </c>
      <c r="Y423" s="267"/>
      <c r="Z423" s="269"/>
      <c r="AA423" s="267"/>
      <c r="AB423" s="267"/>
      <c r="AC423" s="268"/>
    </row>
    <row r="424" spans="1:29">
      <c r="A424" s="265">
        <v>42800</v>
      </c>
      <c r="B424" s="266">
        <v>10000</v>
      </c>
      <c r="C424" s="267"/>
      <c r="D424" s="267"/>
      <c r="E424" s="267"/>
      <c r="F424" s="268"/>
      <c r="G424" s="266">
        <v>10000</v>
      </c>
      <c r="H424" s="267"/>
      <c r="I424" s="267"/>
      <c r="J424" s="267"/>
      <c r="K424" s="268"/>
      <c r="L424" s="267"/>
      <c r="M424" s="267"/>
      <c r="N424" s="267"/>
      <c r="O424" s="267"/>
      <c r="P424" s="267"/>
      <c r="Q424" s="268"/>
      <c r="R424" s="267"/>
      <c r="S424" s="267"/>
      <c r="T424" s="267"/>
      <c r="U424" s="267"/>
      <c r="V424" s="267"/>
      <c r="W424" s="268"/>
      <c r="X424" s="269"/>
      <c r="Y424" s="267"/>
      <c r="Z424" s="269"/>
      <c r="AA424" s="267"/>
      <c r="AB424" s="267"/>
      <c r="AC424" s="268"/>
    </row>
    <row r="425" spans="1:29">
      <c r="A425" s="265">
        <v>42807</v>
      </c>
      <c r="B425" s="266"/>
      <c r="C425" s="267"/>
      <c r="D425" s="267"/>
      <c r="E425" s="267"/>
      <c r="F425" s="268"/>
      <c r="G425" s="266"/>
      <c r="H425" s="267"/>
      <c r="I425" s="267"/>
      <c r="J425" s="267"/>
      <c r="K425" s="268"/>
      <c r="L425" s="267"/>
      <c r="M425" s="267"/>
      <c r="N425" s="267"/>
      <c r="O425" s="267"/>
      <c r="P425" s="267"/>
      <c r="Q425" s="268"/>
      <c r="R425" s="267"/>
      <c r="S425" s="267"/>
      <c r="T425" s="267"/>
      <c r="U425" s="267"/>
      <c r="V425" s="267"/>
      <c r="W425" s="268"/>
      <c r="X425" s="269"/>
      <c r="Y425" s="267">
        <v>3077.25</v>
      </c>
      <c r="Z425" s="269"/>
      <c r="AA425" s="267"/>
      <c r="AB425" s="267"/>
      <c r="AC425" s="268"/>
    </row>
    <row r="426" spans="1:29">
      <c r="A426" s="265">
        <v>42808</v>
      </c>
      <c r="B426" s="266"/>
      <c r="C426" s="267">
        <v>805.71</v>
      </c>
      <c r="D426" s="267">
        <v>13.94</v>
      </c>
      <c r="E426" s="267"/>
      <c r="F426" s="268"/>
      <c r="G426" s="266"/>
      <c r="H426" s="267"/>
      <c r="I426" s="267"/>
      <c r="J426" s="267"/>
      <c r="K426" s="268"/>
      <c r="L426" s="267"/>
      <c r="M426" s="267"/>
      <c r="N426" s="267"/>
      <c r="O426" s="267"/>
      <c r="P426" s="267"/>
      <c r="Q426" s="268"/>
      <c r="R426" s="267"/>
      <c r="S426" s="267"/>
      <c r="T426" s="267"/>
      <c r="U426" s="267"/>
      <c r="V426" s="267"/>
      <c r="W426" s="268"/>
      <c r="X426" s="269"/>
      <c r="Y426" s="267"/>
      <c r="Z426" s="269"/>
      <c r="AA426" s="267"/>
      <c r="AB426" s="267"/>
      <c r="AC426" s="268"/>
    </row>
    <row r="427" spans="1:29">
      <c r="A427" s="265">
        <v>42817</v>
      </c>
      <c r="B427" s="266"/>
      <c r="C427" s="267"/>
      <c r="D427" s="267"/>
      <c r="E427" s="267"/>
      <c r="F427" s="268"/>
      <c r="G427" s="266"/>
      <c r="H427" s="267"/>
      <c r="I427" s="267"/>
      <c r="J427" s="267"/>
      <c r="K427" s="268"/>
      <c r="L427" s="267"/>
      <c r="M427" s="267">
        <v>621.23</v>
      </c>
      <c r="N427" s="267"/>
      <c r="O427" s="267"/>
      <c r="P427" s="267"/>
      <c r="Q427" s="268"/>
      <c r="R427" s="267"/>
      <c r="S427" s="267"/>
      <c r="T427" s="267"/>
      <c r="U427" s="267"/>
      <c r="V427" s="267"/>
      <c r="W427" s="268"/>
      <c r="X427" s="269"/>
      <c r="Y427" s="267"/>
      <c r="Z427" s="269"/>
      <c r="AA427" s="267"/>
      <c r="AB427" s="267"/>
      <c r="AC427" s="268"/>
    </row>
    <row r="428" spans="1:29">
      <c r="A428" s="265">
        <v>42825</v>
      </c>
      <c r="B428" s="266"/>
      <c r="C428" s="282">
        <v>5727.08</v>
      </c>
      <c r="D428" s="267"/>
      <c r="E428" s="267"/>
      <c r="F428" s="268"/>
      <c r="G428" s="266"/>
      <c r="H428" s="267"/>
      <c r="I428" s="267"/>
      <c r="J428" s="267"/>
      <c r="K428" s="268"/>
      <c r="L428" s="267"/>
      <c r="M428" s="267"/>
      <c r="N428" s="267"/>
      <c r="O428" s="267"/>
      <c r="P428" s="267"/>
      <c r="Q428" s="268"/>
      <c r="R428" s="267"/>
      <c r="S428" s="267"/>
      <c r="T428" s="267"/>
      <c r="U428" s="267"/>
      <c r="V428" s="267"/>
      <c r="W428" s="268"/>
      <c r="X428" s="269">
        <v>9000</v>
      </c>
      <c r="Y428" s="267"/>
      <c r="Z428" s="269"/>
      <c r="AA428" s="267"/>
      <c r="AB428" s="267"/>
      <c r="AC428" s="268"/>
    </row>
    <row r="429" spans="1:29">
      <c r="A429" s="265">
        <v>42830</v>
      </c>
      <c r="B429" s="266"/>
      <c r="C429" s="267"/>
      <c r="D429" s="267"/>
      <c r="E429" s="267"/>
      <c r="F429" s="268"/>
      <c r="G429" s="266">
        <v>470</v>
      </c>
      <c r="H429" s="267"/>
      <c r="I429" s="267"/>
      <c r="J429" s="267"/>
      <c r="K429" s="268"/>
      <c r="L429" s="267"/>
      <c r="M429" s="267"/>
      <c r="N429" s="267"/>
      <c r="O429" s="267"/>
      <c r="P429" s="267"/>
      <c r="Q429" s="268"/>
      <c r="R429" s="267"/>
      <c r="S429" s="267"/>
      <c r="T429" s="267"/>
      <c r="U429" s="267"/>
      <c r="V429" s="267"/>
      <c r="W429" s="268"/>
      <c r="X429" s="269"/>
      <c r="Y429" s="267"/>
      <c r="Z429" s="269"/>
      <c r="AA429" s="267"/>
      <c r="AB429" s="267"/>
      <c r="AC429" s="268"/>
    </row>
    <row r="430" spans="1:29">
      <c r="A430" s="265">
        <v>42835</v>
      </c>
      <c r="B430" s="266">
        <v>921</v>
      </c>
      <c r="C430" s="267"/>
      <c r="D430" s="267"/>
      <c r="E430" s="267"/>
      <c r="F430" s="268"/>
      <c r="G430" s="266"/>
      <c r="H430" s="267"/>
      <c r="I430" s="267"/>
      <c r="J430" s="267"/>
      <c r="K430" s="268"/>
      <c r="L430" s="267"/>
      <c r="M430" s="267"/>
      <c r="N430" s="267"/>
      <c r="O430" s="267"/>
      <c r="P430" s="267"/>
      <c r="Q430" s="268"/>
      <c r="R430" s="267"/>
      <c r="S430" s="267"/>
      <c r="T430" s="267"/>
      <c r="U430" s="267"/>
      <c r="V430" s="267"/>
      <c r="W430" s="268"/>
      <c r="X430" s="269"/>
      <c r="Y430" s="267"/>
      <c r="Z430" s="269"/>
      <c r="AA430" s="267"/>
      <c r="AB430" s="267"/>
      <c r="AC430" s="268"/>
    </row>
    <row r="431" spans="1:29">
      <c r="A431" s="265">
        <v>42840</v>
      </c>
      <c r="B431" s="266"/>
      <c r="C431" s="267"/>
      <c r="D431" s="267"/>
      <c r="E431" s="267"/>
      <c r="F431" s="268"/>
      <c r="G431" s="266"/>
      <c r="H431" s="267"/>
      <c r="I431" s="267"/>
      <c r="J431" s="267"/>
      <c r="K431" s="268"/>
      <c r="L431" s="267"/>
      <c r="M431" s="267">
        <v>820.28</v>
      </c>
      <c r="N431" s="267"/>
      <c r="O431" s="267"/>
      <c r="P431" s="267"/>
      <c r="Q431" s="268"/>
      <c r="R431" s="267"/>
      <c r="S431" s="267"/>
      <c r="T431" s="267"/>
      <c r="U431" s="267"/>
      <c r="V431" s="267"/>
      <c r="W431" s="268"/>
      <c r="X431" s="269"/>
      <c r="Y431" s="267"/>
      <c r="Z431" s="269"/>
      <c r="AA431" s="267"/>
      <c r="AB431" s="267"/>
      <c r="AC431" s="268"/>
    </row>
    <row r="432" spans="1:29">
      <c r="A432" s="265">
        <v>42841</v>
      </c>
      <c r="B432" s="266"/>
      <c r="C432" s="267"/>
      <c r="D432" s="267"/>
      <c r="E432" s="267"/>
      <c r="F432" s="268"/>
      <c r="G432" s="266"/>
      <c r="H432" s="267"/>
      <c r="I432" s="267"/>
      <c r="J432" s="267"/>
      <c r="K432" s="268"/>
      <c r="L432" s="267">
        <v>10000</v>
      </c>
      <c r="M432" s="267">
        <v>50</v>
      </c>
      <c r="N432" s="267">
        <f>4876+4905-4858-4886.36</f>
        <v>36.640000000000327</v>
      </c>
      <c r="O432" s="267"/>
      <c r="P432" s="267"/>
      <c r="Q432" s="268"/>
      <c r="R432" s="267"/>
      <c r="S432" s="267"/>
      <c r="T432" s="267"/>
      <c r="U432" s="267"/>
      <c r="V432" s="267"/>
      <c r="W432" s="268"/>
      <c r="X432" s="269"/>
      <c r="Y432" s="267"/>
      <c r="Z432" s="269"/>
      <c r="AA432" s="267"/>
      <c r="AB432" s="267"/>
      <c r="AC432" s="268"/>
    </row>
    <row r="433" spans="1:29">
      <c r="A433" s="265">
        <v>42849</v>
      </c>
      <c r="B433" s="266"/>
      <c r="C433" s="267"/>
      <c r="D433" s="267"/>
      <c r="E433" s="267"/>
      <c r="F433" s="268"/>
      <c r="G433" s="266">
        <v>4000</v>
      </c>
      <c r="H433" s="267"/>
      <c r="I433" s="267"/>
      <c r="J433" s="267"/>
      <c r="K433" s="268"/>
      <c r="L433" s="267"/>
      <c r="M433" s="267"/>
      <c r="N433" s="267"/>
      <c r="O433" s="267"/>
      <c r="P433" s="267"/>
      <c r="Q433" s="268"/>
      <c r="R433" s="267"/>
      <c r="S433" s="267"/>
      <c r="T433" s="267"/>
      <c r="U433" s="267"/>
      <c r="V433" s="267"/>
      <c r="W433" s="268"/>
      <c r="X433" s="269"/>
      <c r="Y433" s="267"/>
      <c r="Z433" s="269"/>
      <c r="AA433" s="267"/>
      <c r="AB433" s="267"/>
      <c r="AC433" s="268"/>
    </row>
    <row r="434" spans="1:29">
      <c r="A434" s="265">
        <v>42852</v>
      </c>
      <c r="B434" s="266"/>
      <c r="C434" s="267"/>
      <c r="D434" s="267"/>
      <c r="E434" s="267"/>
      <c r="F434" s="268"/>
      <c r="G434" s="266"/>
      <c r="H434" s="267"/>
      <c r="I434" s="267"/>
      <c r="J434" s="267"/>
      <c r="K434" s="268"/>
      <c r="L434" s="267"/>
      <c r="M434" s="267"/>
      <c r="N434" s="267"/>
      <c r="O434" s="267"/>
      <c r="P434" s="267"/>
      <c r="Q434" s="268"/>
      <c r="R434" s="267"/>
      <c r="S434" s="267"/>
      <c r="T434" s="267"/>
      <c r="U434" s="267"/>
      <c r="V434" s="267"/>
      <c r="W434" s="268"/>
      <c r="X434" s="269">
        <v>10000</v>
      </c>
      <c r="Y434" s="267"/>
      <c r="Z434" s="269"/>
      <c r="AA434" s="267"/>
      <c r="AB434" s="267"/>
      <c r="AC434" s="268"/>
    </row>
    <row r="435" spans="1:29">
      <c r="A435" s="265">
        <v>42857</v>
      </c>
      <c r="B435" s="266"/>
      <c r="C435" s="267">
        <v>250.86</v>
      </c>
      <c r="D435" s="267"/>
      <c r="E435" s="267"/>
      <c r="F435" s="268"/>
      <c r="G435" s="266"/>
      <c r="H435" s="267"/>
      <c r="I435" s="267"/>
      <c r="J435" s="267"/>
      <c r="K435" s="268"/>
      <c r="L435" s="267"/>
      <c r="M435" s="267"/>
      <c r="N435" s="267"/>
      <c r="O435" s="267"/>
      <c r="P435" s="267"/>
      <c r="Q435" s="268"/>
      <c r="R435" s="267"/>
      <c r="S435" s="267"/>
      <c r="T435" s="267"/>
      <c r="U435" s="267"/>
      <c r="V435" s="267"/>
      <c r="W435" s="268"/>
      <c r="X435" s="269"/>
      <c r="Y435" s="267">
        <v>362.58</v>
      </c>
      <c r="Z435" s="269"/>
      <c r="AA435" s="267"/>
      <c r="AB435" s="267"/>
      <c r="AC435" s="268"/>
    </row>
    <row r="436" spans="1:29">
      <c r="A436" s="265">
        <v>42859</v>
      </c>
      <c r="B436" s="266"/>
      <c r="C436" s="267"/>
      <c r="D436" s="267"/>
      <c r="E436" s="267"/>
      <c r="F436" s="268"/>
      <c r="G436" s="266"/>
      <c r="H436" s="267"/>
      <c r="I436" s="267"/>
      <c r="J436" s="267"/>
      <c r="K436" s="268"/>
      <c r="L436" s="267"/>
      <c r="M436" s="267"/>
      <c r="N436" s="267"/>
      <c r="O436" s="267"/>
      <c r="P436" s="267"/>
      <c r="Q436" s="268"/>
      <c r="R436" s="267"/>
      <c r="S436" s="267"/>
      <c r="T436" s="267"/>
      <c r="U436" s="267"/>
      <c r="V436" s="267"/>
      <c r="W436" s="268"/>
      <c r="X436" s="269">
        <v>2000</v>
      </c>
      <c r="Z436" s="267">
        <v>18.149999999999999</v>
      </c>
      <c r="AA436" s="267"/>
      <c r="AB436" s="267"/>
      <c r="AC436" s="268"/>
    </row>
    <row r="437" spans="1:29">
      <c r="A437" s="265">
        <v>42860</v>
      </c>
      <c r="B437" s="266"/>
      <c r="C437" s="267"/>
      <c r="D437" s="267"/>
      <c r="E437" s="267"/>
      <c r="F437" s="268"/>
      <c r="G437" s="266"/>
      <c r="H437" s="267"/>
      <c r="I437" s="267"/>
      <c r="J437" s="267"/>
      <c r="K437" s="268"/>
      <c r="L437" s="267"/>
      <c r="M437" s="267"/>
      <c r="N437" s="267"/>
      <c r="O437" s="267"/>
      <c r="P437" s="267"/>
      <c r="Q437" s="268"/>
      <c r="R437" s="267"/>
      <c r="S437" s="267"/>
      <c r="T437" s="267"/>
      <c r="U437" s="267"/>
      <c r="V437" s="267"/>
      <c r="W437" s="268"/>
      <c r="X437" s="269">
        <v>1980</v>
      </c>
      <c r="Y437" s="267"/>
      <c r="Z437" s="269"/>
      <c r="AA437" s="267"/>
      <c r="AB437" s="267"/>
      <c r="AC437" s="268"/>
    </row>
    <row r="438" spans="1:29">
      <c r="A438" s="265">
        <v>42865</v>
      </c>
      <c r="B438" s="266"/>
      <c r="C438" s="267">
        <v>371</v>
      </c>
      <c r="D438" s="267"/>
      <c r="E438" s="267"/>
      <c r="F438" s="268"/>
      <c r="G438" s="266"/>
      <c r="H438" s="267"/>
      <c r="I438" s="267"/>
      <c r="J438" s="267"/>
      <c r="K438" s="268"/>
      <c r="L438" s="267"/>
      <c r="M438" s="267"/>
      <c r="N438" s="267"/>
      <c r="O438" s="267"/>
      <c r="P438" s="267"/>
      <c r="Q438" s="268"/>
      <c r="R438" s="267"/>
      <c r="S438" s="267"/>
      <c r="T438" s="267"/>
      <c r="U438" s="267"/>
      <c r="V438" s="267"/>
      <c r="W438" s="268"/>
      <c r="X438" s="269"/>
      <c r="Y438" s="267"/>
      <c r="Z438" s="269"/>
      <c r="AA438" s="267"/>
      <c r="AB438" s="267"/>
      <c r="AC438" s="268"/>
    </row>
    <row r="439" spans="1:29">
      <c r="A439" s="265">
        <v>42866</v>
      </c>
      <c r="B439" s="266"/>
      <c r="C439" s="267"/>
      <c r="D439" s="267"/>
      <c r="E439" s="267"/>
      <c r="F439" s="268"/>
      <c r="G439" s="266"/>
      <c r="H439" s="267"/>
      <c r="I439" s="267"/>
      <c r="J439" s="267"/>
      <c r="K439" s="268"/>
      <c r="L439" s="267"/>
      <c r="M439" s="267"/>
      <c r="N439" s="267"/>
      <c r="O439" s="267"/>
      <c r="P439" s="267"/>
      <c r="Q439" s="268"/>
      <c r="R439" s="267"/>
      <c r="S439" s="267"/>
      <c r="T439" s="267"/>
      <c r="U439" s="267"/>
      <c r="V439" s="267"/>
      <c r="W439" s="268"/>
      <c r="X439" s="269">
        <v>2000</v>
      </c>
      <c r="Y439" s="267"/>
      <c r="Z439" s="269">
        <v>6.98</v>
      </c>
      <c r="AA439" s="267"/>
      <c r="AB439" s="267"/>
      <c r="AC439" s="268"/>
    </row>
    <row r="440" spans="1:29">
      <c r="A440" s="265">
        <v>42867</v>
      </c>
      <c r="B440" s="266"/>
      <c r="C440" s="267"/>
      <c r="D440" s="267"/>
      <c r="E440" s="267"/>
      <c r="F440" s="268"/>
      <c r="G440" s="266"/>
      <c r="H440" s="267"/>
      <c r="I440" s="267"/>
      <c r="J440" s="267"/>
      <c r="K440" s="268"/>
      <c r="L440" s="267"/>
      <c r="M440" s="267"/>
      <c r="N440" s="267"/>
      <c r="O440" s="267"/>
      <c r="P440" s="267"/>
      <c r="Q440" s="268"/>
      <c r="R440" s="267"/>
      <c r="S440" s="267"/>
      <c r="T440" s="267"/>
      <c r="U440" s="267"/>
      <c r="V440" s="267"/>
      <c r="W440" s="268"/>
      <c r="X440" s="269">
        <v>6000</v>
      </c>
      <c r="Y440" s="267"/>
      <c r="Z440" s="269">
        <v>20.49</v>
      </c>
      <c r="AA440" s="267"/>
      <c r="AB440" s="267"/>
      <c r="AC440" s="268"/>
    </row>
    <row r="441" spans="1:29">
      <c r="A441" s="265">
        <v>42868</v>
      </c>
      <c r="B441" s="266"/>
      <c r="C441" s="267"/>
      <c r="D441" s="267"/>
      <c r="E441" s="267"/>
      <c r="F441" s="268"/>
      <c r="G441" s="266"/>
      <c r="H441" s="267"/>
      <c r="I441" s="267"/>
      <c r="J441" s="267"/>
      <c r="K441" s="268"/>
      <c r="L441" s="267"/>
      <c r="M441" s="267"/>
      <c r="N441" s="267"/>
      <c r="O441" s="267"/>
      <c r="P441" s="267"/>
      <c r="Q441" s="268"/>
      <c r="R441" s="267"/>
      <c r="S441" s="267"/>
      <c r="T441" s="267"/>
      <c r="U441" s="267"/>
      <c r="V441" s="267"/>
      <c r="W441" s="268"/>
      <c r="X441" s="269">
        <v>2000</v>
      </c>
      <c r="Y441" s="267"/>
      <c r="Z441" s="269"/>
      <c r="AA441" s="267"/>
      <c r="AB441" s="267"/>
      <c r="AC441" s="268"/>
    </row>
    <row r="442" spans="1:29">
      <c r="A442" s="265">
        <v>42869</v>
      </c>
      <c r="B442" s="266"/>
      <c r="C442" s="267"/>
      <c r="D442" s="267"/>
      <c r="E442" s="267"/>
      <c r="F442" s="268"/>
      <c r="G442" s="266"/>
      <c r="H442" s="267"/>
      <c r="I442" s="267"/>
      <c r="J442" s="267"/>
      <c r="K442" s="268"/>
      <c r="L442" s="267"/>
      <c r="M442" s="267"/>
      <c r="N442" s="267"/>
      <c r="O442" s="267"/>
      <c r="P442" s="267"/>
      <c r="Q442" s="268"/>
      <c r="R442" s="267"/>
      <c r="S442" s="267"/>
      <c r="T442" s="267"/>
      <c r="U442" s="267"/>
      <c r="V442" s="267"/>
      <c r="W442" s="268"/>
      <c r="X442" s="269">
        <v>6000</v>
      </c>
      <c r="Y442" s="267"/>
      <c r="Z442" s="269"/>
      <c r="AA442" s="267"/>
      <c r="AB442" s="267"/>
      <c r="AC442" s="268"/>
    </row>
    <row r="443" spans="1:29">
      <c r="A443" s="265">
        <v>42870</v>
      </c>
      <c r="B443" s="266"/>
      <c r="C443" s="267"/>
      <c r="D443" s="267"/>
      <c r="E443" s="267"/>
      <c r="F443" s="268"/>
      <c r="G443" s="266"/>
      <c r="H443" s="267"/>
      <c r="I443" s="267"/>
      <c r="J443" s="267"/>
      <c r="K443" s="268"/>
      <c r="L443" s="267"/>
      <c r="M443" s="267"/>
      <c r="N443" s="267"/>
      <c r="O443" s="267"/>
      <c r="P443" s="267"/>
      <c r="Q443" s="268"/>
      <c r="R443" s="267"/>
      <c r="S443" s="267"/>
      <c r="T443" s="267"/>
      <c r="U443" s="267"/>
      <c r="V443" s="267"/>
      <c r="W443" s="268"/>
      <c r="X443" s="269">
        <f>4990+3000</f>
        <v>7990</v>
      </c>
      <c r="Y443" s="267"/>
      <c r="Z443" s="269">
        <f>10+36.82</f>
        <v>46.82</v>
      </c>
      <c r="AA443" s="267"/>
      <c r="AB443" s="267"/>
      <c r="AC443" s="268"/>
    </row>
    <row r="444" spans="1:29">
      <c r="A444" s="265">
        <v>42871</v>
      </c>
      <c r="B444" s="266"/>
      <c r="C444" s="267"/>
      <c r="D444" s="267"/>
      <c r="E444" s="267"/>
      <c r="F444" s="268"/>
      <c r="G444" s="266"/>
      <c r="H444" s="267"/>
      <c r="I444" s="267"/>
      <c r="J444" s="267"/>
      <c r="K444" s="268"/>
      <c r="L444" s="267"/>
      <c r="M444" s="267">
        <v>481.68</v>
      </c>
      <c r="N444" s="267"/>
      <c r="O444" s="267"/>
      <c r="P444" s="267"/>
      <c r="Q444" s="268"/>
      <c r="R444" s="267"/>
      <c r="S444" s="267"/>
      <c r="T444" s="267"/>
      <c r="U444" s="267"/>
      <c r="V444" s="267"/>
      <c r="W444" s="268"/>
      <c r="X444" s="269"/>
      <c r="Y444" s="267"/>
      <c r="Z444" s="269"/>
      <c r="AA444" s="267"/>
      <c r="AB444" s="267"/>
      <c r="AC444" s="268"/>
    </row>
    <row r="445" spans="1:29">
      <c r="A445" s="265">
        <v>42877</v>
      </c>
      <c r="B445" s="266"/>
      <c r="C445" s="267"/>
      <c r="D445" s="267"/>
      <c r="E445" s="267"/>
      <c r="F445" s="268"/>
      <c r="G445" s="266"/>
      <c r="H445" s="267"/>
      <c r="I445" s="267"/>
      <c r="J445" s="267"/>
      <c r="K445" s="268"/>
      <c r="L445" s="267"/>
      <c r="M445" s="267"/>
      <c r="N445" s="267"/>
      <c r="O445" s="267"/>
      <c r="P445" s="267"/>
      <c r="Q445" s="268"/>
      <c r="R445" s="267"/>
      <c r="S445" s="267"/>
      <c r="T445" s="267"/>
      <c r="U445" s="267"/>
      <c r="V445" s="267"/>
      <c r="W445" s="268"/>
      <c r="X445" s="269">
        <v>1996</v>
      </c>
      <c r="Y445" s="267"/>
      <c r="Z445" s="269">
        <v>4</v>
      </c>
      <c r="AA445" s="267"/>
      <c r="AB445" s="267"/>
      <c r="AC445" s="268"/>
    </row>
    <row r="446" spans="1:29">
      <c r="A446" s="265">
        <v>42880</v>
      </c>
      <c r="B446" s="266"/>
      <c r="C446" s="267"/>
      <c r="D446" s="267"/>
      <c r="E446" s="267"/>
      <c r="F446" s="268"/>
      <c r="G446" s="266"/>
      <c r="H446" s="267"/>
      <c r="I446" s="267"/>
      <c r="J446" s="267"/>
      <c r="K446" s="268"/>
      <c r="L446" s="267"/>
      <c r="M446" s="267"/>
      <c r="N446" s="267"/>
      <c r="O446" s="267"/>
      <c r="P446" s="267"/>
      <c r="Q446" s="268"/>
      <c r="R446" s="267"/>
      <c r="S446" s="267"/>
      <c r="T446" s="267"/>
      <c r="U446" s="267"/>
      <c r="V446" s="267"/>
      <c r="W446" s="268"/>
      <c r="X446" s="269"/>
      <c r="Y446" s="283">
        <v>1970</v>
      </c>
      <c r="Z446" s="269">
        <v>643.79999999999995</v>
      </c>
      <c r="AA446" s="267"/>
      <c r="AB446" s="267"/>
      <c r="AC446" s="268"/>
    </row>
    <row r="447" spans="1:29">
      <c r="A447" s="265">
        <v>42882</v>
      </c>
      <c r="B447" s="266"/>
      <c r="C447" s="267"/>
      <c r="D447" s="267"/>
      <c r="E447" s="267"/>
      <c r="F447" s="268"/>
      <c r="G447" s="266"/>
      <c r="H447" s="267"/>
      <c r="I447" s="267"/>
      <c r="J447" s="267"/>
      <c r="K447" s="268"/>
      <c r="L447" s="267"/>
      <c r="M447" s="267"/>
      <c r="N447" s="267"/>
      <c r="O447" s="267"/>
      <c r="P447" s="267"/>
      <c r="Q447" s="268"/>
      <c r="R447" s="267"/>
      <c r="S447" s="267"/>
      <c r="T447" s="267"/>
      <c r="U447" s="267"/>
      <c r="V447" s="267"/>
      <c r="W447" s="268"/>
      <c r="X447" s="269">
        <v>10000</v>
      </c>
      <c r="Y447" s="267"/>
      <c r="Z447" s="269"/>
      <c r="AA447" s="267"/>
      <c r="AB447" s="267"/>
      <c r="AC447" s="268"/>
    </row>
    <row r="448" spans="1:29">
      <c r="A448" s="265">
        <v>42889</v>
      </c>
      <c r="B448" s="266"/>
      <c r="C448" s="267">
        <v>250.69</v>
      </c>
      <c r="D448" s="267"/>
      <c r="E448" s="267"/>
      <c r="F448" s="268"/>
      <c r="G448" s="266"/>
      <c r="H448" s="267"/>
      <c r="I448" s="267"/>
      <c r="J448" s="267"/>
      <c r="K448" s="268"/>
      <c r="L448" s="267"/>
      <c r="M448" s="267"/>
      <c r="N448" s="267"/>
      <c r="O448" s="267"/>
      <c r="P448" s="267"/>
      <c r="Q448" s="268"/>
      <c r="R448" s="267"/>
      <c r="S448" s="267"/>
      <c r="T448" s="267"/>
      <c r="U448" s="267"/>
      <c r="V448" s="267"/>
      <c r="W448" s="268"/>
      <c r="X448" s="269"/>
      <c r="Y448" s="267"/>
      <c r="Z448" s="269"/>
      <c r="AA448" s="267"/>
      <c r="AB448" s="267"/>
      <c r="AC448" s="268"/>
    </row>
    <row r="449" spans="1:29">
      <c r="A449" s="265">
        <v>42891</v>
      </c>
      <c r="B449" s="266"/>
      <c r="C449" s="267"/>
      <c r="D449" s="267"/>
      <c r="E449" s="267"/>
      <c r="F449" s="268"/>
      <c r="G449" s="266"/>
      <c r="H449" s="267"/>
      <c r="I449" s="267"/>
      <c r="J449" s="267"/>
      <c r="K449" s="268"/>
      <c r="L449" s="267"/>
      <c r="M449" s="267">
        <v>177.77</v>
      </c>
      <c r="N449" s="267"/>
      <c r="O449" s="267"/>
      <c r="P449" s="267"/>
      <c r="Q449" s="268"/>
      <c r="R449" s="267"/>
      <c r="S449" s="267"/>
      <c r="T449" s="267"/>
      <c r="U449" s="267"/>
      <c r="V449" s="267"/>
      <c r="W449" s="268"/>
      <c r="X449" s="269"/>
      <c r="Y449" s="267"/>
      <c r="Z449" s="269"/>
      <c r="AA449" s="267"/>
      <c r="AB449" s="267"/>
      <c r="AC449" s="268"/>
    </row>
    <row r="450" spans="1:29">
      <c r="A450" s="265">
        <v>42894</v>
      </c>
      <c r="B450" s="266"/>
      <c r="C450" s="267">
        <v>371.37</v>
      </c>
      <c r="D450" s="267"/>
      <c r="E450" s="267"/>
      <c r="F450" s="268"/>
      <c r="G450" s="266"/>
      <c r="H450" s="267"/>
      <c r="I450" s="267"/>
      <c r="J450" s="267"/>
      <c r="K450" s="268"/>
      <c r="L450" s="267"/>
      <c r="M450" s="267"/>
      <c r="N450" s="267"/>
      <c r="O450" s="267"/>
      <c r="P450" s="267"/>
      <c r="Q450" s="268"/>
      <c r="R450" s="267"/>
      <c r="S450" s="267"/>
      <c r="T450" s="267"/>
      <c r="U450" s="267"/>
      <c r="V450" s="267"/>
      <c r="W450" s="268"/>
      <c r="X450" s="269"/>
      <c r="Y450" s="267"/>
      <c r="Z450" s="269"/>
      <c r="AA450" s="267"/>
      <c r="AB450" s="267"/>
      <c r="AC450" s="268"/>
    </row>
    <row r="451" spans="1:29">
      <c r="A451" s="265">
        <v>42903</v>
      </c>
      <c r="B451" s="266"/>
      <c r="C451" s="267"/>
      <c r="D451" s="267"/>
      <c r="E451" s="267"/>
      <c r="F451" s="268"/>
      <c r="G451" s="266"/>
      <c r="H451" s="267"/>
      <c r="I451" s="267"/>
      <c r="J451" s="267"/>
      <c r="K451" s="268"/>
      <c r="L451" s="267"/>
      <c r="M451" s="267"/>
      <c r="N451" s="267"/>
      <c r="O451" s="267"/>
      <c r="P451" s="267"/>
      <c r="Q451" s="268"/>
      <c r="R451" s="267"/>
      <c r="S451" s="267"/>
      <c r="T451" s="267"/>
      <c r="U451" s="267"/>
      <c r="V451" s="267"/>
      <c r="W451" s="268"/>
      <c r="X451" s="269">
        <f>9100+998*5+1402</f>
        <v>15492</v>
      </c>
      <c r="Z451" s="267">
        <f>37.41+10</f>
        <v>47.41</v>
      </c>
      <c r="AA451" s="267"/>
      <c r="AB451" s="267"/>
      <c r="AC451" s="268"/>
    </row>
    <row r="452" spans="1:29">
      <c r="A452" s="265">
        <v>42905</v>
      </c>
      <c r="B452" s="266"/>
      <c r="C452" s="267"/>
      <c r="D452" s="267"/>
      <c r="E452" s="267"/>
      <c r="F452" s="268"/>
      <c r="G452" s="266"/>
      <c r="H452" s="267"/>
      <c r="I452" s="267"/>
      <c r="J452" s="267"/>
      <c r="K452" s="268"/>
      <c r="L452" s="267"/>
      <c r="M452" s="267"/>
      <c r="N452" s="267"/>
      <c r="O452" s="267"/>
      <c r="P452" s="267"/>
      <c r="Q452" s="268"/>
      <c r="R452" s="267"/>
      <c r="S452" s="267"/>
      <c r="T452" s="267"/>
      <c r="U452" s="267"/>
      <c r="V452" s="267"/>
      <c r="W452" s="268"/>
      <c r="X452" s="269">
        <v>2000</v>
      </c>
      <c r="Y452" s="267"/>
      <c r="Z452" s="269"/>
      <c r="AA452" s="267"/>
      <c r="AB452" s="267"/>
      <c r="AC452" s="268"/>
    </row>
    <row r="453" spans="1:29">
      <c r="A453" s="265">
        <v>42908</v>
      </c>
      <c r="B453" s="266"/>
      <c r="C453" s="267"/>
      <c r="D453" s="267"/>
      <c r="E453" s="267"/>
      <c r="F453" s="268"/>
      <c r="G453" s="266"/>
      <c r="H453" s="267"/>
      <c r="I453" s="267"/>
      <c r="J453" s="267"/>
      <c r="K453" s="268"/>
      <c r="L453" s="267"/>
      <c r="M453" s="267"/>
      <c r="N453" s="267"/>
      <c r="O453" s="267"/>
      <c r="P453" s="267"/>
      <c r="Q453" s="268"/>
      <c r="R453" s="267"/>
      <c r="S453" s="267"/>
      <c r="T453" s="267"/>
      <c r="U453" s="267"/>
      <c r="V453" s="267"/>
      <c r="W453" s="268"/>
      <c r="X453" s="269">
        <v>3992</v>
      </c>
      <c r="Z453" s="267">
        <v>8</v>
      </c>
      <c r="AA453" s="267"/>
      <c r="AB453" s="267"/>
      <c r="AC453" s="268"/>
    </row>
    <row r="454" spans="1:29">
      <c r="A454" s="265">
        <v>42909</v>
      </c>
      <c r="B454" s="266"/>
      <c r="C454" s="267"/>
      <c r="D454" s="267"/>
      <c r="E454" s="267"/>
      <c r="F454" s="268"/>
      <c r="G454" s="266"/>
      <c r="H454" s="282">
        <v>1050.78</v>
      </c>
      <c r="I454" s="267"/>
      <c r="J454" s="267"/>
      <c r="K454" s="268"/>
      <c r="L454" s="267"/>
      <c r="M454" s="267">
        <v>2612.0500000000002</v>
      </c>
      <c r="N454" s="267"/>
      <c r="O454" s="267"/>
      <c r="P454" s="267"/>
      <c r="Q454" s="268"/>
      <c r="R454" s="267"/>
      <c r="S454" s="267"/>
      <c r="T454" s="267"/>
      <c r="U454" s="267"/>
      <c r="V454" s="267"/>
      <c r="W454" s="268"/>
      <c r="X454" s="269">
        <v>2238</v>
      </c>
      <c r="Y454" s="267"/>
      <c r="Z454" s="269"/>
      <c r="AA454" s="267"/>
      <c r="AB454" s="267"/>
      <c r="AC454" s="268"/>
    </row>
    <row r="455" spans="1:29">
      <c r="A455" s="265">
        <v>42913</v>
      </c>
      <c r="B455" s="266"/>
      <c r="C455" s="267"/>
      <c r="D455" s="267"/>
      <c r="E455" s="267"/>
      <c r="F455" s="268"/>
      <c r="G455" s="266"/>
      <c r="H455" s="282">
        <v>1025.3599999999999</v>
      </c>
      <c r="I455" s="267"/>
      <c r="J455" s="267"/>
      <c r="K455" s="268"/>
      <c r="L455" s="267"/>
      <c r="M455" s="267"/>
      <c r="N455" s="267"/>
      <c r="O455" s="267"/>
      <c r="P455" s="267"/>
      <c r="Q455" s="268"/>
      <c r="R455" s="267"/>
      <c r="S455" s="267"/>
      <c r="T455" s="267"/>
      <c r="U455" s="267"/>
      <c r="V455" s="267"/>
      <c r="W455" s="268"/>
      <c r="X455" s="269"/>
      <c r="Y455" s="267"/>
      <c r="Z455" s="269"/>
      <c r="AA455" s="267"/>
      <c r="AB455" s="267"/>
      <c r="AC455" s="268"/>
    </row>
    <row r="456" spans="1:29">
      <c r="A456" s="265">
        <v>42916</v>
      </c>
      <c r="B456" s="266"/>
      <c r="C456" s="267"/>
      <c r="D456" s="267"/>
      <c r="E456" s="267"/>
      <c r="F456" s="268"/>
      <c r="G456" s="266"/>
      <c r="H456" s="267"/>
      <c r="I456" s="267"/>
      <c r="J456" s="267"/>
      <c r="K456" s="268"/>
      <c r="L456" s="267"/>
      <c r="M456" s="267">
        <v>112.35</v>
      </c>
      <c r="N456" s="267"/>
      <c r="O456" s="267"/>
      <c r="P456" s="267"/>
      <c r="Q456" s="268"/>
      <c r="R456" s="267"/>
      <c r="S456" s="267"/>
      <c r="T456" s="267"/>
      <c r="U456" s="267"/>
      <c r="V456" s="267"/>
      <c r="W456" s="268"/>
      <c r="X456" s="269"/>
      <c r="Y456" s="267">
        <v>1075</v>
      </c>
      <c r="Z456" s="269"/>
      <c r="AA456" s="267"/>
      <c r="AB456" s="267"/>
      <c r="AC456" s="268"/>
    </row>
    <row r="457" spans="1:29">
      <c r="A457" s="265">
        <v>42919</v>
      </c>
      <c r="B457" s="266"/>
      <c r="C457" s="267">
        <v>341.76</v>
      </c>
      <c r="D457" s="267"/>
      <c r="E457" s="267"/>
      <c r="F457" s="268"/>
      <c r="G457" s="266"/>
      <c r="H457" s="267"/>
      <c r="I457" s="267"/>
      <c r="J457" s="267"/>
      <c r="K457" s="268"/>
      <c r="L457" s="267"/>
      <c r="M457" s="267"/>
      <c r="N457" s="267"/>
      <c r="O457" s="267"/>
      <c r="P457" s="267"/>
      <c r="Q457" s="268"/>
      <c r="R457" s="267"/>
      <c r="S457" s="267"/>
      <c r="T457" s="267"/>
      <c r="U457" s="267"/>
      <c r="V457" s="267"/>
      <c r="W457" s="268"/>
      <c r="X457" s="269"/>
      <c r="Y457" s="267">
        <v>3025.79</v>
      </c>
      <c r="Z457" s="269"/>
      <c r="AA457" s="267"/>
      <c r="AB457" s="267"/>
      <c r="AC457" s="268"/>
    </row>
    <row r="458" spans="1:29">
      <c r="A458" s="265">
        <v>42921</v>
      </c>
      <c r="B458" s="266"/>
      <c r="C458" s="267"/>
      <c r="D458" s="267"/>
      <c r="E458" s="267"/>
      <c r="F458" s="268"/>
      <c r="G458" s="266"/>
      <c r="H458" s="267">
        <v>681.68</v>
      </c>
      <c r="I458" s="267"/>
      <c r="J458" s="267"/>
      <c r="K458" s="268"/>
      <c r="L458" s="267"/>
      <c r="M458" s="267"/>
      <c r="N458" s="267"/>
      <c r="O458" s="267"/>
      <c r="P458" s="267"/>
      <c r="Q458" s="268"/>
      <c r="R458" s="267"/>
      <c r="S458" s="267"/>
      <c r="T458" s="267"/>
      <c r="U458" s="267"/>
      <c r="V458" s="267"/>
      <c r="W458" s="268"/>
      <c r="X458" s="269"/>
      <c r="Y458" s="267"/>
      <c r="Z458" s="269"/>
      <c r="AA458" s="267"/>
      <c r="AB458" s="267"/>
      <c r="AC458" s="268"/>
    </row>
    <row r="459" spans="1:29">
      <c r="A459" s="265">
        <v>42927</v>
      </c>
      <c r="B459" s="266"/>
      <c r="C459" s="267"/>
      <c r="D459" s="267"/>
      <c r="E459" s="267"/>
      <c r="F459" s="268"/>
      <c r="G459" s="266"/>
      <c r="H459" s="267"/>
      <c r="I459" s="267"/>
      <c r="J459" s="267"/>
      <c r="K459" s="268"/>
      <c r="L459" s="267"/>
      <c r="M459" s="267">
        <v>228.2</v>
      </c>
      <c r="N459" s="267"/>
      <c r="O459" s="267"/>
      <c r="P459" s="267"/>
      <c r="Q459" s="268"/>
      <c r="R459" s="267"/>
      <c r="S459" s="267"/>
      <c r="T459" s="267"/>
      <c r="U459" s="267"/>
      <c r="V459" s="267"/>
      <c r="W459" s="268"/>
      <c r="X459" s="269"/>
      <c r="Y459" s="267"/>
      <c r="Z459" s="269"/>
      <c r="AA459" s="267"/>
      <c r="AB459" s="267"/>
      <c r="AC459" s="268"/>
    </row>
    <row r="460" spans="1:29">
      <c r="A460" s="265">
        <v>42931</v>
      </c>
      <c r="B460" s="266"/>
      <c r="C460" s="267">
        <v>4804</v>
      </c>
      <c r="D460" s="267"/>
      <c r="E460" s="267"/>
      <c r="F460" s="268"/>
      <c r="G460" s="266"/>
      <c r="H460" s="267"/>
      <c r="I460" s="267"/>
      <c r="J460" s="267"/>
      <c r="K460" s="268"/>
      <c r="L460" s="267"/>
      <c r="M460" s="267"/>
      <c r="N460" s="267"/>
      <c r="O460" s="267"/>
      <c r="P460" s="267"/>
      <c r="Q460" s="268"/>
      <c r="R460" s="267"/>
      <c r="S460" s="267"/>
      <c r="T460" s="267"/>
      <c r="U460" s="267"/>
      <c r="V460" s="267"/>
      <c r="W460" s="268"/>
      <c r="X460" s="269">
        <v>5988</v>
      </c>
      <c r="Y460" s="267"/>
      <c r="Z460" s="269">
        <v>12</v>
      </c>
      <c r="AA460" s="267"/>
      <c r="AB460" s="267"/>
      <c r="AC460" s="268"/>
    </row>
    <row r="461" spans="1:29">
      <c r="A461" s="265">
        <v>42933</v>
      </c>
      <c r="B461" s="266"/>
      <c r="C461" s="282">
        <v>9140.4500000000007</v>
      </c>
      <c r="D461" s="267">
        <v>14.39</v>
      </c>
      <c r="E461" s="267"/>
      <c r="F461" s="268"/>
      <c r="G461" s="266"/>
      <c r="H461" s="267"/>
      <c r="I461" s="267"/>
      <c r="J461" s="267"/>
      <c r="K461" s="268"/>
      <c r="L461" s="267"/>
      <c r="M461" s="267"/>
      <c r="N461" s="267"/>
      <c r="O461" s="267"/>
      <c r="P461" s="267"/>
      <c r="Q461" s="268"/>
      <c r="R461" s="267"/>
      <c r="S461" s="267"/>
      <c r="T461" s="267"/>
      <c r="U461" s="267"/>
      <c r="V461" s="267"/>
      <c r="W461" s="268"/>
      <c r="X461" s="269"/>
      <c r="Y461" s="267"/>
      <c r="Z461" s="269"/>
      <c r="AA461" s="267"/>
      <c r="AB461" s="267"/>
      <c r="AC461" s="268"/>
    </row>
    <row r="462" spans="1:29">
      <c r="A462" s="265">
        <v>42947</v>
      </c>
      <c r="B462" s="266"/>
      <c r="C462" s="267"/>
      <c r="D462" s="267"/>
      <c r="E462" s="267"/>
      <c r="F462" s="268"/>
      <c r="G462" s="266"/>
      <c r="H462" s="267"/>
      <c r="I462" s="267"/>
      <c r="J462" s="267"/>
      <c r="K462" s="268"/>
      <c r="L462" s="267">
        <v>10000</v>
      </c>
      <c r="M462" s="267">
        <v>114.93</v>
      </c>
      <c r="N462" s="267"/>
      <c r="O462" s="267"/>
      <c r="P462" s="267"/>
      <c r="Q462" s="268"/>
      <c r="R462" s="267"/>
      <c r="S462" s="267"/>
      <c r="T462" s="267"/>
      <c r="U462" s="267"/>
      <c r="V462" s="267"/>
      <c r="W462" s="268"/>
      <c r="X462" s="269"/>
      <c r="Y462" s="267">
        <v>6015.77</v>
      </c>
      <c r="Z462" s="269"/>
      <c r="AA462" s="267"/>
      <c r="AB462" s="267"/>
      <c r="AC462" s="268"/>
    </row>
    <row r="463" spans="1:29">
      <c r="A463" s="265">
        <v>42950</v>
      </c>
      <c r="B463" s="266"/>
      <c r="C463" s="267"/>
      <c r="D463" s="267"/>
      <c r="E463" s="267"/>
      <c r="F463" s="268"/>
      <c r="G463" s="266">
        <v>7000</v>
      </c>
      <c r="H463" s="267"/>
      <c r="I463" s="267"/>
      <c r="J463" s="267"/>
      <c r="K463" s="268"/>
      <c r="L463" s="267"/>
      <c r="M463" s="267"/>
      <c r="N463" s="267"/>
      <c r="O463" s="267"/>
      <c r="P463" s="267"/>
      <c r="Q463" s="268"/>
      <c r="R463" s="267"/>
      <c r="S463" s="267"/>
      <c r="T463" s="267"/>
      <c r="U463" s="267"/>
      <c r="V463" s="267"/>
      <c r="W463" s="268"/>
      <c r="X463" s="269"/>
      <c r="Y463" s="267"/>
      <c r="Z463" s="269"/>
      <c r="AA463" s="267"/>
      <c r="AB463" s="267"/>
      <c r="AC463" s="268"/>
    </row>
    <row r="464" spans="1:29">
      <c r="A464" s="265">
        <v>42951</v>
      </c>
      <c r="B464" s="266"/>
      <c r="C464" s="267">
        <v>250.51</v>
      </c>
      <c r="D464" s="267"/>
      <c r="E464" s="267"/>
      <c r="F464" s="268"/>
      <c r="G464" s="266"/>
      <c r="H464" s="267"/>
      <c r="I464" s="267"/>
      <c r="J464" s="267"/>
      <c r="K464" s="268"/>
      <c r="L464" s="267"/>
      <c r="M464" s="267"/>
      <c r="N464" s="267"/>
      <c r="O464" s="267"/>
      <c r="P464" s="267"/>
      <c r="Q464" s="268"/>
      <c r="R464" s="267"/>
      <c r="S464" s="267"/>
      <c r="T464" s="267"/>
      <c r="U464" s="267"/>
      <c r="V464" s="267"/>
      <c r="W464" s="268"/>
      <c r="X464" s="269"/>
      <c r="Y464" s="267">
        <v>127.16</v>
      </c>
      <c r="Z464" s="269"/>
      <c r="AA464" s="267"/>
      <c r="AB464" s="267"/>
      <c r="AC464" s="268"/>
    </row>
    <row r="465" spans="1:29">
      <c r="A465" s="265">
        <v>42954</v>
      </c>
      <c r="B465" s="266"/>
      <c r="C465" s="267"/>
      <c r="D465" s="267"/>
      <c r="E465" s="267"/>
      <c r="F465" s="268"/>
      <c r="G465" s="266">
        <v>33600</v>
      </c>
      <c r="H465" s="267"/>
      <c r="I465" s="267"/>
      <c r="J465" s="267"/>
      <c r="K465" s="268"/>
      <c r="L465" s="267"/>
      <c r="M465" s="267"/>
      <c r="N465" s="267"/>
      <c r="O465" s="267"/>
      <c r="P465" s="267"/>
      <c r="Q465" s="268"/>
      <c r="R465" s="267"/>
      <c r="S465" s="267"/>
      <c r="T465" s="267"/>
      <c r="U465" s="267"/>
      <c r="V465" s="267"/>
      <c r="W465" s="268"/>
      <c r="X465" s="269"/>
      <c r="Y465" s="267"/>
      <c r="Z465" s="269"/>
      <c r="AA465" s="267"/>
      <c r="AB465" s="267"/>
      <c r="AC465" s="268"/>
    </row>
    <row r="466" spans="1:29">
      <c r="A466" s="265">
        <v>42955</v>
      </c>
      <c r="B466" s="266">
        <v>5000</v>
      </c>
      <c r="C466" s="267"/>
      <c r="D466" s="267"/>
      <c r="E466" s="267"/>
      <c r="F466" s="268"/>
      <c r="G466" s="266">
        <v>2477</v>
      </c>
      <c r="H466" s="267"/>
      <c r="I466" s="267"/>
      <c r="J466" s="267"/>
      <c r="K466" s="268"/>
      <c r="L466" s="267"/>
      <c r="M466" s="267"/>
      <c r="N466" s="267"/>
      <c r="O466" s="267"/>
      <c r="P466" s="267"/>
      <c r="Q466" s="268"/>
      <c r="R466" s="267"/>
      <c r="S466" s="267"/>
      <c r="T466" s="267"/>
      <c r="U466" s="267"/>
      <c r="V466" s="267"/>
      <c r="W466" s="268"/>
      <c r="X466" s="269"/>
      <c r="Y466" s="267">
        <v>5148.75</v>
      </c>
      <c r="Z466" s="269"/>
      <c r="AA466" s="267"/>
      <c r="AB466" s="267"/>
      <c r="AC466" s="268"/>
    </row>
    <row r="467" spans="1:29">
      <c r="A467" s="265">
        <v>42956</v>
      </c>
      <c r="B467" s="266"/>
      <c r="C467" s="267"/>
      <c r="D467" s="267"/>
      <c r="E467" s="267"/>
      <c r="F467" s="268"/>
      <c r="G467" s="266"/>
      <c r="H467" s="267"/>
      <c r="I467" s="267"/>
      <c r="J467" s="267"/>
      <c r="K467" s="268"/>
      <c r="L467" s="267">
        <v>20000</v>
      </c>
      <c r="M467" s="267"/>
      <c r="N467" s="267"/>
      <c r="O467" s="267"/>
      <c r="P467" s="267"/>
      <c r="Q467" s="268"/>
      <c r="R467" s="267"/>
      <c r="S467" s="267"/>
      <c r="T467" s="267"/>
      <c r="U467" s="267"/>
      <c r="V467" s="267"/>
      <c r="W467" s="268"/>
      <c r="X467" s="269"/>
      <c r="Y467" s="267"/>
      <c r="Z467" s="269"/>
      <c r="AA467" s="267"/>
      <c r="AB467" s="267"/>
      <c r="AC467" s="268"/>
    </row>
    <row r="468" spans="1:29">
      <c r="A468" s="265">
        <v>42959</v>
      </c>
      <c r="B468" s="266"/>
      <c r="C468" s="267"/>
      <c r="D468" s="267"/>
      <c r="E468" s="267"/>
      <c r="F468" s="268"/>
      <c r="G468" s="266"/>
      <c r="H468" s="267"/>
      <c r="I468" s="267"/>
      <c r="J468" s="267"/>
      <c r="K468" s="268"/>
      <c r="L468" s="267"/>
      <c r="M468" s="267">
        <v>228.2</v>
      </c>
      <c r="N468" s="267"/>
      <c r="O468" s="267"/>
      <c r="P468" s="267"/>
      <c r="Q468" s="268"/>
      <c r="R468" s="267"/>
      <c r="S468" s="267"/>
      <c r="T468" s="267"/>
      <c r="U468" s="267"/>
      <c r="V468" s="267"/>
      <c r="W468" s="268"/>
      <c r="X468" s="269"/>
      <c r="Y468" s="282">
        <v>3077.25</v>
      </c>
      <c r="Z468" s="269"/>
      <c r="AA468" s="267"/>
      <c r="AB468" s="267"/>
      <c r="AC468" s="268"/>
    </row>
    <row r="469" spans="1:29">
      <c r="A469" s="265">
        <v>42963</v>
      </c>
      <c r="B469" s="266"/>
      <c r="C469" s="267"/>
      <c r="D469" s="267"/>
      <c r="E469" s="267"/>
      <c r="F469" s="268"/>
      <c r="G469" s="266">
        <v>2680</v>
      </c>
      <c r="H469" s="267"/>
      <c r="I469" s="267"/>
      <c r="J469" s="267"/>
      <c r="K469" s="268"/>
      <c r="L469" s="267"/>
      <c r="M469" s="267"/>
      <c r="N469" s="267"/>
      <c r="O469" s="267"/>
      <c r="P469" s="267"/>
      <c r="Q469" s="268"/>
      <c r="R469" s="267"/>
      <c r="S469" s="267"/>
      <c r="T469" s="267"/>
      <c r="U469" s="267"/>
      <c r="V469" s="267"/>
      <c r="W469" s="268"/>
      <c r="X469" s="269"/>
      <c r="Y469" s="282"/>
      <c r="Z469" s="269"/>
      <c r="AA469" s="267"/>
      <c r="AB469" s="267"/>
      <c r="AC469" s="268"/>
    </row>
    <row r="470" spans="1:29">
      <c r="A470" s="265">
        <v>42964</v>
      </c>
      <c r="B470" s="266"/>
      <c r="C470" s="267"/>
      <c r="D470" s="267"/>
      <c r="E470" s="267"/>
      <c r="F470" s="268"/>
      <c r="G470" s="266">
        <v>23626</v>
      </c>
      <c r="H470" s="267"/>
      <c r="I470" s="267"/>
      <c r="J470" s="267"/>
      <c r="K470" s="268"/>
      <c r="L470" s="267"/>
      <c r="M470" s="267"/>
      <c r="N470" s="267"/>
      <c r="O470" s="267"/>
      <c r="P470" s="267"/>
      <c r="Q470" s="268"/>
      <c r="R470" s="267"/>
      <c r="S470" s="267"/>
      <c r="T470" s="267"/>
      <c r="U470" s="267"/>
      <c r="V470" s="267"/>
      <c r="W470" s="268"/>
      <c r="X470" s="269"/>
      <c r="Y470" s="282"/>
      <c r="Z470" s="269"/>
      <c r="AA470" s="267"/>
      <c r="AB470" s="267"/>
      <c r="AC470" s="268"/>
    </row>
    <row r="471" spans="1:29">
      <c r="A471" s="265">
        <v>42966</v>
      </c>
      <c r="B471" s="266">
        <v>2158</v>
      </c>
      <c r="C471" s="267"/>
      <c r="D471" s="267"/>
      <c r="E471" s="267"/>
      <c r="F471" s="268"/>
      <c r="G471" s="266">
        <v>429</v>
      </c>
      <c r="H471" s="267"/>
      <c r="I471" s="267"/>
      <c r="J471" s="267"/>
      <c r="K471" s="268"/>
      <c r="L471" s="267"/>
      <c r="M471" s="267"/>
      <c r="N471" s="267"/>
      <c r="O471" s="267"/>
      <c r="P471" s="267"/>
      <c r="Q471" s="268"/>
      <c r="R471" s="267"/>
      <c r="S471" s="267"/>
      <c r="T471" s="267"/>
      <c r="U471" s="267"/>
      <c r="V471" s="267"/>
      <c r="W471" s="268"/>
      <c r="X471" s="269"/>
      <c r="Y471" s="267"/>
      <c r="Z471" s="269"/>
      <c r="AA471" s="267"/>
      <c r="AB471" s="267"/>
      <c r="AC471" s="268"/>
    </row>
    <row r="472" spans="1:29">
      <c r="A472" s="265">
        <v>42968</v>
      </c>
      <c r="B472" s="266"/>
      <c r="C472" s="267"/>
      <c r="D472" s="267"/>
      <c r="E472" s="267"/>
      <c r="F472" s="268"/>
      <c r="G472" s="266"/>
      <c r="H472" s="267">
        <v>1310.03</v>
      </c>
      <c r="I472" s="267"/>
      <c r="J472" s="267"/>
      <c r="K472" s="268"/>
      <c r="L472" s="267"/>
      <c r="M472" s="267"/>
      <c r="N472" s="267"/>
      <c r="O472" s="267"/>
      <c r="P472" s="267"/>
      <c r="Q472" s="268"/>
      <c r="R472" s="267"/>
      <c r="S472" s="267"/>
      <c r="T472" s="267"/>
      <c r="U472" s="267"/>
      <c r="V472" s="267"/>
      <c r="W472" s="268"/>
      <c r="X472" s="269"/>
      <c r="Y472" s="267"/>
      <c r="Z472" s="269"/>
      <c r="AA472" s="267"/>
      <c r="AB472" s="267"/>
      <c r="AC472" s="268"/>
    </row>
    <row r="473" spans="1:29">
      <c r="A473" s="265">
        <v>42970</v>
      </c>
      <c r="B473" s="266"/>
      <c r="C473" s="267">
        <v>527.42999999999995</v>
      </c>
      <c r="D473" s="267"/>
      <c r="E473" s="267"/>
      <c r="F473" s="268"/>
      <c r="G473" s="266"/>
      <c r="H473" s="267"/>
      <c r="I473" s="267"/>
      <c r="J473" s="267"/>
      <c r="K473" s="268"/>
      <c r="L473" s="267"/>
      <c r="M473" s="267"/>
      <c r="N473" s="267"/>
      <c r="O473" s="267"/>
      <c r="P473" s="267"/>
      <c r="Q473" s="268"/>
      <c r="R473" s="267"/>
      <c r="S473" s="267"/>
      <c r="T473" s="267"/>
      <c r="U473" s="267"/>
      <c r="V473" s="267"/>
      <c r="W473" s="268"/>
      <c r="X473" s="269"/>
      <c r="Y473" s="267"/>
      <c r="Z473" s="269"/>
      <c r="AA473" s="267"/>
      <c r="AB473" s="267"/>
      <c r="AC473" s="268"/>
    </row>
    <row r="474" spans="1:29">
      <c r="A474" s="265">
        <v>42972</v>
      </c>
      <c r="B474" s="266"/>
      <c r="C474" s="283"/>
      <c r="D474" s="267"/>
      <c r="E474" s="267"/>
      <c r="F474" s="268"/>
      <c r="G474" s="266"/>
      <c r="H474" s="267"/>
      <c r="I474" s="267"/>
      <c r="J474" s="267"/>
      <c r="K474" s="268"/>
      <c r="L474" s="267"/>
      <c r="M474" s="267"/>
      <c r="N474" s="267"/>
      <c r="O474" s="267"/>
      <c r="P474" s="267"/>
      <c r="Q474" s="268"/>
      <c r="R474" s="267"/>
      <c r="S474" s="267"/>
      <c r="T474" s="267"/>
      <c r="U474" s="267"/>
      <c r="V474" s="267"/>
      <c r="W474" s="268"/>
      <c r="X474" s="269"/>
      <c r="Y474" s="267">
        <v>2054</v>
      </c>
      <c r="Z474" s="269"/>
      <c r="AA474" s="267"/>
      <c r="AB474" s="267"/>
      <c r="AC474" s="268"/>
    </row>
    <row r="475" spans="1:29">
      <c r="A475" s="265">
        <v>42975</v>
      </c>
      <c r="B475" s="266"/>
      <c r="C475" s="267"/>
      <c r="D475" s="267"/>
      <c r="E475" s="267"/>
      <c r="F475" s="268"/>
      <c r="G475" s="266">
        <v>345</v>
      </c>
      <c r="H475" s="267"/>
      <c r="I475" s="267"/>
      <c r="J475" s="267"/>
      <c r="K475" s="268"/>
      <c r="L475" s="267"/>
      <c r="M475" s="267"/>
      <c r="N475" s="267"/>
      <c r="O475" s="267"/>
      <c r="P475" s="267"/>
      <c r="Q475" s="268"/>
      <c r="R475" s="267"/>
      <c r="S475" s="267"/>
      <c r="T475" s="267"/>
      <c r="U475" s="267"/>
      <c r="V475" s="267"/>
      <c r="W475" s="268"/>
      <c r="X475" s="269"/>
      <c r="Y475" s="267">
        <v>3081</v>
      </c>
      <c r="Z475" s="269"/>
      <c r="AA475" s="267"/>
      <c r="AB475" s="267"/>
      <c r="AC475" s="268"/>
    </row>
    <row r="476" spans="1:29">
      <c r="A476" s="265">
        <v>42979</v>
      </c>
      <c r="B476" s="266"/>
      <c r="C476" s="267"/>
      <c r="D476" s="267"/>
      <c r="E476" s="267"/>
      <c r="F476" s="268"/>
      <c r="G476" s="266"/>
      <c r="H476" s="282">
        <v>1769.13</v>
      </c>
      <c r="I476" s="267"/>
      <c r="J476" s="267"/>
      <c r="K476" s="268"/>
      <c r="L476" s="267"/>
      <c r="M476" s="267"/>
      <c r="N476" s="267"/>
      <c r="O476" s="267"/>
      <c r="P476" s="267"/>
      <c r="Q476" s="268"/>
      <c r="R476" s="267"/>
      <c r="S476" s="267"/>
      <c r="T476" s="267"/>
      <c r="U476" s="267"/>
      <c r="V476" s="267"/>
      <c r="W476" s="268"/>
      <c r="X476" s="269"/>
      <c r="Y476" s="267"/>
      <c r="Z476" s="269"/>
      <c r="AA476" s="267"/>
      <c r="AB476" s="267"/>
      <c r="AC476" s="268"/>
    </row>
    <row r="477" spans="1:29">
      <c r="A477" s="265">
        <v>42980</v>
      </c>
      <c r="B477" s="266">
        <v>2000</v>
      </c>
      <c r="C477" s="267"/>
      <c r="D477" s="267"/>
      <c r="E477" s="267"/>
      <c r="F477" s="268"/>
      <c r="G477" s="266"/>
      <c r="H477" s="267"/>
      <c r="I477" s="267"/>
      <c r="J477" s="267"/>
      <c r="K477" s="268"/>
      <c r="L477" s="267"/>
      <c r="M477" s="267">
        <v>140.6</v>
      </c>
      <c r="N477" s="267"/>
      <c r="O477" s="267"/>
      <c r="P477" s="267"/>
      <c r="Q477" s="268"/>
      <c r="R477" s="267"/>
      <c r="S477" s="267"/>
      <c r="T477" s="267"/>
      <c r="U477" s="267"/>
      <c r="V477" s="267"/>
      <c r="W477" s="268"/>
      <c r="X477" s="269"/>
      <c r="Y477" s="267">
        <v>2014.17</v>
      </c>
      <c r="Z477" s="269"/>
      <c r="AA477" s="267"/>
      <c r="AB477" s="267"/>
      <c r="AC477" s="268"/>
    </row>
    <row r="478" spans="1:29">
      <c r="A478" s="265">
        <v>42982</v>
      </c>
      <c r="B478" s="266"/>
      <c r="C478" s="267"/>
      <c r="D478" s="267"/>
      <c r="E478" s="267"/>
      <c r="F478" s="268"/>
      <c r="G478" s="266"/>
      <c r="H478" s="267">
        <v>631.19000000000005</v>
      </c>
      <c r="I478" s="267"/>
      <c r="J478" s="267"/>
      <c r="K478" s="268"/>
      <c r="L478" s="267"/>
      <c r="M478" s="267"/>
      <c r="N478" s="267"/>
      <c r="O478" s="267"/>
      <c r="P478" s="267"/>
      <c r="Q478" s="268"/>
      <c r="R478" s="267"/>
      <c r="S478" s="267"/>
      <c r="T478" s="267"/>
      <c r="U478" s="267"/>
      <c r="V478" s="267"/>
      <c r="W478" s="268"/>
      <c r="X478" s="269"/>
      <c r="Y478" s="267">
        <v>2014.17</v>
      </c>
      <c r="Z478" s="269"/>
      <c r="AA478" s="267"/>
      <c r="AB478" s="267"/>
      <c r="AC478" s="268"/>
    </row>
    <row r="479" spans="1:29">
      <c r="A479" s="265">
        <v>42983</v>
      </c>
      <c r="B479" s="266"/>
      <c r="C479" s="267">
        <v>17019.21</v>
      </c>
      <c r="D479" s="267"/>
      <c r="E479" s="267"/>
      <c r="F479" s="268"/>
      <c r="G479" s="266"/>
      <c r="H479" s="267"/>
      <c r="I479" s="267"/>
      <c r="J479" s="267"/>
      <c r="K479" s="268"/>
      <c r="L479" s="267">
        <v>19920</v>
      </c>
      <c r="M479" s="267"/>
      <c r="N479" s="267"/>
      <c r="O479" s="267"/>
      <c r="P479" s="267"/>
      <c r="Q479" s="268"/>
      <c r="R479" s="267"/>
      <c r="S479" s="267"/>
      <c r="T479" s="267"/>
      <c r="U479" s="267"/>
      <c r="V479" s="267"/>
      <c r="W479" s="268"/>
      <c r="X479" s="269"/>
      <c r="Y479" s="267"/>
      <c r="Z479" s="269"/>
      <c r="AA479" s="267"/>
      <c r="AB479" s="267"/>
      <c r="AC479" s="268"/>
    </row>
    <row r="480" spans="1:29">
      <c r="A480" s="265">
        <v>42985</v>
      </c>
      <c r="B480" s="266"/>
      <c r="C480" s="267">
        <v>30000</v>
      </c>
      <c r="D480" s="267"/>
      <c r="E480" s="267"/>
      <c r="F480" s="268"/>
      <c r="G480" s="266"/>
      <c r="H480" s="267"/>
      <c r="I480" s="267"/>
      <c r="J480" s="267"/>
      <c r="K480" s="268"/>
      <c r="L480" s="267">
        <v>29880</v>
      </c>
      <c r="M480" s="267"/>
      <c r="N480" s="267"/>
      <c r="O480" s="267"/>
      <c r="P480" s="267"/>
      <c r="Q480" s="268"/>
      <c r="R480" s="267"/>
      <c r="S480" s="267"/>
      <c r="T480" s="267"/>
      <c r="U480" s="267"/>
      <c r="V480" s="267"/>
      <c r="W480" s="268"/>
      <c r="X480" s="269"/>
      <c r="Y480" s="267"/>
      <c r="Z480" s="269"/>
      <c r="AA480" s="267"/>
      <c r="AB480" s="267"/>
      <c r="AC480" s="268"/>
    </row>
    <row r="481" spans="1:29">
      <c r="A481" s="265">
        <v>42991</v>
      </c>
      <c r="B481" s="266"/>
      <c r="C481" s="267"/>
      <c r="D481" s="267"/>
      <c r="E481" s="267"/>
      <c r="F481" s="268"/>
      <c r="G481" s="266"/>
      <c r="H481" s="267"/>
      <c r="I481" s="267"/>
      <c r="J481" s="267"/>
      <c r="K481" s="268"/>
      <c r="L481" s="267"/>
      <c r="M481" s="267">
        <v>228.2</v>
      </c>
      <c r="N481" s="267"/>
      <c r="O481" s="267"/>
      <c r="P481" s="267"/>
      <c r="Q481" s="268"/>
      <c r="R481" s="267"/>
      <c r="S481" s="267"/>
      <c r="T481" s="267"/>
      <c r="U481" s="267"/>
      <c r="V481" s="267"/>
      <c r="W481" s="268"/>
      <c r="X481" s="269"/>
      <c r="Y481" s="267"/>
      <c r="Z481" s="269"/>
      <c r="AA481" s="267"/>
      <c r="AB481" s="267"/>
      <c r="AC481" s="268"/>
    </row>
    <row r="482" spans="1:29">
      <c r="A482" s="265">
        <v>42996</v>
      </c>
      <c r="B482" s="266"/>
      <c r="C482" s="267"/>
      <c r="D482" s="267"/>
      <c r="E482" s="267"/>
      <c r="F482" s="268"/>
      <c r="G482" s="284">
        <v>1685</v>
      </c>
      <c r="H482" s="267"/>
      <c r="I482" s="267"/>
      <c r="J482" s="267"/>
      <c r="K482" s="268"/>
      <c r="L482" s="267"/>
      <c r="M482" s="267"/>
      <c r="N482" s="267"/>
      <c r="O482" s="267"/>
      <c r="P482" s="267"/>
      <c r="Q482" s="268"/>
      <c r="R482" s="267"/>
      <c r="S482" s="267"/>
      <c r="T482" s="267"/>
      <c r="U482" s="267"/>
      <c r="V482" s="267"/>
      <c r="W482" s="268"/>
      <c r="X482" s="269"/>
      <c r="Y482" s="267"/>
      <c r="Z482" s="269"/>
      <c r="AA482" s="267"/>
      <c r="AB482" s="267"/>
      <c r="AC482" s="268"/>
    </row>
    <row r="483" spans="1:29">
      <c r="A483" s="265">
        <v>43004</v>
      </c>
      <c r="B483" s="266"/>
      <c r="C483" s="267">
        <v>819.51</v>
      </c>
      <c r="D483" s="267"/>
      <c r="E483" s="267"/>
      <c r="F483" s="268"/>
      <c r="G483" s="266"/>
      <c r="H483" s="267"/>
      <c r="I483" s="267"/>
      <c r="J483" s="267"/>
      <c r="K483" s="268"/>
      <c r="L483" s="267"/>
      <c r="M483" s="267"/>
      <c r="N483" s="267"/>
      <c r="O483" s="267"/>
      <c r="P483" s="267"/>
      <c r="Q483" s="268"/>
      <c r="R483" s="267"/>
      <c r="S483" s="267"/>
      <c r="T483" s="267"/>
      <c r="U483" s="267"/>
      <c r="V483" s="267"/>
      <c r="W483" s="268"/>
      <c r="X483" s="269"/>
      <c r="Y483" s="267"/>
      <c r="Z483" s="269"/>
      <c r="AA483" s="267"/>
      <c r="AB483" s="267"/>
      <c r="AC483" s="268"/>
    </row>
    <row r="484" spans="1:29">
      <c r="A484" s="265">
        <v>43007</v>
      </c>
      <c r="B484" s="266"/>
      <c r="C484" s="267"/>
      <c r="D484" s="267"/>
      <c r="E484" s="267"/>
      <c r="F484" s="268"/>
      <c r="G484" s="284">
        <v>4544</v>
      </c>
      <c r="H484" s="267"/>
      <c r="I484" s="267"/>
      <c r="J484" s="267"/>
      <c r="K484" s="268"/>
      <c r="L484" s="267">
        <v>19681</v>
      </c>
      <c r="M484" s="267"/>
      <c r="N484" s="267"/>
      <c r="O484" s="267"/>
      <c r="P484" s="267"/>
      <c r="Q484" s="268"/>
      <c r="R484" s="267"/>
      <c r="S484" s="267"/>
      <c r="T484" s="267"/>
      <c r="U484" s="267"/>
      <c r="V484" s="267"/>
      <c r="W484" s="268"/>
      <c r="X484" s="269"/>
      <c r="Y484" s="267"/>
      <c r="Z484" s="269"/>
      <c r="AA484" s="267"/>
      <c r="AB484" s="267"/>
      <c r="AC484" s="268"/>
    </row>
    <row r="485" spans="1:29">
      <c r="A485" s="265">
        <v>43017</v>
      </c>
      <c r="B485" s="266"/>
      <c r="C485" s="282">
        <v>2418.38</v>
      </c>
      <c r="D485" s="267"/>
      <c r="E485" s="267"/>
      <c r="F485" s="268"/>
      <c r="G485" s="266"/>
      <c r="H485" s="267"/>
      <c r="I485" s="267"/>
      <c r="J485" s="267"/>
      <c r="K485" s="268"/>
      <c r="L485" s="267"/>
      <c r="M485" s="267"/>
      <c r="N485" s="267">
        <v>4.1100000000000003</v>
      </c>
      <c r="O485" s="267"/>
      <c r="P485" s="267"/>
      <c r="Q485" s="268"/>
      <c r="R485" s="267"/>
      <c r="S485" s="267"/>
      <c r="T485" s="267"/>
      <c r="U485" s="267"/>
      <c r="V485" s="267"/>
      <c r="W485" s="268"/>
      <c r="X485" s="269"/>
      <c r="Y485" s="267"/>
      <c r="Z485" s="269"/>
      <c r="AA485" s="267"/>
      <c r="AB485" s="267"/>
      <c r="AC485" s="268"/>
    </row>
    <row r="486" spans="1:29">
      <c r="A486" s="265">
        <v>43018</v>
      </c>
      <c r="B486" s="266"/>
      <c r="C486" s="267"/>
      <c r="D486" s="267"/>
      <c r="E486" s="267"/>
      <c r="F486" s="268"/>
      <c r="G486" s="266">
        <v>266</v>
      </c>
      <c r="H486" s="267"/>
      <c r="I486" s="267"/>
      <c r="J486" s="267"/>
      <c r="K486" s="268"/>
      <c r="L486" s="267"/>
      <c r="M486" s="267"/>
      <c r="N486" s="267"/>
      <c r="O486" s="267"/>
      <c r="P486" s="267"/>
      <c r="Q486" s="268"/>
      <c r="R486" s="267"/>
      <c r="S486" s="267"/>
      <c r="T486" s="267"/>
      <c r="U486" s="267"/>
      <c r="V486" s="267"/>
      <c r="W486" s="268"/>
      <c r="X486" s="269"/>
      <c r="Y486" s="267"/>
      <c r="Z486" s="269"/>
      <c r="AA486" s="267"/>
      <c r="AB486" s="267"/>
      <c r="AC486" s="268"/>
    </row>
    <row r="487" spans="1:29" ht="15.75" thickBot="1">
      <c r="A487" s="265">
        <v>43021</v>
      </c>
      <c r="B487" s="360"/>
      <c r="C487" s="361"/>
      <c r="D487" s="361"/>
      <c r="E487" s="361"/>
      <c r="F487" s="362"/>
      <c r="G487" s="364"/>
      <c r="H487" s="361"/>
      <c r="I487" s="361"/>
      <c r="J487" s="361"/>
      <c r="K487" s="362"/>
      <c r="L487" s="361"/>
      <c r="M487" s="361">
        <v>278.12</v>
      </c>
      <c r="N487" s="361"/>
      <c r="O487" s="361"/>
      <c r="P487" s="361"/>
      <c r="Q487" s="362"/>
      <c r="R487" s="361"/>
      <c r="S487" s="361"/>
      <c r="T487" s="361"/>
      <c r="U487" s="361"/>
      <c r="V487" s="361"/>
      <c r="W487" s="362"/>
      <c r="X487" s="352"/>
      <c r="Y487" s="351"/>
      <c r="Z487" s="352"/>
      <c r="AA487" s="351"/>
      <c r="AB487" s="351"/>
      <c r="AC487" s="353"/>
    </row>
    <row r="488" spans="1:29">
      <c r="A488" s="265">
        <v>43024</v>
      </c>
      <c r="B488" s="360"/>
      <c r="C488" s="361">
        <v>472.44</v>
      </c>
      <c r="D488" s="361"/>
      <c r="E488" s="361"/>
      <c r="F488" s="363"/>
      <c r="G488" s="360"/>
      <c r="H488" s="361"/>
      <c r="I488" s="361"/>
      <c r="J488" s="361"/>
      <c r="K488" s="363"/>
      <c r="L488" s="360"/>
      <c r="M488" s="361"/>
      <c r="N488" s="361"/>
      <c r="O488" s="361"/>
      <c r="P488" s="361"/>
      <c r="Q488" s="363"/>
      <c r="R488" s="360"/>
      <c r="S488" s="361"/>
      <c r="T488" s="361"/>
      <c r="U488" s="361"/>
      <c r="V488" s="361"/>
      <c r="W488" s="363"/>
      <c r="X488" s="269"/>
      <c r="Y488" s="267"/>
      <c r="Z488" s="269"/>
      <c r="AA488" s="267"/>
      <c r="AB488" s="267"/>
      <c r="AC488" s="355"/>
    </row>
    <row r="489" spans="1:29">
      <c r="A489" s="265">
        <v>43025</v>
      </c>
      <c r="B489" s="354"/>
      <c r="C489" s="267">
        <v>2159</v>
      </c>
      <c r="D489" s="267"/>
      <c r="E489" s="267"/>
      <c r="F489" s="355"/>
      <c r="G489" s="354"/>
      <c r="H489" s="267"/>
      <c r="I489" s="267"/>
      <c r="J489" s="267"/>
      <c r="K489" s="355"/>
      <c r="L489" s="354"/>
      <c r="M489" s="267"/>
      <c r="N489" s="267"/>
      <c r="O489" s="267"/>
      <c r="P489" s="267"/>
      <c r="Q489" s="355"/>
      <c r="R489" s="354"/>
      <c r="S489" s="267"/>
      <c r="T489" s="267"/>
      <c r="U489" s="267"/>
      <c r="V489" s="267"/>
      <c r="W489" s="355"/>
      <c r="X489" s="269"/>
      <c r="Y489" s="267"/>
      <c r="Z489" s="269"/>
      <c r="AA489" s="267"/>
      <c r="AB489" s="267"/>
      <c r="AC489" s="355"/>
    </row>
    <row r="490" spans="1:29">
      <c r="A490" s="265">
        <v>43031</v>
      </c>
      <c r="B490" s="354"/>
      <c r="C490" s="267">
        <v>801.54</v>
      </c>
      <c r="D490" s="267"/>
      <c r="E490" s="267"/>
      <c r="F490" s="355"/>
      <c r="G490" s="354"/>
      <c r="H490" s="267"/>
      <c r="I490" s="267"/>
      <c r="J490" s="267"/>
      <c r="K490" s="355"/>
      <c r="L490" s="354"/>
      <c r="M490" s="267"/>
      <c r="N490" s="267"/>
      <c r="O490" s="267"/>
      <c r="P490" s="267"/>
      <c r="Q490" s="355"/>
      <c r="R490" s="354"/>
      <c r="S490" s="267"/>
      <c r="T490" s="267"/>
      <c r="U490" s="267"/>
      <c r="V490" s="267"/>
      <c r="W490" s="355"/>
      <c r="X490" s="269"/>
      <c r="Y490" s="267"/>
      <c r="Z490" s="269"/>
      <c r="AA490" s="267"/>
      <c r="AB490" s="267"/>
      <c r="AC490" s="355"/>
    </row>
    <row r="491" spans="1:29">
      <c r="A491" s="265">
        <v>43034</v>
      </c>
      <c r="B491" s="354"/>
      <c r="C491" s="267"/>
      <c r="D491" s="267"/>
      <c r="E491" s="267"/>
      <c r="F491" s="355"/>
      <c r="G491" s="354">
        <v>7000</v>
      </c>
      <c r="H491" s="267"/>
      <c r="I491" s="267"/>
      <c r="J491" s="267"/>
      <c r="K491" s="355"/>
      <c r="L491" s="354"/>
      <c r="M491" s="267"/>
      <c r="N491" s="267"/>
      <c r="O491" s="267"/>
      <c r="P491" s="267"/>
      <c r="Q491" s="355"/>
      <c r="R491" s="354"/>
      <c r="S491" s="267"/>
      <c r="T491" s="267"/>
      <c r="U491" s="267"/>
      <c r="V491" s="267"/>
      <c r="W491" s="355"/>
      <c r="X491" s="269"/>
      <c r="Y491" s="267">
        <v>40000</v>
      </c>
      <c r="Z491" s="269"/>
      <c r="AA491" s="267"/>
      <c r="AB491" s="267"/>
      <c r="AC491" s="355"/>
    </row>
    <row r="492" spans="1:29">
      <c r="A492" s="265">
        <v>43038</v>
      </c>
      <c r="B492" s="354"/>
      <c r="C492" s="267"/>
      <c r="D492" s="267"/>
      <c r="E492" s="267"/>
      <c r="F492" s="355"/>
      <c r="G492" s="354"/>
      <c r="H492" s="267"/>
      <c r="I492" s="267"/>
      <c r="J492" s="267"/>
      <c r="K492" s="355"/>
      <c r="L492" s="354"/>
      <c r="M492" s="267"/>
      <c r="N492" s="267"/>
      <c r="O492" s="267"/>
      <c r="P492" s="267"/>
      <c r="Q492" s="355"/>
      <c r="R492" s="354"/>
      <c r="S492" s="267"/>
      <c r="T492" s="267"/>
      <c r="U492" s="267"/>
      <c r="V492" s="267"/>
      <c r="W492" s="355"/>
      <c r="X492" s="269">
        <v>4960</v>
      </c>
      <c r="Y492" s="267"/>
      <c r="Z492" s="269"/>
      <c r="AA492" s="267"/>
      <c r="AB492" s="267"/>
      <c r="AC492" s="355"/>
    </row>
    <row r="493" spans="1:29">
      <c r="A493" s="265">
        <v>43039</v>
      </c>
      <c r="B493" s="354"/>
      <c r="C493" s="267"/>
      <c r="D493" s="267"/>
      <c r="E493" s="267"/>
      <c r="F493" s="355"/>
      <c r="G493" s="354">
        <v>10000</v>
      </c>
      <c r="H493" s="267"/>
      <c r="I493" s="267"/>
      <c r="J493" s="267"/>
      <c r="K493" s="355"/>
      <c r="L493" s="354"/>
      <c r="M493" s="267"/>
      <c r="N493" s="267"/>
      <c r="O493" s="267"/>
      <c r="P493" s="267"/>
      <c r="Q493" s="355"/>
      <c r="R493" s="354"/>
      <c r="S493" s="267"/>
      <c r="T493" s="267"/>
      <c r="U493" s="267"/>
      <c r="V493" s="267"/>
      <c r="W493" s="355"/>
      <c r="X493" s="269"/>
      <c r="Y493" s="267"/>
      <c r="Z493" s="269"/>
      <c r="AA493" s="267"/>
      <c r="AB493" s="267"/>
      <c r="AC493" s="355"/>
    </row>
    <row r="494" spans="1:29">
      <c r="A494" s="265">
        <v>43043</v>
      </c>
      <c r="B494" s="354"/>
      <c r="C494" s="267"/>
      <c r="D494" s="267"/>
      <c r="E494" s="267"/>
      <c r="F494" s="355"/>
      <c r="G494" s="354"/>
      <c r="H494" s="282">
        <v>1106.95</v>
      </c>
      <c r="I494" s="267"/>
      <c r="J494" s="267"/>
      <c r="K494" s="355"/>
      <c r="L494" s="354"/>
      <c r="M494" s="267">
        <v>103.52</v>
      </c>
      <c r="N494" s="267"/>
      <c r="O494" s="267"/>
      <c r="P494" s="267"/>
      <c r="Q494" s="355"/>
      <c r="R494" s="354"/>
      <c r="S494" s="267"/>
      <c r="T494" s="267"/>
      <c r="U494" s="267"/>
      <c r="V494" s="267"/>
      <c r="W494" s="355"/>
      <c r="X494" s="269">
        <v>9930</v>
      </c>
      <c r="Y494" s="267"/>
      <c r="Z494" s="269"/>
      <c r="AA494" s="267"/>
      <c r="AB494" s="267"/>
      <c r="AC494" s="355"/>
    </row>
    <row r="495" spans="1:29">
      <c r="A495" s="265">
        <v>43044</v>
      </c>
      <c r="B495" s="354"/>
      <c r="C495" s="267"/>
      <c r="D495" s="267"/>
      <c r="E495" s="267"/>
      <c r="F495" s="355"/>
      <c r="G495" s="354"/>
      <c r="H495" s="267"/>
      <c r="I495" s="267"/>
      <c r="J495" s="267"/>
      <c r="K495" s="355"/>
      <c r="L495" s="354">
        <v>9942</v>
      </c>
      <c r="M495" s="267"/>
      <c r="N495" s="267"/>
      <c r="O495" s="267"/>
      <c r="P495" s="267"/>
      <c r="Q495" s="355"/>
      <c r="R495" s="354"/>
      <c r="S495" s="267"/>
      <c r="T495" s="267"/>
      <c r="U495" s="267"/>
      <c r="V495" s="267"/>
      <c r="W495" s="355"/>
      <c r="X495" s="269"/>
      <c r="Y495" s="267"/>
      <c r="Z495" s="269"/>
      <c r="AA495" s="267"/>
      <c r="AB495" s="267"/>
      <c r="AC495" s="355"/>
    </row>
    <row r="496" spans="1:29">
      <c r="A496" s="265">
        <v>43045</v>
      </c>
      <c r="B496" s="354"/>
      <c r="C496" s="267"/>
      <c r="D496" s="267"/>
      <c r="E496" s="267"/>
      <c r="F496" s="355"/>
      <c r="G496" s="354"/>
      <c r="H496" s="267"/>
      <c r="I496" s="267"/>
      <c r="J496" s="267"/>
      <c r="K496" s="355"/>
      <c r="L496" s="354">
        <v>9982</v>
      </c>
      <c r="M496" s="267"/>
      <c r="N496" s="267"/>
      <c r="O496" s="267"/>
      <c r="P496" s="267"/>
      <c r="Q496" s="355"/>
      <c r="R496" s="354"/>
      <c r="S496" s="267"/>
      <c r="T496" s="267"/>
      <c r="U496" s="267"/>
      <c r="V496" s="267"/>
      <c r="W496" s="355"/>
      <c r="X496" s="269"/>
      <c r="Y496" s="267">
        <v>20012.830000000002</v>
      </c>
      <c r="Z496" s="269"/>
      <c r="AA496" s="267"/>
      <c r="AB496" s="267"/>
      <c r="AC496" s="355"/>
    </row>
    <row r="497" spans="1:29">
      <c r="A497" s="265">
        <v>43046</v>
      </c>
      <c r="B497" s="354">
        <v>7090</v>
      </c>
      <c r="C497" s="267"/>
      <c r="D497" s="267"/>
      <c r="E497" s="267"/>
      <c r="F497" s="355"/>
      <c r="G497" s="354"/>
      <c r="H497" s="282">
        <v>3430.28</v>
      </c>
      <c r="I497" s="267"/>
      <c r="J497" s="267"/>
      <c r="K497" s="355"/>
      <c r="L497" s="354"/>
      <c r="M497" s="267"/>
      <c r="N497" s="267"/>
      <c r="O497" s="267"/>
      <c r="P497" s="267"/>
      <c r="Q497" s="355"/>
      <c r="R497" s="354"/>
      <c r="S497" s="267"/>
      <c r="T497" s="267"/>
      <c r="U497" s="267"/>
      <c r="V497" s="267"/>
      <c r="W497" s="355"/>
      <c r="X497" s="269"/>
      <c r="Y497" s="267"/>
      <c r="Z497" s="269"/>
      <c r="AA497" s="267"/>
      <c r="AB497" s="267"/>
      <c r="AC497" s="355"/>
    </row>
    <row r="498" spans="1:29">
      <c r="A498" s="265">
        <v>43049</v>
      </c>
      <c r="B498" s="354">
        <v>10000</v>
      </c>
      <c r="C498" s="267"/>
      <c r="D498" s="267"/>
      <c r="E498" s="267"/>
      <c r="F498" s="355"/>
      <c r="G498" s="354"/>
      <c r="H498" s="267"/>
      <c r="I498" s="267"/>
      <c r="J498" s="267"/>
      <c r="K498" s="355"/>
      <c r="L498" s="354"/>
      <c r="M498" s="267"/>
      <c r="N498" s="267"/>
      <c r="O498" s="267"/>
      <c r="P498" s="267"/>
      <c r="Q498" s="355"/>
      <c r="R498" s="354"/>
      <c r="S498" s="267"/>
      <c r="T498" s="267"/>
      <c r="U498" s="267"/>
      <c r="V498" s="267"/>
      <c r="W498" s="355"/>
      <c r="X498" s="269"/>
      <c r="Y498" s="267">
        <v>10649.58</v>
      </c>
      <c r="Z498" s="269"/>
      <c r="AA498" s="267"/>
      <c r="AB498" s="267"/>
      <c r="AC498" s="355"/>
    </row>
    <row r="499" spans="1:29">
      <c r="A499" s="265">
        <v>43052</v>
      </c>
      <c r="B499" s="354"/>
      <c r="C499" s="267"/>
      <c r="D499" s="267"/>
      <c r="E499" s="267"/>
      <c r="F499" s="355"/>
      <c r="G499" s="354"/>
      <c r="H499" s="267"/>
      <c r="I499" s="267"/>
      <c r="J499" s="267"/>
      <c r="K499" s="355"/>
      <c r="L499" s="354"/>
      <c r="M499" s="267">
        <v>228.2</v>
      </c>
      <c r="N499" s="267"/>
      <c r="O499" s="267"/>
      <c r="P499" s="267"/>
      <c r="Q499" s="355"/>
      <c r="R499" s="354"/>
      <c r="S499" s="267"/>
      <c r="T499" s="267"/>
      <c r="U499" s="267"/>
      <c r="V499" s="267"/>
      <c r="W499" s="355"/>
      <c r="X499" s="269"/>
      <c r="Y499" s="267"/>
      <c r="Z499" s="269"/>
      <c r="AA499" s="267"/>
      <c r="AB499" s="267"/>
      <c r="AC499" s="355"/>
    </row>
    <row r="500" spans="1:29">
      <c r="A500" s="265">
        <v>43054</v>
      </c>
      <c r="B500" s="354"/>
      <c r="C500" s="267">
        <v>563</v>
      </c>
      <c r="D500" s="267"/>
      <c r="E500" s="267"/>
      <c r="F500" s="355"/>
      <c r="G500" s="354"/>
      <c r="H500" s="267"/>
      <c r="I500" s="267"/>
      <c r="J500" s="267"/>
      <c r="K500" s="355"/>
      <c r="L500" s="354"/>
      <c r="M500" s="267"/>
      <c r="N500" s="267"/>
      <c r="O500" s="267"/>
      <c r="P500" s="267"/>
      <c r="Q500" s="355"/>
      <c r="R500" s="354"/>
      <c r="S500" s="267"/>
      <c r="T500" s="267"/>
      <c r="U500" s="267"/>
      <c r="V500" s="267"/>
      <c r="W500" s="355"/>
      <c r="X500" s="269"/>
      <c r="Y500" s="267"/>
      <c r="Z500" s="269"/>
      <c r="AA500" s="267"/>
      <c r="AB500" s="267"/>
      <c r="AC500" s="355"/>
    </row>
    <row r="501" spans="1:29">
      <c r="A501" s="265">
        <v>43059</v>
      </c>
      <c r="B501" s="354">
        <v>24836.3</v>
      </c>
      <c r="C501" s="267"/>
      <c r="D501" s="267"/>
      <c r="E501" s="267"/>
      <c r="F501" s="355"/>
      <c r="G501" s="354"/>
      <c r="H501" s="267"/>
      <c r="I501" s="267"/>
      <c r="J501" s="267"/>
      <c r="K501" s="355"/>
      <c r="L501" s="354"/>
      <c r="M501" s="267"/>
      <c r="N501" s="267"/>
      <c r="O501" s="267"/>
      <c r="P501" s="267"/>
      <c r="Q501" s="355"/>
      <c r="R501" s="354"/>
      <c r="S501" s="267"/>
      <c r="T501" s="267"/>
      <c r="U501" s="267"/>
      <c r="V501" s="267"/>
      <c r="W501" s="355"/>
      <c r="X501" s="269"/>
      <c r="Y501" s="267">
        <v>25104.23</v>
      </c>
      <c r="Z501" s="269"/>
      <c r="AA501" s="267"/>
      <c r="AB501" s="267"/>
      <c r="AC501" s="355"/>
    </row>
    <row r="502" spans="1:29">
      <c r="A502" s="265">
        <v>43063</v>
      </c>
      <c r="B502" s="354"/>
      <c r="C502" s="267">
        <v>545.34</v>
      </c>
      <c r="D502" s="267"/>
      <c r="E502" s="267"/>
      <c r="F502" s="355"/>
      <c r="G502" s="354"/>
      <c r="H502" s="267"/>
      <c r="I502" s="267"/>
      <c r="J502" s="267"/>
      <c r="K502" s="355"/>
      <c r="L502" s="354"/>
      <c r="M502" s="267"/>
      <c r="N502" s="267"/>
      <c r="O502" s="267"/>
      <c r="P502" s="267"/>
      <c r="Q502" s="355"/>
      <c r="R502" s="354"/>
      <c r="S502" s="267"/>
      <c r="T502" s="267"/>
      <c r="U502" s="267"/>
      <c r="V502" s="267"/>
      <c r="W502" s="355"/>
      <c r="X502" s="269"/>
      <c r="Y502" s="267"/>
      <c r="Z502" s="269"/>
      <c r="AA502" s="267"/>
      <c r="AB502" s="267"/>
      <c r="AC502" s="355"/>
    </row>
    <row r="503" spans="1:29">
      <c r="A503" s="265">
        <v>43070</v>
      </c>
      <c r="B503" s="354"/>
      <c r="C503" s="267"/>
      <c r="D503" s="267"/>
      <c r="E503" s="267"/>
      <c r="F503" s="355"/>
      <c r="G503" s="354"/>
      <c r="H503" s="267"/>
      <c r="I503" s="267"/>
      <c r="J503" s="267"/>
      <c r="K503" s="355"/>
      <c r="L503" s="354"/>
      <c r="M503" s="267">
        <v>103.52</v>
      </c>
      <c r="N503" s="267"/>
      <c r="O503" s="267"/>
      <c r="P503" s="267"/>
      <c r="Q503" s="355"/>
      <c r="R503" s="354"/>
      <c r="S503" s="267"/>
      <c r="T503" s="267"/>
      <c r="U503" s="267"/>
      <c r="V503" s="267"/>
      <c r="W503" s="355"/>
      <c r="X503" s="269"/>
      <c r="Y503" s="267"/>
      <c r="Z503" s="269"/>
      <c r="AA503" s="267"/>
      <c r="AB503" s="267"/>
      <c r="AC503" s="355"/>
    </row>
    <row r="504" spans="1:29">
      <c r="A504" s="265">
        <v>43073</v>
      </c>
      <c r="B504" s="354"/>
      <c r="C504" s="267"/>
      <c r="D504" s="267"/>
      <c r="E504" s="267"/>
      <c r="F504" s="355"/>
      <c r="G504" s="354">
        <v>376</v>
      </c>
      <c r="H504" s="267"/>
      <c r="I504" s="267"/>
      <c r="J504" s="267"/>
      <c r="K504" s="355"/>
      <c r="L504" s="354"/>
      <c r="M504" s="267"/>
      <c r="N504" s="267"/>
      <c r="O504" s="267"/>
      <c r="P504" s="267"/>
      <c r="Q504" s="355"/>
      <c r="R504" s="354"/>
      <c r="S504" s="267"/>
      <c r="T504" s="267"/>
      <c r="U504" s="267"/>
      <c r="V504" s="267"/>
      <c r="W504" s="355"/>
      <c r="X504" s="269"/>
      <c r="Y504" s="267"/>
      <c r="Z504" s="269"/>
      <c r="AA504" s="267"/>
      <c r="AB504" s="267"/>
      <c r="AC504" s="355"/>
    </row>
    <row r="505" spans="1:29">
      <c r="A505" s="265">
        <v>43074</v>
      </c>
      <c r="B505" s="354"/>
      <c r="C505" s="267"/>
      <c r="D505" s="267"/>
      <c r="E505" s="267"/>
      <c r="F505" s="355"/>
      <c r="G505" s="354"/>
      <c r="H505" s="267"/>
      <c r="I505" s="267"/>
      <c r="J505" s="267"/>
      <c r="K505" s="355"/>
      <c r="L505" s="354"/>
      <c r="M505" s="267"/>
      <c r="N505" s="267"/>
      <c r="O505" s="267"/>
      <c r="P505" s="267"/>
      <c r="Q505" s="355"/>
      <c r="R505" s="354"/>
      <c r="S505" s="267"/>
      <c r="T505" s="267"/>
      <c r="U505" s="267"/>
      <c r="V505" s="267"/>
      <c r="W505" s="355"/>
      <c r="X505" s="269"/>
      <c r="Y505" s="267">
        <v>10070.83</v>
      </c>
      <c r="Z505" s="269"/>
      <c r="AA505" s="267"/>
      <c r="AB505" s="267"/>
      <c r="AC505" s="355"/>
    </row>
    <row r="506" spans="1:29">
      <c r="A506" s="265">
        <v>43075</v>
      </c>
      <c r="B506" s="354"/>
      <c r="C506" s="267"/>
      <c r="D506" s="267"/>
      <c r="E506" s="267"/>
      <c r="F506" s="355"/>
      <c r="G506" s="354"/>
      <c r="H506" s="267"/>
      <c r="I506" s="267"/>
      <c r="J506" s="267"/>
      <c r="K506" s="355"/>
      <c r="L506" s="354"/>
      <c r="M506" s="267"/>
      <c r="N506" s="267"/>
      <c r="O506" s="267"/>
      <c r="P506" s="267"/>
      <c r="Q506" s="355"/>
      <c r="R506" s="354"/>
      <c r="S506" s="267"/>
      <c r="T506" s="267"/>
      <c r="U506" s="267"/>
      <c r="V506" s="267"/>
      <c r="W506" s="355"/>
      <c r="X506" s="269"/>
      <c r="Y506" s="267">
        <v>12085</v>
      </c>
      <c r="Z506" s="269"/>
      <c r="AA506" s="267"/>
      <c r="AB506" s="267"/>
      <c r="AC506" s="355"/>
    </row>
    <row r="507" spans="1:29">
      <c r="A507" s="265">
        <v>43079</v>
      </c>
      <c r="B507" s="354"/>
      <c r="C507" s="267"/>
      <c r="D507" s="267"/>
      <c r="E507" s="267"/>
      <c r="F507" s="355"/>
      <c r="G507" s="354">
        <v>230</v>
      </c>
      <c r="H507" s="267"/>
      <c r="I507" s="267"/>
      <c r="J507" s="267"/>
      <c r="K507" s="355"/>
      <c r="L507" s="354"/>
      <c r="M507" s="267"/>
      <c r="N507" s="267"/>
      <c r="O507" s="267"/>
      <c r="P507" s="267"/>
      <c r="Q507" s="355"/>
      <c r="R507" s="354"/>
      <c r="S507" s="267"/>
      <c r="T507" s="267"/>
      <c r="U507" s="267"/>
      <c r="V507" s="267"/>
      <c r="W507" s="355"/>
      <c r="X507" s="269"/>
      <c r="Y507" s="267"/>
      <c r="Z507" s="269"/>
      <c r="AA507" s="267"/>
      <c r="AB507" s="267"/>
      <c r="AC507" s="355"/>
    </row>
    <row r="508" spans="1:29">
      <c r="A508" s="265">
        <v>43080</v>
      </c>
      <c r="B508" s="354"/>
      <c r="C508" s="267"/>
      <c r="D508" s="267"/>
      <c r="E508" s="267"/>
      <c r="F508" s="355"/>
      <c r="G508" s="354"/>
      <c r="H508" s="267"/>
      <c r="I508" s="267"/>
      <c r="J508" s="267"/>
      <c r="K508" s="355"/>
      <c r="L508" s="354"/>
      <c r="M508" s="267">
        <v>228.2</v>
      </c>
      <c r="N508" s="267"/>
      <c r="O508" s="267"/>
      <c r="P508" s="267"/>
      <c r="Q508" s="355"/>
      <c r="R508" s="354"/>
      <c r="S508" s="267"/>
      <c r="T508" s="267"/>
      <c r="U508" s="267"/>
      <c r="V508" s="267"/>
      <c r="W508" s="355"/>
      <c r="X508" s="269"/>
      <c r="Y508" s="267"/>
      <c r="Z508" s="269"/>
      <c r="AA508" s="267"/>
      <c r="AB508" s="267"/>
      <c r="AC508" s="355"/>
    </row>
    <row r="509" spans="1:29">
      <c r="A509" s="265">
        <v>43094</v>
      </c>
      <c r="B509" s="354"/>
      <c r="C509" s="282">
        <v>16251.89</v>
      </c>
      <c r="D509" s="267"/>
      <c r="E509" s="267"/>
      <c r="F509" s="355"/>
      <c r="G509" s="354"/>
      <c r="H509" s="267"/>
      <c r="I509" s="267"/>
      <c r="J509" s="267"/>
      <c r="K509" s="355"/>
      <c r="L509" s="354"/>
      <c r="M509" s="267"/>
      <c r="N509" s="267"/>
      <c r="O509" s="267"/>
      <c r="P509" s="267"/>
      <c r="Q509" s="355"/>
      <c r="R509" s="354"/>
      <c r="S509" s="267"/>
      <c r="T509" s="267"/>
      <c r="U509" s="267"/>
      <c r="V509" s="267"/>
      <c r="W509" s="355"/>
      <c r="X509" s="269"/>
      <c r="Y509" s="267"/>
      <c r="Z509" s="269"/>
      <c r="AA509" s="267"/>
      <c r="AB509" s="267"/>
      <c r="AC509" s="355"/>
    </row>
    <row r="510" spans="1:29">
      <c r="A510" s="265">
        <v>43095</v>
      </c>
      <c r="B510" s="354"/>
      <c r="C510" s="267">
        <v>713.1</v>
      </c>
      <c r="D510" s="267"/>
      <c r="E510" s="267"/>
      <c r="F510" s="355"/>
      <c r="G510" s="354"/>
      <c r="H510" s="267"/>
      <c r="I510" s="267"/>
      <c r="J510" s="267"/>
      <c r="K510" s="355"/>
      <c r="L510" s="354"/>
      <c r="M510" s="267"/>
      <c r="N510" s="267"/>
      <c r="O510" s="267"/>
      <c r="P510" s="267"/>
      <c r="Q510" s="355"/>
      <c r="R510" s="354"/>
      <c r="S510" s="267"/>
      <c r="T510" s="267"/>
      <c r="U510" s="267"/>
      <c r="V510" s="267"/>
      <c r="W510" s="355"/>
      <c r="X510" s="269"/>
      <c r="Y510" s="267"/>
      <c r="Z510" s="269"/>
      <c r="AA510" s="267"/>
      <c r="AB510" s="267"/>
      <c r="AC510" s="355"/>
    </row>
    <row r="511" spans="1:29">
      <c r="A511" s="265">
        <v>43096</v>
      </c>
      <c r="B511" s="354"/>
      <c r="C511" s="267"/>
      <c r="D511" s="267"/>
      <c r="E511" s="267"/>
      <c r="F511" s="355"/>
      <c r="G511" s="354">
        <v>27000</v>
      </c>
      <c r="H511" s="267"/>
      <c r="I511" s="267"/>
      <c r="J511" s="267"/>
      <c r="K511" s="355"/>
      <c r="L511" s="354"/>
      <c r="M511" s="267"/>
      <c r="N511" s="267"/>
      <c r="O511" s="267"/>
      <c r="P511" s="267"/>
      <c r="Q511" s="355"/>
      <c r="R511" s="354"/>
      <c r="S511" s="267"/>
      <c r="T511" s="267"/>
      <c r="U511" s="267"/>
      <c r="V511" s="267"/>
      <c r="W511" s="355"/>
      <c r="X511" s="269"/>
      <c r="Y511" s="267"/>
      <c r="Z511" s="269"/>
      <c r="AA511" s="267"/>
      <c r="AB511" s="267"/>
      <c r="AC511" s="355"/>
    </row>
    <row r="512" spans="1:29">
      <c r="A512" s="265">
        <v>43101</v>
      </c>
      <c r="B512" s="354"/>
      <c r="C512" s="267"/>
      <c r="D512" s="267"/>
      <c r="E512" s="267"/>
      <c r="F512" s="355"/>
      <c r="G512" s="354"/>
      <c r="H512" s="267"/>
      <c r="I512" s="267"/>
      <c r="J512" s="267"/>
      <c r="K512" s="355"/>
      <c r="L512" s="354"/>
      <c r="M512" s="267">
        <v>103.52</v>
      </c>
      <c r="N512" s="267"/>
      <c r="O512" s="267"/>
      <c r="P512" s="267"/>
      <c r="Q512" s="355"/>
      <c r="R512" s="354"/>
      <c r="S512" s="267"/>
      <c r="T512" s="267"/>
      <c r="U512" s="267"/>
      <c r="V512" s="267"/>
      <c r="W512" s="355"/>
      <c r="X512" s="269"/>
      <c r="Y512" s="267"/>
      <c r="Z512" s="269"/>
      <c r="AA512" s="267"/>
      <c r="AB512" s="267"/>
      <c r="AC512" s="355"/>
    </row>
    <row r="513" spans="1:29">
      <c r="A513" s="265">
        <v>43105</v>
      </c>
      <c r="B513" s="354"/>
      <c r="C513" s="267">
        <v>2198.56</v>
      </c>
      <c r="D513" s="267"/>
      <c r="E513" s="267"/>
      <c r="F513" s="355"/>
      <c r="G513" s="354"/>
      <c r="H513" s="267"/>
      <c r="I513" s="267"/>
      <c r="J513" s="267"/>
      <c r="K513" s="355"/>
      <c r="L513" s="354"/>
      <c r="M513" s="267"/>
      <c r="N513" s="267"/>
      <c r="O513" s="267"/>
      <c r="P513" s="267"/>
      <c r="Q513" s="355"/>
      <c r="R513" s="354"/>
      <c r="S513" s="267"/>
      <c r="T513" s="267"/>
      <c r="U513" s="267"/>
      <c r="V513" s="267"/>
      <c r="W513" s="355"/>
      <c r="X513" s="269"/>
      <c r="Y513" s="267"/>
      <c r="Z513" s="269"/>
      <c r="AA513" s="267"/>
      <c r="AB513" s="267"/>
      <c r="AC513" s="355"/>
    </row>
    <row r="514" spans="1:29">
      <c r="A514" s="265">
        <v>43112</v>
      </c>
      <c r="B514" s="354"/>
      <c r="C514" s="267"/>
      <c r="D514" s="267"/>
      <c r="E514" s="267"/>
      <c r="F514" s="355"/>
      <c r="G514" s="354"/>
      <c r="H514" s="267"/>
      <c r="I514" s="267"/>
      <c r="J514" s="267"/>
      <c r="K514" s="355"/>
      <c r="L514" s="354"/>
      <c r="M514" s="267">
        <v>228.2</v>
      </c>
      <c r="N514" s="267"/>
      <c r="O514" s="267"/>
      <c r="P514" s="267"/>
      <c r="Q514" s="355"/>
      <c r="R514" s="354"/>
      <c r="S514" s="267"/>
      <c r="T514" s="267"/>
      <c r="U514" s="267"/>
      <c r="V514" s="267"/>
      <c r="W514" s="355"/>
      <c r="X514" s="269"/>
      <c r="Y514" s="267"/>
      <c r="Z514" s="269"/>
      <c r="AA514" s="267"/>
      <c r="AB514" s="267"/>
      <c r="AC514" s="355"/>
    </row>
    <row r="515" spans="1:29">
      <c r="A515" s="265">
        <v>43117</v>
      </c>
      <c r="B515" s="354">
        <v>2160</v>
      </c>
      <c r="C515" s="267"/>
      <c r="D515" s="267"/>
      <c r="E515" s="267"/>
      <c r="F515" s="355"/>
      <c r="G515" s="354"/>
      <c r="H515" s="267"/>
      <c r="I515" s="267"/>
      <c r="J515" s="267"/>
      <c r="K515" s="355"/>
      <c r="L515" s="354"/>
      <c r="M515" s="267"/>
      <c r="N515" s="267"/>
      <c r="O515" s="267"/>
      <c r="P515" s="267"/>
      <c r="Q515" s="355"/>
      <c r="R515" s="354"/>
      <c r="S515" s="267"/>
      <c r="T515" s="267"/>
      <c r="U515" s="267"/>
      <c r="V515" s="267"/>
      <c r="W515" s="355"/>
      <c r="X515" s="269"/>
      <c r="Y515" s="267"/>
      <c r="Z515" s="269"/>
      <c r="AA515" s="267"/>
      <c r="AB515" s="267"/>
      <c r="AC515" s="355"/>
    </row>
    <row r="516" spans="1:29">
      <c r="A516" s="265">
        <v>43122</v>
      </c>
      <c r="B516" s="424">
        <v>5849</v>
      </c>
      <c r="C516" s="267"/>
      <c r="D516" s="267"/>
      <c r="E516" s="267"/>
      <c r="F516" s="355"/>
      <c r="G516" s="354">
        <v>10946</v>
      </c>
      <c r="H516" s="267"/>
      <c r="I516" s="267">
        <v>12</v>
      </c>
      <c r="J516" s="267"/>
      <c r="K516" s="355"/>
      <c r="L516" s="354"/>
      <c r="M516" s="267"/>
      <c r="N516" s="267"/>
      <c r="O516" s="267"/>
      <c r="P516" s="267"/>
      <c r="Q516" s="355"/>
      <c r="R516" s="354"/>
      <c r="S516" s="267"/>
      <c r="T516" s="267"/>
      <c r="U516" s="267"/>
      <c r="V516" s="267"/>
      <c r="W516" s="355"/>
      <c r="X516" s="269"/>
      <c r="Y516" s="267"/>
      <c r="Z516" s="269"/>
      <c r="AA516" s="267"/>
      <c r="AB516" s="267"/>
      <c r="AC516" s="355"/>
    </row>
    <row r="517" spans="1:29">
      <c r="A517" s="265">
        <v>43123</v>
      </c>
      <c r="B517" s="356"/>
      <c r="C517" s="357"/>
      <c r="D517" s="357"/>
      <c r="E517" s="357"/>
      <c r="F517" s="359"/>
      <c r="G517" s="356"/>
      <c r="H517" s="357">
        <v>100.86</v>
      </c>
      <c r="I517" s="357"/>
      <c r="J517" s="357"/>
      <c r="K517" s="359"/>
      <c r="L517" s="356"/>
      <c r="M517" s="357"/>
      <c r="N517" s="357"/>
      <c r="O517" s="357"/>
      <c r="P517" s="357"/>
      <c r="Q517" s="359"/>
      <c r="R517" s="356"/>
      <c r="S517" s="357"/>
      <c r="T517" s="357"/>
      <c r="U517" s="357"/>
      <c r="V517" s="357"/>
      <c r="W517" s="359"/>
      <c r="X517" s="358"/>
      <c r="Y517" s="357"/>
      <c r="Z517" s="358"/>
      <c r="AA517" s="357"/>
      <c r="AB517" s="357"/>
      <c r="AC517" s="359"/>
    </row>
    <row r="518" spans="1:29">
      <c r="A518" s="265">
        <v>43124</v>
      </c>
      <c r="C518" s="217">
        <v>1002.7</v>
      </c>
      <c r="H518" s="279">
        <v>1080.29</v>
      </c>
      <c r="Y518" s="217">
        <v>10237.5</v>
      </c>
    </row>
    <row r="519" spans="1:29">
      <c r="A519" s="265">
        <v>43126</v>
      </c>
      <c r="H519" s="279">
        <v>2824.75</v>
      </c>
    </row>
    <row r="520" spans="1:29">
      <c r="A520" s="265">
        <v>43128</v>
      </c>
      <c r="B520" s="217">
        <v>5000</v>
      </c>
      <c r="Y520" s="217">
        <v>5118.75</v>
      </c>
    </row>
    <row r="521" spans="1:29">
      <c r="A521" s="265">
        <v>43130</v>
      </c>
      <c r="H521" s="279">
        <v>1329.62</v>
      </c>
    </row>
    <row r="522" spans="1:29">
      <c r="A522" s="265">
        <v>43131</v>
      </c>
      <c r="H522" s="217">
        <v>786.18</v>
      </c>
    </row>
    <row r="523" spans="1:29">
      <c r="A523" s="265">
        <v>43137</v>
      </c>
      <c r="H523" s="279">
        <v>2695.03</v>
      </c>
    </row>
    <row r="524" spans="1:29">
      <c r="A524" s="265">
        <v>43142</v>
      </c>
      <c r="M524" s="217">
        <v>331.72</v>
      </c>
    </row>
    <row r="525" spans="1:29">
      <c r="A525" s="265">
        <v>43158</v>
      </c>
      <c r="G525" s="217">
        <v>2600</v>
      </c>
      <c r="L525" s="217">
        <v>9911</v>
      </c>
    </row>
    <row r="526" spans="1:29" ht="14.25" customHeight="1">
      <c r="A526" s="265">
        <v>43162</v>
      </c>
      <c r="C526" s="217">
        <v>252.21</v>
      </c>
    </row>
    <row r="527" spans="1:29">
      <c r="A527" s="265">
        <v>43164</v>
      </c>
      <c r="C527" s="279">
        <v>1849.01</v>
      </c>
    </row>
    <row r="528" spans="1:29">
      <c r="A528" s="265">
        <v>43166</v>
      </c>
      <c r="M528" s="217">
        <v>974.54</v>
      </c>
    </row>
    <row r="529" spans="1:13">
      <c r="A529" s="265">
        <v>43171</v>
      </c>
      <c r="M529" s="217">
        <v>228.2</v>
      </c>
    </row>
    <row r="530" spans="1:13">
      <c r="A530" s="265">
        <v>43180</v>
      </c>
      <c r="C530" s="217">
        <v>561.4</v>
      </c>
    </row>
    <row r="531" spans="1:13">
      <c r="A531" s="265">
        <v>43183</v>
      </c>
      <c r="C531" s="217">
        <v>853.46</v>
      </c>
    </row>
    <row r="532" spans="1:13">
      <c r="A532" s="265">
        <v>43189</v>
      </c>
      <c r="B532" s="217">
        <v>9997</v>
      </c>
    </row>
    <row r="533" spans="1:13">
      <c r="A533" s="265">
        <v>43198</v>
      </c>
      <c r="C533" s="217">
        <v>339</v>
      </c>
      <c r="M533" s="217">
        <v>103.52</v>
      </c>
    </row>
    <row r="534" spans="1:13">
      <c r="A534" s="265">
        <v>43201</v>
      </c>
      <c r="C534" s="217">
        <v>607</v>
      </c>
      <c r="M534" s="217">
        <v>133.66</v>
      </c>
    </row>
    <row r="535" spans="1:13">
      <c r="A535" s="265">
        <v>43203</v>
      </c>
      <c r="M535" s="217">
        <v>94.54</v>
      </c>
    </row>
    <row r="536" spans="1:13">
      <c r="A536" s="265">
        <v>43207</v>
      </c>
      <c r="C536" s="217">
        <v>244</v>
      </c>
    </row>
    <row r="537" spans="1:13">
      <c r="A537" s="265">
        <v>43209</v>
      </c>
      <c r="C537" s="217">
        <v>162</v>
      </c>
    </row>
    <row r="538" spans="1:13">
      <c r="A538" s="265">
        <v>43213</v>
      </c>
      <c r="C538" s="217">
        <v>1387.13</v>
      </c>
    </row>
    <row r="539" spans="1:13">
      <c r="A539" s="265">
        <v>43218</v>
      </c>
      <c r="G539" s="217">
        <v>1776</v>
      </c>
    </row>
    <row r="540" spans="1:13">
      <c r="A540" s="265">
        <v>43223</v>
      </c>
      <c r="C540" s="217">
        <v>397.9</v>
      </c>
    </row>
    <row r="541" spans="1:13">
      <c r="A541" s="265">
        <v>43225</v>
      </c>
      <c r="M541" s="217">
        <v>103.52</v>
      </c>
    </row>
    <row r="542" spans="1:13">
      <c r="A542" s="265">
        <v>43230</v>
      </c>
      <c r="C542" s="217">
        <v>687.89</v>
      </c>
    </row>
    <row r="543" spans="1:13">
      <c r="A543" s="265">
        <v>43234</v>
      </c>
      <c r="M543" s="217">
        <v>783.2</v>
      </c>
    </row>
    <row r="544" spans="1:13">
      <c r="A544" s="265">
        <v>43253</v>
      </c>
      <c r="M544" s="217">
        <v>116.14</v>
      </c>
    </row>
    <row r="545" spans="1:13">
      <c r="A545" s="265">
        <v>43258</v>
      </c>
      <c r="C545" s="217">
        <v>393.95</v>
      </c>
    </row>
    <row r="546" spans="1:13">
      <c r="A546" s="265">
        <v>43262</v>
      </c>
      <c r="C546" s="217">
        <v>610.84</v>
      </c>
    </row>
    <row r="547" spans="1:13">
      <c r="A547" s="265">
        <v>43280</v>
      </c>
      <c r="M547" s="217">
        <v>106.54</v>
      </c>
    </row>
    <row r="548" spans="1:13">
      <c r="A548" s="265">
        <v>43288</v>
      </c>
      <c r="C548" s="217">
        <v>389.35</v>
      </c>
    </row>
    <row r="549" spans="1:13">
      <c r="A549" s="265">
        <v>43292</v>
      </c>
      <c r="M549" s="217">
        <v>166.14</v>
      </c>
    </row>
    <row r="550" spans="1:13">
      <c r="A550" s="265">
        <v>43295</v>
      </c>
      <c r="G550" s="217">
        <v>10000</v>
      </c>
    </row>
    <row r="551" spans="1:13">
      <c r="A551" s="265">
        <v>43299</v>
      </c>
      <c r="B551" s="217">
        <v>2600</v>
      </c>
    </row>
    <row r="552" spans="1:13">
      <c r="A552" s="265">
        <v>43303</v>
      </c>
      <c r="B552" s="217">
        <v>1500</v>
      </c>
    </row>
    <row r="553" spans="1:13">
      <c r="A553" s="265">
        <v>43310</v>
      </c>
      <c r="B553" s="217">
        <v>20000</v>
      </c>
      <c r="L553" s="217">
        <v>10000</v>
      </c>
      <c r="M553" s="217">
        <v>50.56</v>
      </c>
    </row>
    <row r="554" spans="1:13">
      <c r="A554" s="265">
        <v>43312</v>
      </c>
      <c r="B554" s="470">
        <v>1146</v>
      </c>
    </row>
    <row r="555" spans="1:13">
      <c r="A555" s="265">
        <v>43322</v>
      </c>
      <c r="M555" s="217">
        <v>163.1</v>
      </c>
    </row>
    <row r="556" spans="1:13">
      <c r="A556" s="265">
        <v>43339</v>
      </c>
      <c r="M556" s="217">
        <v>90.6</v>
      </c>
    </row>
    <row r="557" spans="1:13">
      <c r="A557" s="265">
        <v>43340</v>
      </c>
      <c r="H557" s="217">
        <v>758.87</v>
      </c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workbookViewId="0">
      <selection activeCell="R18" sqref="R18"/>
    </sheetView>
  </sheetViews>
  <sheetFormatPr defaultRowHeight="15"/>
  <cols>
    <col min="1" max="1" width="13.140625" bestFit="1" customWidth="1"/>
    <col min="2" max="2" width="8" style="475" customWidth="1"/>
    <col min="3" max="3" width="10.7109375" style="475" customWidth="1"/>
    <col min="4" max="4" width="9.140625" style="475" customWidth="1"/>
    <col min="5" max="5" width="11.5703125" style="475" customWidth="1"/>
    <col min="7" max="7" width="13.140625" bestFit="1" customWidth="1"/>
    <col min="8" max="8" width="13.140625" customWidth="1"/>
    <col min="9" max="9" width="7.5703125" style="475" customWidth="1"/>
    <col min="10" max="10" width="10.7109375" style="475" customWidth="1"/>
    <col min="11" max="11" width="9.140625" style="475" customWidth="1"/>
    <col min="12" max="12" width="11.5703125" style="475" customWidth="1"/>
  </cols>
  <sheetData>
    <row r="1" spans="1:12">
      <c r="A1" s="195" t="s">
        <v>324</v>
      </c>
      <c r="B1" s="475" t="s">
        <v>106</v>
      </c>
      <c r="C1" s="475" t="s">
        <v>959</v>
      </c>
      <c r="D1" s="475" t="s">
        <v>954</v>
      </c>
      <c r="E1" s="475" t="s">
        <v>960</v>
      </c>
      <c r="H1" s="195" t="s">
        <v>324</v>
      </c>
      <c r="I1" s="475" t="s">
        <v>961</v>
      </c>
      <c r="J1" s="475" t="s">
        <v>959</v>
      </c>
      <c r="K1" s="475" t="s">
        <v>954</v>
      </c>
      <c r="L1" s="475" t="s">
        <v>960</v>
      </c>
    </row>
    <row r="2" spans="1:12">
      <c r="A2" s="474"/>
      <c r="B2" s="475">
        <v>0</v>
      </c>
      <c r="C2" s="475">
        <v>0</v>
      </c>
      <c r="D2" s="475">
        <v>0</v>
      </c>
      <c r="E2" s="475">
        <v>0</v>
      </c>
      <c r="H2" s="474"/>
      <c r="I2" s="475">
        <v>0</v>
      </c>
      <c r="J2" s="475">
        <v>0</v>
      </c>
      <c r="K2" s="475">
        <v>0</v>
      </c>
      <c r="L2" s="475">
        <v>0</v>
      </c>
    </row>
    <row r="3" spans="1:12">
      <c r="A3" s="474" t="s">
        <v>951</v>
      </c>
      <c r="B3" s="475">
        <v>1846678.36</v>
      </c>
      <c r="C3" s="475">
        <v>617996.26</v>
      </c>
      <c r="D3" s="475">
        <v>1044628.27</v>
      </c>
      <c r="E3" s="475">
        <v>184053.83</v>
      </c>
      <c r="H3" s="474" t="s">
        <v>951</v>
      </c>
      <c r="I3" s="475">
        <v>241.4</v>
      </c>
      <c r="J3" s="475">
        <v>34.14</v>
      </c>
      <c r="K3" s="475">
        <v>117.39</v>
      </c>
      <c r="L3" s="475">
        <v>89.87</v>
      </c>
    </row>
    <row r="4" spans="1:12">
      <c r="A4" s="474" t="s">
        <v>952</v>
      </c>
      <c r="B4" s="475">
        <v>1846919.76</v>
      </c>
      <c r="C4" s="475">
        <v>618030.4</v>
      </c>
      <c r="D4" s="475">
        <v>1044745.66</v>
      </c>
      <c r="E4" s="475">
        <v>184143.7</v>
      </c>
      <c r="H4" s="474" t="s">
        <v>952</v>
      </c>
      <c r="I4" s="475">
        <v>241.40000000005239</v>
      </c>
      <c r="J4" s="475">
        <v>34.14000000001397</v>
      </c>
      <c r="K4" s="475">
        <v>117.39000000001397</v>
      </c>
      <c r="L4" s="475">
        <v>89.870000000024447</v>
      </c>
    </row>
    <row r="5" spans="1:12">
      <c r="A5" s="474" t="s">
        <v>953</v>
      </c>
      <c r="B5" s="475">
        <v>1847492.85</v>
      </c>
      <c r="C5" s="475">
        <v>618043.82999999996</v>
      </c>
      <c r="D5" s="475">
        <v>1045169.19</v>
      </c>
      <c r="E5" s="475">
        <v>184279.83</v>
      </c>
      <c r="H5" s="474" t="s">
        <v>953</v>
      </c>
      <c r="I5" s="475">
        <v>573.08999999982188</v>
      </c>
      <c r="J5" s="475">
        <v>13.429999999934807</v>
      </c>
      <c r="K5" s="475">
        <v>423.52999999991152</v>
      </c>
      <c r="L5" s="475">
        <v>136.12999999997555</v>
      </c>
    </row>
    <row r="6" spans="1:12">
      <c r="A6" s="474" t="s">
        <v>955</v>
      </c>
      <c r="B6" s="475">
        <v>1847708.18</v>
      </c>
      <c r="C6" s="475">
        <v>618047.03</v>
      </c>
      <c r="D6" s="475">
        <v>1045268.35</v>
      </c>
      <c r="E6" s="475">
        <v>184392.8</v>
      </c>
      <c r="H6" s="474" t="s">
        <v>955</v>
      </c>
      <c r="I6" s="475">
        <v>215.33000000010361</v>
      </c>
      <c r="J6" s="475">
        <v>3.2000000000698492</v>
      </c>
      <c r="K6" s="475">
        <v>99.160000000032596</v>
      </c>
      <c r="L6" s="475">
        <v>112.97000000000116</v>
      </c>
    </row>
    <row r="7" spans="1:12">
      <c r="A7" s="474" t="s">
        <v>956</v>
      </c>
      <c r="B7" s="475">
        <v>1847839.4200000002</v>
      </c>
      <c r="C7" s="475">
        <v>618067.96</v>
      </c>
      <c r="D7" s="475">
        <v>1045338.14</v>
      </c>
      <c r="E7" s="475">
        <v>184433.32</v>
      </c>
      <c r="H7" s="474" t="s">
        <v>956</v>
      </c>
      <c r="I7" s="475">
        <v>131.23999999999069</v>
      </c>
      <c r="J7" s="475">
        <v>20.929999999934807</v>
      </c>
      <c r="K7" s="475">
        <v>69.790000000037253</v>
      </c>
      <c r="L7" s="475">
        <v>40.520000000018626</v>
      </c>
    </row>
    <row r="8" spans="1:12">
      <c r="A8" s="474" t="s">
        <v>957</v>
      </c>
      <c r="B8" s="475">
        <v>1848213.2000000002</v>
      </c>
      <c r="C8" s="475">
        <v>618108.80000000005</v>
      </c>
      <c r="D8" s="475">
        <v>1045469.03</v>
      </c>
      <c r="E8" s="475">
        <v>184635.37</v>
      </c>
      <c r="H8" s="474" t="s">
        <v>957</v>
      </c>
      <c r="I8" s="475">
        <v>373.78000000008615</v>
      </c>
      <c r="J8" s="475">
        <v>40.840000000083819</v>
      </c>
      <c r="K8" s="475">
        <v>130.89000000001397</v>
      </c>
      <c r="L8" s="475">
        <v>202.04999999998836</v>
      </c>
    </row>
    <row r="9" spans="1:12">
      <c r="A9" s="474" t="s">
        <v>958</v>
      </c>
      <c r="B9" s="475">
        <v>1848310.96</v>
      </c>
      <c r="C9" s="475">
        <v>618121.27</v>
      </c>
      <c r="D9" s="475">
        <v>1045537.53</v>
      </c>
      <c r="E9" s="475">
        <v>184652.16</v>
      </c>
      <c r="H9" s="474" t="s">
        <v>958</v>
      </c>
      <c r="I9" s="475">
        <v>97.759999999980209</v>
      </c>
      <c r="J9" s="475">
        <v>12.46999999997206</v>
      </c>
      <c r="K9" s="475">
        <v>68.5</v>
      </c>
      <c r="L9" s="475">
        <v>16.790000000008149</v>
      </c>
    </row>
    <row r="10" spans="1:12">
      <c r="A10" s="474" t="s">
        <v>963</v>
      </c>
      <c r="B10" s="475">
        <v>1848635.36</v>
      </c>
      <c r="C10" s="475">
        <v>618207.53</v>
      </c>
      <c r="D10" s="475">
        <v>1045722.81</v>
      </c>
      <c r="E10" s="475">
        <v>184705.02</v>
      </c>
      <c r="H10" s="474" t="s">
        <v>963</v>
      </c>
      <c r="I10" s="475">
        <v>324.40000000002328</v>
      </c>
      <c r="J10" s="475">
        <v>86.260000000009313</v>
      </c>
      <c r="K10" s="475">
        <v>185.28000000002794</v>
      </c>
      <c r="L10" s="475">
        <v>52.85999999998603</v>
      </c>
    </row>
    <row r="11" spans="1:12">
      <c r="A11" s="474" t="s">
        <v>964</v>
      </c>
      <c r="B11" s="475">
        <v>1849327.5499999998</v>
      </c>
      <c r="C11" s="475">
        <v>618459.99</v>
      </c>
      <c r="D11" s="475">
        <v>1046141.68</v>
      </c>
      <c r="E11" s="475">
        <v>184725.88</v>
      </c>
      <c r="H11" s="474" t="s">
        <v>964</v>
      </c>
      <c r="I11" s="475">
        <v>692.18999999997322</v>
      </c>
      <c r="J11" s="475">
        <v>252.45999999996275</v>
      </c>
      <c r="K11" s="475">
        <v>418.86999999999534</v>
      </c>
      <c r="L11" s="475">
        <v>20.860000000015134</v>
      </c>
    </row>
    <row r="12" spans="1:12">
      <c r="A12" s="474" t="s">
        <v>965</v>
      </c>
      <c r="B12" s="475">
        <v>1850053.62</v>
      </c>
      <c r="C12" s="475">
        <v>618583.9</v>
      </c>
      <c r="D12" s="475">
        <v>1046875.66</v>
      </c>
      <c r="E12" s="475">
        <v>184594.06</v>
      </c>
      <c r="H12" s="474" t="s">
        <v>965</v>
      </c>
      <c r="I12" s="475">
        <v>363.03500000000349</v>
      </c>
      <c r="J12" s="475">
        <v>61.955000000016298</v>
      </c>
      <c r="K12" s="475">
        <v>366.98999999999069</v>
      </c>
      <c r="L12" s="475">
        <v>-65.910000000003492</v>
      </c>
    </row>
    <row r="13" spans="1:12">
      <c r="A13" s="474" t="s">
        <v>968</v>
      </c>
      <c r="B13" s="475">
        <v>1850221.52</v>
      </c>
      <c r="C13" s="475">
        <v>618583.9</v>
      </c>
      <c r="D13" s="475">
        <v>1047006.82</v>
      </c>
      <c r="E13" s="475">
        <v>184630.8</v>
      </c>
      <c r="H13" s="474" t="s">
        <v>968</v>
      </c>
      <c r="I13" s="475">
        <v>167.89999999990687</v>
      </c>
      <c r="J13" s="475">
        <v>0</v>
      </c>
      <c r="K13" s="475">
        <v>131.15999999991618</v>
      </c>
      <c r="L13" s="475">
        <v>36.739999999990687</v>
      </c>
    </row>
    <row r="14" spans="1:12">
      <c r="A14" s="474" t="s">
        <v>969</v>
      </c>
      <c r="B14" s="475">
        <v>1850380.2000000002</v>
      </c>
      <c r="C14" s="475">
        <v>618613.80000000005</v>
      </c>
      <c r="D14" s="475">
        <v>1047102.51</v>
      </c>
      <c r="E14" s="475">
        <v>184663.89</v>
      </c>
      <c r="H14" s="474" t="s">
        <v>969</v>
      </c>
      <c r="I14" s="475">
        <v>158.68000000010943</v>
      </c>
      <c r="J14" s="475">
        <v>29.900000000023283</v>
      </c>
      <c r="K14" s="475">
        <v>95.690000000060536</v>
      </c>
      <c r="L14" s="475">
        <v>33.090000000025611</v>
      </c>
    </row>
    <row r="15" spans="1:12">
      <c r="A15" s="474" t="s">
        <v>970</v>
      </c>
      <c r="B15" s="475">
        <v>1850469.04</v>
      </c>
      <c r="C15" s="475">
        <v>618639.49</v>
      </c>
      <c r="D15" s="475">
        <v>1047159.67</v>
      </c>
      <c r="E15" s="475">
        <v>184669.88</v>
      </c>
      <c r="H15" s="474" t="s">
        <v>970</v>
      </c>
      <c r="I15" s="475">
        <v>88.839999999967404</v>
      </c>
      <c r="J15" s="475">
        <v>25.689999999944121</v>
      </c>
      <c r="K15" s="475">
        <v>57.160000000032596</v>
      </c>
      <c r="L15" s="475">
        <v>5.9899999999906868</v>
      </c>
    </row>
    <row r="16" spans="1:12">
      <c r="A16" s="474" t="s">
        <v>971</v>
      </c>
      <c r="B16" s="475">
        <v>1850511.7</v>
      </c>
      <c r="C16" s="475">
        <v>618656.56000000006</v>
      </c>
      <c r="D16" s="475">
        <v>1047181.24</v>
      </c>
      <c r="E16" s="475">
        <v>184673.9</v>
      </c>
      <c r="H16" s="474" t="s">
        <v>971</v>
      </c>
      <c r="I16" s="475">
        <v>42.660000000003492</v>
      </c>
      <c r="J16" s="475">
        <v>17.070000000065193</v>
      </c>
      <c r="K16" s="475">
        <v>21.569999999948777</v>
      </c>
      <c r="L16" s="475">
        <v>4.0199999999895226</v>
      </c>
    </row>
    <row r="17" spans="1:12">
      <c r="A17" s="474" t="s">
        <v>972</v>
      </c>
      <c r="B17" s="475">
        <v>1850647.62</v>
      </c>
      <c r="C17" s="475">
        <v>618729.21</v>
      </c>
      <c r="D17" s="475">
        <v>1047233.89</v>
      </c>
      <c r="E17" s="475">
        <v>184684.52</v>
      </c>
      <c r="H17" s="474" t="s">
        <v>972</v>
      </c>
      <c r="I17" s="475">
        <v>135.91999999992549</v>
      </c>
      <c r="J17" s="475">
        <v>72.649999999906868</v>
      </c>
      <c r="K17" s="475">
        <v>52.650000000023283</v>
      </c>
      <c r="L17" s="475">
        <v>10.619999999995343</v>
      </c>
    </row>
    <row r="18" spans="1:12">
      <c r="A18" s="474" t="s">
        <v>973</v>
      </c>
      <c r="B18" s="475">
        <v>1851366.11</v>
      </c>
      <c r="C18" s="475">
        <v>618861.88</v>
      </c>
      <c r="D18" s="475">
        <v>1047682.97</v>
      </c>
      <c r="E18" s="475">
        <v>184821.26</v>
      </c>
      <c r="H18" s="474" t="s">
        <v>973</v>
      </c>
      <c r="I18" s="475">
        <v>239.49666666667329</v>
      </c>
      <c r="J18" s="475">
        <v>44.223333333347306</v>
      </c>
      <c r="K18" s="475">
        <v>149.69333333331937</v>
      </c>
      <c r="L18" s="475">
        <v>45.580000000006599</v>
      </c>
    </row>
    <row r="19" spans="1:12">
      <c r="A19" s="474" t="s">
        <v>974</v>
      </c>
      <c r="B19" s="475">
        <v>1851937.52</v>
      </c>
      <c r="C19" s="475">
        <v>618883.17000000004</v>
      </c>
      <c r="D19" s="475">
        <v>1048107.42</v>
      </c>
      <c r="E19" s="475">
        <v>184946.93</v>
      </c>
      <c r="H19" s="474" t="s">
        <v>974</v>
      </c>
      <c r="I19" s="475">
        <v>571.4100000000908</v>
      </c>
      <c r="J19" s="475">
        <v>21.290000000037253</v>
      </c>
      <c r="K19" s="475">
        <v>424.45000000006985</v>
      </c>
      <c r="L19" s="475">
        <v>125.6699999999837</v>
      </c>
    </row>
    <row r="20" spans="1:12">
      <c r="A20" s="474" t="s">
        <v>975</v>
      </c>
      <c r="B20" s="475">
        <v>1852371.0299999998</v>
      </c>
      <c r="C20" s="475">
        <v>619040.47</v>
      </c>
      <c r="D20" s="475">
        <v>1048367.94</v>
      </c>
      <c r="E20" s="475">
        <v>184962.62</v>
      </c>
      <c r="H20" s="474" t="s">
        <v>975</v>
      </c>
      <c r="I20" s="475">
        <v>433.50999999983469</v>
      </c>
      <c r="J20" s="475">
        <v>157.29999999993015</v>
      </c>
      <c r="K20" s="475">
        <v>260.51999999990221</v>
      </c>
      <c r="L20" s="475">
        <v>15.690000000002328</v>
      </c>
    </row>
    <row r="21" spans="1:12">
      <c r="A21" s="474" t="s">
        <v>976</v>
      </c>
      <c r="B21" s="475">
        <v>1852845.04</v>
      </c>
      <c r="C21" s="475">
        <v>619226.5</v>
      </c>
      <c r="D21" s="475">
        <v>1048633.74</v>
      </c>
      <c r="E21" s="475">
        <v>184984.8</v>
      </c>
      <c r="H21" s="474" t="s">
        <v>976</v>
      </c>
      <c r="I21" s="475">
        <v>474.01000000006752</v>
      </c>
      <c r="J21" s="475">
        <v>186.03000000002794</v>
      </c>
      <c r="K21" s="475">
        <v>265.80000000004657</v>
      </c>
      <c r="L21" s="475">
        <v>22.179999999993015</v>
      </c>
    </row>
    <row r="22" spans="1:12">
      <c r="A22" s="474" t="s">
        <v>978</v>
      </c>
      <c r="B22" s="475">
        <v>1853520.3599999999</v>
      </c>
      <c r="C22" s="475">
        <v>619594.09</v>
      </c>
      <c r="D22" s="475">
        <v>1048936.83</v>
      </c>
      <c r="E22" s="475">
        <v>184989.44</v>
      </c>
      <c r="H22" s="474" t="s">
        <v>978</v>
      </c>
      <c r="I22" s="475">
        <v>675.32000000006519</v>
      </c>
      <c r="J22" s="475">
        <v>367.5899999999674</v>
      </c>
      <c r="K22" s="475">
        <v>303.09000000008382</v>
      </c>
      <c r="L22" s="475">
        <v>4.6400000000139698</v>
      </c>
    </row>
    <row r="23" spans="1:12">
      <c r="A23" s="474" t="s">
        <v>979</v>
      </c>
      <c r="B23" s="475">
        <v>1855490.7399999998</v>
      </c>
      <c r="C23" s="475">
        <v>620127.16</v>
      </c>
      <c r="D23" s="475">
        <v>1050271.72</v>
      </c>
      <c r="E23" s="475">
        <v>185091.86</v>
      </c>
      <c r="H23" s="474" t="s">
        <v>979</v>
      </c>
      <c r="I23" s="475">
        <v>656.79333333331545</v>
      </c>
      <c r="J23" s="475">
        <v>177.69000000002174</v>
      </c>
      <c r="K23" s="475">
        <v>444.9633333332992</v>
      </c>
      <c r="L23" s="475">
        <v>34.139999999994565</v>
      </c>
    </row>
    <row r="24" spans="1:12">
      <c r="A24" s="474" t="s">
        <v>980</v>
      </c>
      <c r="B24" s="475">
        <v>1856700.5999999999</v>
      </c>
      <c r="C24" s="475">
        <v>620436.66</v>
      </c>
      <c r="D24" s="475">
        <v>1051123.53</v>
      </c>
      <c r="E24" s="475">
        <v>185140.41</v>
      </c>
      <c r="H24" s="474" t="s">
        <v>980</v>
      </c>
      <c r="I24" s="475">
        <v>1209.8600000000733</v>
      </c>
      <c r="J24" s="475">
        <v>309.5</v>
      </c>
      <c r="K24" s="475">
        <v>851.81000000005588</v>
      </c>
      <c r="L24" s="475">
        <v>48.550000000017462</v>
      </c>
    </row>
    <row r="25" spans="1:12">
      <c r="A25" s="474" t="s">
        <v>981</v>
      </c>
      <c r="B25" s="475">
        <v>1857745.47</v>
      </c>
      <c r="C25" s="475">
        <v>620882.93999999994</v>
      </c>
      <c r="D25" s="475">
        <v>1051718.3</v>
      </c>
      <c r="E25" s="475">
        <v>185144.23</v>
      </c>
      <c r="H25" s="474" t="s">
        <v>981</v>
      </c>
      <c r="I25" s="475">
        <v>1044.8699999999371</v>
      </c>
      <c r="J25" s="475">
        <v>446.27999999991152</v>
      </c>
      <c r="K25" s="475">
        <v>594.77000000001863</v>
      </c>
      <c r="L25" s="475">
        <v>3.8200000000069849</v>
      </c>
    </row>
    <row r="33" spans="7:8">
      <c r="G33" s="479"/>
      <c r="H33" s="479"/>
    </row>
    <row r="34" spans="7:8">
      <c r="G34" s="474"/>
      <c r="H34" s="480"/>
    </row>
    <row r="35" spans="7:8">
      <c r="G35" s="474"/>
      <c r="H35" s="480"/>
    </row>
    <row r="36" spans="7:8">
      <c r="G36" s="474"/>
      <c r="H36" s="480"/>
    </row>
    <row r="37" spans="7:8">
      <c r="G37" s="474"/>
      <c r="H37" s="480"/>
    </row>
    <row r="38" spans="7:8">
      <c r="G38" s="474"/>
      <c r="H38" s="480"/>
    </row>
    <row r="39" spans="7:8">
      <c r="G39" s="474"/>
      <c r="H39" s="480"/>
    </row>
    <row r="40" spans="7:8">
      <c r="G40" s="474"/>
      <c r="H40" s="480"/>
    </row>
    <row r="41" spans="7:8">
      <c r="G41" s="474"/>
      <c r="H41" s="480"/>
    </row>
    <row r="42" spans="7:8">
      <c r="G42" s="474"/>
      <c r="H42" s="480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6"/>
  <sheetViews>
    <sheetView workbookViewId="0">
      <pane ySplit="3" topLeftCell="A46" activePane="bottomLeft" state="frozen"/>
      <selection pane="bottomLeft" activeCell="A50" sqref="A50:XFD50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45" customWidth="1"/>
    <col min="7" max="7" width="16" customWidth="1"/>
    <col min="8" max="8" width="15.5703125" customWidth="1"/>
    <col min="9" max="9" width="0" hidden="1" customWidth="1"/>
    <col min="10" max="11" width="12.42578125" style="81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540" t="s">
        <v>103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181</v>
      </c>
      <c r="G2" s="24" t="s">
        <v>66</v>
      </c>
      <c r="H2" s="23" t="s">
        <v>65</v>
      </c>
      <c r="J2" s="73" t="s">
        <v>112</v>
      </c>
      <c r="K2" s="75" t="s">
        <v>113</v>
      </c>
      <c r="L2" s="73" t="s">
        <v>100</v>
      </c>
      <c r="M2" s="75" t="s">
        <v>101</v>
      </c>
      <c r="N2" s="75" t="s">
        <v>377</v>
      </c>
    </row>
    <row r="3" spans="1:14" ht="15.75" thickBot="1">
      <c r="A3" s="29"/>
      <c r="B3" s="29"/>
      <c r="C3" s="30">
        <f>SUM(C50:C83)</f>
        <v>0</v>
      </c>
      <c r="D3" s="29"/>
      <c r="E3" s="29"/>
      <c r="F3" s="29"/>
      <c r="G3" s="31">
        <f>SUM(G4:G383)</f>
        <v>520419.31999999989</v>
      </c>
      <c r="H3" s="31">
        <f>SUM(H4:H383)</f>
        <v>521470.50999999995</v>
      </c>
      <c r="I3" s="31" t="e">
        <f>SUM(#REF!)</f>
        <v>#REF!</v>
      </c>
      <c r="J3" s="76">
        <f>SUM(J4:J383)</f>
        <v>498157.31999999989</v>
      </c>
      <c r="K3" s="78">
        <f>SUM(K4:K383)</f>
        <v>499208.50999999995</v>
      </c>
      <c r="L3" s="76">
        <f>SUM(L4:L383)</f>
        <v>22262</v>
      </c>
      <c r="M3" s="78">
        <f>SUM(M4:M383)</f>
        <v>22262</v>
      </c>
    </row>
    <row r="4" spans="1:14" s="156" customFormat="1" ht="15.75" thickBot="1">
      <c r="A4" s="104">
        <v>43357</v>
      </c>
      <c r="B4" s="121" t="s">
        <v>282</v>
      </c>
      <c r="C4" s="124">
        <v>6501.97</v>
      </c>
      <c r="D4" s="122">
        <v>0</v>
      </c>
      <c r="E4" s="94">
        <f t="shared" ref="E4" si="0">C4+D4</f>
        <v>6501.97</v>
      </c>
      <c r="F4" s="94"/>
      <c r="G4" s="101">
        <f t="shared" ref="G4" si="1">C4</f>
        <v>6501.97</v>
      </c>
      <c r="H4" s="101">
        <f t="shared" ref="H4" si="2">E4</f>
        <v>6501.97</v>
      </c>
      <c r="I4" s="95"/>
      <c r="J4" s="90">
        <f t="shared" ref="J4" si="3">G4-L4</f>
        <v>6501.97</v>
      </c>
      <c r="K4" s="91">
        <f t="shared" ref="K4" si="4">H4-M4</f>
        <v>6501.97</v>
      </c>
      <c r="L4" s="92">
        <f t="shared" ref="L4" si="5">IF(DAY(A4)=15,G4,0)</f>
        <v>0</v>
      </c>
      <c r="M4" s="93">
        <f t="shared" ref="M4" si="6">IF(DAY(A4)=15,H4,0)</f>
        <v>0</v>
      </c>
    </row>
    <row r="5" spans="1:14" s="214" customFormat="1" ht="15.75" thickBot="1">
      <c r="A5" s="104">
        <v>43362</v>
      </c>
      <c r="B5" s="121" t="s">
        <v>346</v>
      </c>
      <c r="C5" s="124">
        <v>3825.18</v>
      </c>
      <c r="D5" s="122">
        <v>0</v>
      </c>
      <c r="E5" s="94">
        <f t="shared" ref="E5" si="7">C5+D5</f>
        <v>3825.18</v>
      </c>
      <c r="F5" s="94"/>
      <c r="G5" s="101">
        <f t="shared" ref="G5" si="8">C5</f>
        <v>3825.18</v>
      </c>
      <c r="H5" s="101">
        <f t="shared" ref="H5" si="9">E5</f>
        <v>3825.18</v>
      </c>
      <c r="I5" s="95"/>
      <c r="J5" s="90">
        <f t="shared" ref="J5" si="10">G5-L5</f>
        <v>3825.18</v>
      </c>
      <c r="K5" s="91">
        <f t="shared" ref="K5" si="11">H5-M5</f>
        <v>3825.18</v>
      </c>
      <c r="L5" s="92">
        <f t="shared" ref="L5" si="12">IF(DAY(A5)=15,G5,0)</f>
        <v>0</v>
      </c>
      <c r="M5" s="93">
        <f t="shared" ref="M5" si="13">IF(DAY(A5)=15,H5,0)</f>
        <v>0</v>
      </c>
    </row>
    <row r="6" spans="1:14" s="146" customFormat="1" ht="15.75" thickBot="1">
      <c r="A6" s="104">
        <v>43388</v>
      </c>
      <c r="B6" s="121" t="s">
        <v>265</v>
      </c>
      <c r="C6" s="124">
        <v>3005</v>
      </c>
      <c r="D6" s="122">
        <v>0</v>
      </c>
      <c r="E6" s="94">
        <f t="shared" ref="E6" si="14">C6+D6</f>
        <v>3005</v>
      </c>
      <c r="F6" s="94"/>
      <c r="G6" s="101">
        <f t="shared" ref="G6" si="15">C6</f>
        <v>3005</v>
      </c>
      <c r="H6" s="101">
        <f t="shared" ref="H6" si="16">E6</f>
        <v>3005</v>
      </c>
      <c r="I6" s="95"/>
      <c r="J6" s="90">
        <f t="shared" ref="J6" si="17">G6-L6</f>
        <v>3005</v>
      </c>
      <c r="K6" s="91">
        <f t="shared" ref="K6" si="18">H6-M6</f>
        <v>3005</v>
      </c>
      <c r="L6" s="92">
        <v>0</v>
      </c>
      <c r="M6" s="93">
        <v>0</v>
      </c>
    </row>
    <row r="7" spans="1:14" s="147" customFormat="1" ht="15.75" thickBot="1">
      <c r="A7" s="104">
        <v>43389</v>
      </c>
      <c r="B7" s="121" t="s">
        <v>270</v>
      </c>
      <c r="C7" s="124">
        <v>22193</v>
      </c>
      <c r="D7" s="122">
        <v>0</v>
      </c>
      <c r="E7" s="94">
        <f t="shared" ref="E7" si="19">C7+D7</f>
        <v>22193</v>
      </c>
      <c r="F7" s="94"/>
      <c r="G7" s="101">
        <f t="shared" ref="G7" si="20">C7</f>
        <v>22193</v>
      </c>
      <c r="H7" s="101">
        <f t="shared" ref="H7" si="21">E7</f>
        <v>22193</v>
      </c>
      <c r="I7" s="95"/>
      <c r="J7" s="90">
        <f t="shared" ref="J7" si="22">G7-L7</f>
        <v>22193</v>
      </c>
      <c r="K7" s="91">
        <f t="shared" ref="K7" si="23">H7-M7</f>
        <v>22193</v>
      </c>
      <c r="L7" s="92">
        <f t="shared" ref="L7" si="24">IF(DAY(A7)=15,G7,0)</f>
        <v>0</v>
      </c>
      <c r="M7" s="93">
        <f t="shared" ref="M7" si="25">IF(DAY(A7)=15,H7,0)</f>
        <v>0</v>
      </c>
    </row>
    <row r="8" spans="1:14" s="153" customFormat="1" ht="15.75" thickBot="1">
      <c r="A8" s="104">
        <v>43420</v>
      </c>
      <c r="B8" s="121" t="s">
        <v>279</v>
      </c>
      <c r="C8" s="124">
        <v>5914</v>
      </c>
      <c r="D8" s="122">
        <v>0</v>
      </c>
      <c r="E8" s="94">
        <f t="shared" ref="E8:E9" si="26">C8+D8</f>
        <v>5914</v>
      </c>
      <c r="F8" s="94"/>
      <c r="G8" s="101">
        <f t="shared" ref="G8:G9" si="27">C8</f>
        <v>5914</v>
      </c>
      <c r="H8" s="101">
        <f t="shared" ref="H8:H9" si="28">E8</f>
        <v>5914</v>
      </c>
      <c r="I8" s="95"/>
      <c r="J8" s="90">
        <f t="shared" ref="J8:J9" si="29">G8-L8</f>
        <v>0</v>
      </c>
      <c r="K8" s="91">
        <f t="shared" ref="K8:K9" si="30">H8-M8</f>
        <v>0</v>
      </c>
      <c r="L8" s="92">
        <v>5914</v>
      </c>
      <c r="M8" s="93">
        <v>5914</v>
      </c>
      <c r="N8" s="153" t="s">
        <v>206</v>
      </c>
    </row>
    <row r="9" spans="1:14" s="154" customFormat="1" ht="15.75" thickBot="1">
      <c r="A9" s="104">
        <v>43421</v>
      </c>
      <c r="B9" s="121" t="s">
        <v>280</v>
      </c>
      <c r="C9" s="124">
        <v>56594</v>
      </c>
      <c r="D9" s="122">
        <v>0</v>
      </c>
      <c r="E9" s="94">
        <f t="shared" si="26"/>
        <v>56594</v>
      </c>
      <c r="F9" s="94"/>
      <c r="G9" s="101">
        <f t="shared" si="27"/>
        <v>56594</v>
      </c>
      <c r="H9" s="101">
        <f t="shared" si="28"/>
        <v>56594</v>
      </c>
      <c r="I9" s="95"/>
      <c r="J9" s="90">
        <f t="shared" si="29"/>
        <v>56594</v>
      </c>
      <c r="K9" s="91">
        <f t="shared" si="30"/>
        <v>56594</v>
      </c>
      <c r="L9" s="92">
        <f t="shared" ref="L9" si="31">IF(DAY(A9)=15,G9,0)</f>
        <v>0</v>
      </c>
      <c r="M9" s="93">
        <f t="shared" ref="M9" si="32">IF(DAY(A9)=15,H9,0)</f>
        <v>0</v>
      </c>
    </row>
    <row r="10" spans="1:14" s="155" customFormat="1" ht="15.75" thickBot="1">
      <c r="A10" s="104">
        <v>43422</v>
      </c>
      <c r="B10" s="121" t="s">
        <v>281</v>
      </c>
      <c r="C10" s="124">
        <v>37772</v>
      </c>
      <c r="D10" s="122">
        <v>0</v>
      </c>
      <c r="E10" s="94">
        <f t="shared" ref="E10" si="33">C10+D10</f>
        <v>37772</v>
      </c>
      <c r="F10" s="94"/>
      <c r="G10" s="101">
        <f t="shared" ref="G10" si="34">C10</f>
        <v>37772</v>
      </c>
      <c r="H10" s="101">
        <f t="shared" ref="H10" si="35">E10</f>
        <v>37772</v>
      </c>
      <c r="I10" s="95"/>
      <c r="J10" s="90">
        <f t="shared" ref="J10" si="36">G10-L10</f>
        <v>37772</v>
      </c>
      <c r="K10" s="91">
        <f t="shared" ref="K10" si="37">H10-M10</f>
        <v>37772</v>
      </c>
      <c r="L10" s="92">
        <f t="shared" ref="L10" si="38">IF(DAY(A10)=15,G10,0)</f>
        <v>0</v>
      </c>
      <c r="M10" s="93">
        <f t="shared" ref="M10" si="39">IF(DAY(A10)=15,H10,0)</f>
        <v>0</v>
      </c>
    </row>
    <row r="11" spans="1:14" s="158" customFormat="1" ht="15.75" thickBot="1">
      <c r="A11" s="104">
        <v>43428</v>
      </c>
      <c r="B11" s="121" t="s">
        <v>284</v>
      </c>
      <c r="C11" s="124">
        <v>47001</v>
      </c>
      <c r="D11" s="122">
        <v>0</v>
      </c>
      <c r="E11" s="94">
        <f t="shared" ref="E11" si="40">C11+D11</f>
        <v>47001</v>
      </c>
      <c r="F11" s="94"/>
      <c r="G11" s="101">
        <f t="shared" ref="G11" si="41">C11</f>
        <v>47001</v>
      </c>
      <c r="H11" s="101">
        <f t="shared" ref="H11" si="42">E11</f>
        <v>47001</v>
      </c>
      <c r="I11" s="95"/>
      <c r="J11" s="90">
        <f t="shared" ref="J11" si="43">G11-L11</f>
        <v>47001</v>
      </c>
      <c r="K11" s="91">
        <f t="shared" ref="K11" si="44">H11-M11</f>
        <v>47001</v>
      </c>
      <c r="L11" s="92">
        <f t="shared" ref="L11" si="45">IF(DAY(A11)=15,G11,0)</f>
        <v>0</v>
      </c>
      <c r="M11" s="93">
        <f t="shared" ref="M11" si="46">IF(DAY(A11)=15,H11,0)</f>
        <v>0</v>
      </c>
    </row>
    <row r="12" spans="1:14" s="161" customFormat="1" ht="15.75" thickBot="1">
      <c r="A12" s="104">
        <v>43433</v>
      </c>
      <c r="B12" s="121" t="s">
        <v>287</v>
      </c>
      <c r="C12" s="124">
        <v>8000</v>
      </c>
      <c r="D12" s="122">
        <v>0</v>
      </c>
      <c r="E12" s="94">
        <f t="shared" ref="E12" si="47">C12+D12</f>
        <v>8000</v>
      </c>
      <c r="F12" s="94"/>
      <c r="G12" s="101">
        <f t="shared" ref="G12" si="48">C12</f>
        <v>8000</v>
      </c>
      <c r="H12" s="101">
        <f t="shared" ref="H12" si="49">E12</f>
        <v>8000</v>
      </c>
      <c r="I12" s="95"/>
      <c r="J12" s="90">
        <f t="shared" ref="J12" si="50">G12-L12</f>
        <v>8000</v>
      </c>
      <c r="K12" s="91">
        <f t="shared" ref="K12" si="51">H12-M12</f>
        <v>8000</v>
      </c>
      <c r="L12" s="92">
        <f t="shared" ref="L12" si="52">IF(DAY(A12)=15,G12,0)</f>
        <v>0</v>
      </c>
      <c r="M12" s="93">
        <f t="shared" ref="M12" si="53">IF(DAY(A12)=15,H12,0)</f>
        <v>0</v>
      </c>
    </row>
    <row r="13" spans="1:14" s="205" customFormat="1" ht="15.75" thickBot="1">
      <c r="A13" s="104">
        <v>43463</v>
      </c>
      <c r="B13" s="121" t="s">
        <v>333</v>
      </c>
      <c r="C13" s="124">
        <v>25202</v>
      </c>
      <c r="D13" s="122">
        <v>0</v>
      </c>
      <c r="E13" s="94">
        <f t="shared" ref="E13" si="54">C13+D13</f>
        <v>25202</v>
      </c>
      <c r="F13" s="94"/>
      <c r="G13" s="101">
        <f t="shared" ref="G13" si="55">C13</f>
        <v>25202</v>
      </c>
      <c r="H13" s="101">
        <f t="shared" ref="H13" si="56">E13</f>
        <v>25202</v>
      </c>
      <c r="I13" s="95"/>
      <c r="J13" s="90">
        <f t="shared" ref="J13" si="57">G13-L13</f>
        <v>25202</v>
      </c>
      <c r="K13" s="91">
        <f t="shared" ref="K13" si="58">H13-M13</f>
        <v>25202</v>
      </c>
      <c r="L13" s="92">
        <f t="shared" ref="L13" si="59">IF(DAY(A13)=15,G13,0)</f>
        <v>0</v>
      </c>
      <c r="M13" s="93">
        <f t="shared" ref="M13" si="60">IF(DAY(A13)=15,H13,0)</f>
        <v>0</v>
      </c>
    </row>
    <row r="14" spans="1:14" s="450" customFormat="1" ht="15.75" thickBot="1">
      <c r="A14" s="104">
        <v>43465</v>
      </c>
      <c r="B14" s="121" t="s">
        <v>922</v>
      </c>
      <c r="C14" s="124">
        <v>853.51</v>
      </c>
      <c r="D14" s="122">
        <v>0</v>
      </c>
      <c r="E14" s="94">
        <f t="shared" ref="E14" si="61">C14+D14</f>
        <v>853.51</v>
      </c>
      <c r="F14" s="94"/>
      <c r="G14" s="101">
        <f t="shared" ref="G14" si="62">C14</f>
        <v>853.51</v>
      </c>
      <c r="H14" s="101">
        <f t="shared" ref="H14" si="63">E14</f>
        <v>853.51</v>
      </c>
      <c r="I14" s="95"/>
      <c r="J14" s="90">
        <f t="shared" ref="J14" si="64">G14-L14</f>
        <v>853.51</v>
      </c>
      <c r="K14" s="91">
        <f t="shared" ref="K14" si="65">H14-M14</f>
        <v>853.51</v>
      </c>
      <c r="L14" s="92">
        <f t="shared" ref="L14" si="66">IF(DAY(A14)=15,G14,0)</f>
        <v>0</v>
      </c>
      <c r="M14" s="93">
        <f t="shared" ref="M14" si="67">IF(DAY(A14)=15,H14,0)</f>
        <v>0</v>
      </c>
    </row>
    <row r="15" spans="1:14" s="206" customFormat="1" ht="15.75" thickBot="1">
      <c r="A15" s="104">
        <v>43467</v>
      </c>
      <c r="B15" s="121" t="s">
        <v>335</v>
      </c>
      <c r="C15" s="124">
        <v>19800</v>
      </c>
      <c r="D15" s="122">
        <v>0</v>
      </c>
      <c r="E15" s="94">
        <f t="shared" ref="E15" si="68">C15+D15</f>
        <v>19800</v>
      </c>
      <c r="F15" s="94"/>
      <c r="G15" s="101">
        <f t="shared" ref="G15" si="69">C15</f>
        <v>19800</v>
      </c>
      <c r="H15" s="101">
        <f t="shared" ref="H15" si="70">E15</f>
        <v>19800</v>
      </c>
      <c r="I15" s="95"/>
      <c r="J15" s="90">
        <f t="shared" ref="J15" si="71">G15-L15</f>
        <v>19800</v>
      </c>
      <c r="K15" s="91">
        <f t="shared" ref="K15" si="72">H15-M15</f>
        <v>19800</v>
      </c>
      <c r="L15" s="92">
        <f t="shared" ref="L15" si="73">IF(DAY(A15)=15,G15,0)</f>
        <v>0</v>
      </c>
      <c r="M15" s="93">
        <f t="shared" ref="M15" si="74">IF(DAY(A15)=15,H15,0)</f>
        <v>0</v>
      </c>
    </row>
    <row r="16" spans="1:14" s="207" customFormat="1" ht="15.75" thickBot="1">
      <c r="A16" s="104">
        <v>43469</v>
      </c>
      <c r="B16" s="121" t="s">
        <v>337</v>
      </c>
      <c r="C16" s="124">
        <v>2500</v>
      </c>
      <c r="D16" s="122">
        <v>0</v>
      </c>
      <c r="E16" s="94">
        <f t="shared" ref="E16" si="75">C16+D16</f>
        <v>2500</v>
      </c>
      <c r="F16" s="94"/>
      <c r="G16" s="101">
        <f t="shared" ref="G16" si="76">C16</f>
        <v>2500</v>
      </c>
      <c r="H16" s="101">
        <f t="shared" ref="H16" si="77">E16</f>
        <v>2500</v>
      </c>
      <c r="I16" s="95"/>
      <c r="J16" s="90">
        <f t="shared" ref="J16" si="78">G16-L16</f>
        <v>2500</v>
      </c>
      <c r="K16" s="91">
        <f t="shared" ref="K16" si="79">H16-M16</f>
        <v>2500</v>
      </c>
      <c r="L16" s="92">
        <f t="shared" ref="L16" si="80">IF(DAY(A16)=15,G16,0)</f>
        <v>0</v>
      </c>
      <c r="M16" s="93">
        <f t="shared" ref="M16" si="81">IF(DAY(A16)=15,H16,0)</f>
        <v>0</v>
      </c>
    </row>
    <row r="17" spans="1:14" s="208" customFormat="1" ht="15.75" thickBot="1">
      <c r="A17" s="104">
        <v>43471</v>
      </c>
      <c r="B17" s="121" t="s">
        <v>339</v>
      </c>
      <c r="C17" s="124">
        <v>10000</v>
      </c>
      <c r="D17" s="122">
        <v>0</v>
      </c>
      <c r="E17" s="94">
        <f t="shared" ref="E17:E18" si="82">C17+D17</f>
        <v>10000</v>
      </c>
      <c r="F17" s="94"/>
      <c r="G17" s="101">
        <f t="shared" ref="G17:G18" si="83">C17</f>
        <v>10000</v>
      </c>
      <c r="H17" s="101">
        <f t="shared" ref="H17:H18" si="84">E17</f>
        <v>10000</v>
      </c>
      <c r="I17" s="95"/>
      <c r="J17" s="90">
        <f t="shared" ref="J17:J18" si="85">G17-L17</f>
        <v>10000</v>
      </c>
      <c r="K17" s="91">
        <f t="shared" ref="K17:K18" si="86">H17-M17</f>
        <v>10000</v>
      </c>
      <c r="L17" s="92">
        <f t="shared" ref="L17:L18" si="87">IF(DAY(A17)=15,G17,0)</f>
        <v>0</v>
      </c>
      <c r="M17" s="93">
        <f t="shared" ref="M17:M18" si="88">IF(DAY(A17)=15,H17,0)</f>
        <v>0</v>
      </c>
    </row>
    <row r="18" spans="1:14" s="296" customFormat="1" ht="15.75" thickBot="1">
      <c r="A18" s="104">
        <v>43509</v>
      </c>
      <c r="B18" s="121" t="s">
        <v>361</v>
      </c>
      <c r="C18" s="124">
        <v>1177.51</v>
      </c>
      <c r="D18" s="122">
        <v>0</v>
      </c>
      <c r="E18" s="94">
        <f t="shared" si="82"/>
        <v>1177.51</v>
      </c>
      <c r="F18" s="94"/>
      <c r="G18" s="101">
        <f t="shared" si="83"/>
        <v>1177.51</v>
      </c>
      <c r="H18" s="101">
        <f t="shared" si="84"/>
        <v>1177.51</v>
      </c>
      <c r="I18" s="95"/>
      <c r="J18" s="90">
        <f t="shared" si="85"/>
        <v>1177.51</v>
      </c>
      <c r="K18" s="91">
        <f t="shared" si="86"/>
        <v>1177.51</v>
      </c>
      <c r="L18" s="92">
        <f t="shared" si="87"/>
        <v>0</v>
      </c>
      <c r="M18" s="93">
        <f t="shared" si="88"/>
        <v>0</v>
      </c>
    </row>
    <row r="19" spans="1:14" s="214" customFormat="1" ht="15.75" thickBot="1">
      <c r="A19" s="104">
        <v>43511</v>
      </c>
      <c r="B19" s="121" t="s">
        <v>345</v>
      </c>
      <c r="C19" s="124">
        <v>1902</v>
      </c>
      <c r="D19" s="122">
        <v>0</v>
      </c>
      <c r="E19" s="94">
        <f t="shared" ref="E19:E21" si="89">C19+D19</f>
        <v>1902</v>
      </c>
      <c r="F19" s="94"/>
      <c r="G19" s="101">
        <f t="shared" ref="G19:G21" si="90">C19</f>
        <v>1902</v>
      </c>
      <c r="H19" s="101">
        <f t="shared" ref="H19:H21" si="91">E19</f>
        <v>1902</v>
      </c>
      <c r="I19" s="95"/>
      <c r="J19" s="90">
        <f t="shared" ref="J19:J21" si="92">G19-L19</f>
        <v>1902</v>
      </c>
      <c r="K19" s="91">
        <f t="shared" ref="K19:K21" si="93">H19-M19</f>
        <v>1902</v>
      </c>
      <c r="L19" s="92">
        <v>0</v>
      </c>
      <c r="M19" s="93">
        <v>0</v>
      </c>
    </row>
    <row r="20" spans="1:14" s="288" customFormat="1" ht="15.75" thickBot="1">
      <c r="A20" s="104">
        <v>43530</v>
      </c>
      <c r="B20" s="121" t="s">
        <v>351</v>
      </c>
      <c r="C20" s="124">
        <v>3816</v>
      </c>
      <c r="D20" s="122">
        <v>0</v>
      </c>
      <c r="E20" s="94">
        <f t="shared" ref="E20" si="94">C20+D20</f>
        <v>3816</v>
      </c>
      <c r="F20" s="94"/>
      <c r="G20" s="101">
        <f t="shared" ref="G20" si="95">C20</f>
        <v>3816</v>
      </c>
      <c r="H20" s="101">
        <f t="shared" ref="H20" si="96">E20</f>
        <v>3816</v>
      </c>
      <c r="I20" s="95"/>
      <c r="J20" s="90">
        <f t="shared" ref="J20" si="97">G20-L20</f>
        <v>3816</v>
      </c>
      <c r="K20" s="91">
        <f t="shared" ref="K20" si="98">H20-M20</f>
        <v>3816</v>
      </c>
      <c r="L20" s="92">
        <f t="shared" ref="L20" si="99">IF(DAY(A20)=15,G20,0)</f>
        <v>0</v>
      </c>
      <c r="M20" s="93">
        <f t="shared" ref="M20" si="100">IF(DAY(A20)=15,H20,0)</f>
        <v>0</v>
      </c>
    </row>
    <row r="21" spans="1:14" s="288" customFormat="1" ht="15.75" thickBot="1">
      <c r="A21" s="104">
        <v>43530</v>
      </c>
      <c r="B21" s="121" t="s">
        <v>350</v>
      </c>
      <c r="C21" s="124">
        <v>10000</v>
      </c>
      <c r="D21" s="122">
        <v>0</v>
      </c>
      <c r="E21" s="94">
        <f t="shared" si="89"/>
        <v>10000</v>
      </c>
      <c r="F21" s="94"/>
      <c r="G21" s="101">
        <f t="shared" si="90"/>
        <v>10000</v>
      </c>
      <c r="H21" s="101">
        <f t="shared" si="91"/>
        <v>10000</v>
      </c>
      <c r="I21" s="95"/>
      <c r="J21" s="90">
        <f t="shared" si="92"/>
        <v>10000</v>
      </c>
      <c r="K21" s="91">
        <f t="shared" si="93"/>
        <v>10000</v>
      </c>
      <c r="L21" s="92">
        <f t="shared" ref="L21" si="101">IF(DAY(A21)=15,G21,0)</f>
        <v>0</v>
      </c>
      <c r="M21" s="93">
        <f t="shared" ref="M21" si="102">IF(DAY(A21)=15,H21,0)</f>
        <v>0</v>
      </c>
    </row>
    <row r="22" spans="1:14" s="295" customFormat="1" ht="15.75" thickBot="1">
      <c r="A22" s="104">
        <v>43564</v>
      </c>
      <c r="B22" s="121" t="s">
        <v>357</v>
      </c>
      <c r="C22" s="124">
        <v>620</v>
      </c>
      <c r="D22" s="122">
        <v>0</v>
      </c>
      <c r="E22" s="94">
        <f t="shared" ref="E22" si="103">C22+D22</f>
        <v>620</v>
      </c>
      <c r="F22" s="94"/>
      <c r="G22" s="101">
        <f t="shared" ref="G22" si="104">C22</f>
        <v>620</v>
      </c>
      <c r="H22" s="101">
        <f t="shared" ref="H22" si="105">E22</f>
        <v>620</v>
      </c>
      <c r="I22" s="95"/>
      <c r="J22" s="90">
        <f t="shared" ref="J22" si="106">G22-L22</f>
        <v>620</v>
      </c>
      <c r="K22" s="91">
        <f t="shared" ref="K22" si="107">H22-M22</f>
        <v>620</v>
      </c>
      <c r="L22" s="92">
        <f t="shared" ref="L22" si="108">IF(DAY(A22)=15,G22,0)</f>
        <v>0</v>
      </c>
      <c r="M22" s="93">
        <f t="shared" ref="M22" si="109">IF(DAY(A22)=15,H22,0)</f>
        <v>0</v>
      </c>
    </row>
    <row r="23" spans="1:14" s="295" customFormat="1" ht="15.75" thickBot="1">
      <c r="A23" s="104">
        <v>43565</v>
      </c>
      <c r="B23" s="121" t="s">
        <v>358</v>
      </c>
      <c r="C23" s="124">
        <v>10000</v>
      </c>
      <c r="D23" s="122">
        <v>0</v>
      </c>
      <c r="E23" s="94">
        <f t="shared" ref="E23" si="110">C23+D23</f>
        <v>10000</v>
      </c>
      <c r="F23" s="94"/>
      <c r="G23" s="101">
        <f t="shared" ref="G23" si="111">C23</f>
        <v>10000</v>
      </c>
      <c r="H23" s="101">
        <f t="shared" ref="H23" si="112">E23</f>
        <v>10000</v>
      </c>
      <c r="I23" s="95"/>
      <c r="J23" s="90">
        <f t="shared" ref="J23" si="113">G23-L23</f>
        <v>10000</v>
      </c>
      <c r="K23" s="91">
        <f t="shared" ref="K23" si="114">H23-M23</f>
        <v>10000</v>
      </c>
      <c r="L23" s="92">
        <f t="shared" ref="L23" si="115">IF(DAY(A23)=15,G23,0)</f>
        <v>0</v>
      </c>
      <c r="M23" s="93">
        <f t="shared" ref="M23" si="116">IF(DAY(A23)=15,H23,0)</f>
        <v>0</v>
      </c>
    </row>
    <row r="24" spans="1:14" s="298" customFormat="1" ht="15.75" thickBot="1">
      <c r="A24" s="104">
        <v>43570</v>
      </c>
      <c r="B24" s="121" t="s">
        <v>363</v>
      </c>
      <c r="C24" s="124">
        <v>4060</v>
      </c>
      <c r="D24" s="122">
        <v>0</v>
      </c>
      <c r="E24" s="94">
        <f t="shared" ref="E24" si="117">C24+D24</f>
        <v>4060</v>
      </c>
      <c r="F24" s="94"/>
      <c r="G24" s="101">
        <f t="shared" ref="G24" si="118">C24</f>
        <v>4060</v>
      </c>
      <c r="H24" s="101">
        <f t="shared" ref="H24" si="119">E24</f>
        <v>4060</v>
      </c>
      <c r="I24" s="95"/>
      <c r="J24" s="90">
        <f t="shared" ref="J24" si="120">G24-L24</f>
        <v>0</v>
      </c>
      <c r="K24" s="91">
        <f t="shared" ref="K24" si="121">H24-M24</f>
        <v>0</v>
      </c>
      <c r="L24" s="92">
        <f t="shared" ref="L24" si="122">IF(DAY(A24)=15,G24,0)</f>
        <v>4060</v>
      </c>
      <c r="M24" s="93">
        <f t="shared" ref="M24" si="123">IF(DAY(A24)=15,H24,0)</f>
        <v>4060</v>
      </c>
    </row>
    <row r="25" spans="1:14" s="344" customFormat="1" ht="15.75" thickBot="1">
      <c r="A25" s="104">
        <v>43595</v>
      </c>
      <c r="B25" s="121" t="s">
        <v>547</v>
      </c>
      <c r="C25" s="124">
        <v>2874.04</v>
      </c>
      <c r="D25" s="122">
        <v>0</v>
      </c>
      <c r="E25" s="94">
        <f t="shared" ref="E25" si="124">C25+D25</f>
        <v>2874.04</v>
      </c>
      <c r="F25" s="94"/>
      <c r="G25" s="101">
        <f t="shared" ref="G25" si="125">C25</f>
        <v>2874.04</v>
      </c>
      <c r="H25" s="101">
        <f t="shared" ref="H25" si="126">E25</f>
        <v>2874.04</v>
      </c>
      <c r="I25" s="95"/>
      <c r="J25" s="90">
        <f t="shared" ref="J25" si="127">G25-L25</f>
        <v>2874.04</v>
      </c>
      <c r="K25" s="91">
        <f t="shared" ref="K25" si="128">H25-M25</f>
        <v>2874.04</v>
      </c>
      <c r="L25" s="92">
        <v>0</v>
      </c>
      <c r="M25" s="93">
        <v>0</v>
      </c>
      <c r="N25" s="344" t="s">
        <v>206</v>
      </c>
    </row>
    <row r="26" spans="1:14" s="105" customFormat="1" ht="16.5" customHeight="1" thickBot="1">
      <c r="A26" s="96"/>
      <c r="B26" s="97"/>
      <c r="C26" s="97">
        <v>0</v>
      </c>
      <c r="D26" s="97"/>
      <c r="E26" s="94">
        <f t="shared" ref="E26" si="129">C26+D26</f>
        <v>0</v>
      </c>
      <c r="F26" s="94"/>
      <c r="G26" s="101">
        <f t="shared" ref="G26" si="130">C26</f>
        <v>0</v>
      </c>
      <c r="H26" s="101">
        <f t="shared" ref="H26" si="131">E26</f>
        <v>0</v>
      </c>
      <c r="I26" s="98"/>
      <c r="J26" s="102">
        <f t="shared" ref="J26" si="132">G26-L26</f>
        <v>0</v>
      </c>
      <c r="K26" s="103">
        <f t="shared" ref="K26" si="133">H26-M26</f>
        <v>0</v>
      </c>
      <c r="L26" s="99">
        <f>O27</f>
        <v>0</v>
      </c>
      <c r="M26" s="100">
        <f t="shared" ref="M26" si="134">IF(DAY(A26)=15,H26,0)</f>
        <v>0</v>
      </c>
    </row>
    <row r="27" spans="1:14" s="341" customFormat="1" ht="15.75" thickBot="1">
      <c r="A27" s="305">
        <v>42956</v>
      </c>
      <c r="B27" s="306" t="s">
        <v>467</v>
      </c>
      <c r="C27" s="307">
        <v>5000</v>
      </c>
      <c r="D27" s="308">
        <v>0</v>
      </c>
      <c r="E27" s="309">
        <f t="shared" ref="E27" si="135">C27+D27</f>
        <v>5000</v>
      </c>
      <c r="F27" s="309"/>
      <c r="G27" s="310">
        <f t="shared" ref="G27" si="136">C27</f>
        <v>5000</v>
      </c>
      <c r="H27" s="310">
        <f t="shared" ref="H27" si="137">E27</f>
        <v>5000</v>
      </c>
      <c r="I27" s="311"/>
      <c r="J27" s="312">
        <f t="shared" ref="J27" si="138">G27-L27</f>
        <v>5000</v>
      </c>
      <c r="K27" s="313">
        <f t="shared" ref="K27" si="139">H27-M27</f>
        <v>5000</v>
      </c>
      <c r="L27" s="314">
        <f t="shared" ref="L27" si="140">IF(DAY(A27)=15,G27,0)</f>
        <v>0</v>
      </c>
      <c r="M27" s="315">
        <f t="shared" ref="M27" si="141">IF(DAY(A27)=15,H27,0)</f>
        <v>0</v>
      </c>
    </row>
    <row r="28" spans="1:14" s="343" customFormat="1" ht="27" thickBot="1">
      <c r="A28" s="305">
        <v>42964</v>
      </c>
      <c r="B28" s="306" t="s">
        <v>549</v>
      </c>
      <c r="C28" s="307">
        <v>3395</v>
      </c>
      <c r="D28" s="308">
        <v>0</v>
      </c>
      <c r="E28" s="309">
        <f t="shared" ref="E28" si="142">C28+D28</f>
        <v>3395</v>
      </c>
      <c r="F28" s="309"/>
      <c r="G28" s="310">
        <f t="shared" ref="G28" si="143">C28</f>
        <v>3395</v>
      </c>
      <c r="H28" s="310">
        <f t="shared" ref="H28" si="144">E28</f>
        <v>3395</v>
      </c>
      <c r="I28" s="311"/>
      <c r="J28" s="312">
        <f t="shared" ref="J28" si="145">G28-L28</f>
        <v>3395</v>
      </c>
      <c r="K28" s="313">
        <f t="shared" ref="K28" si="146">H28-M28</f>
        <v>3395</v>
      </c>
      <c r="L28" s="314">
        <f t="shared" ref="L28" si="147">IF(DAY(A28)=15,G28,0)</f>
        <v>0</v>
      </c>
      <c r="M28" s="315">
        <f t="shared" ref="M28" si="148">IF(DAY(A28)=15,H28,0)</f>
        <v>0</v>
      </c>
    </row>
    <row r="29" spans="1:14" s="345" customFormat="1" ht="15.75" thickBot="1">
      <c r="A29" s="305">
        <v>42967</v>
      </c>
      <c r="B29" s="306" t="s">
        <v>548</v>
      </c>
      <c r="C29" s="307">
        <v>3500</v>
      </c>
      <c r="D29" s="308">
        <v>0</v>
      </c>
      <c r="E29" s="309">
        <f t="shared" ref="E29" si="149">C29+D29</f>
        <v>3500</v>
      </c>
      <c r="F29" s="309"/>
      <c r="G29" s="310">
        <f t="shared" ref="G29" si="150">C29</f>
        <v>3500</v>
      </c>
      <c r="H29" s="310">
        <f t="shared" ref="H29" si="151">E29</f>
        <v>3500</v>
      </c>
      <c r="I29" s="311"/>
      <c r="J29" s="312">
        <f t="shared" ref="J29" si="152">G29-L29</f>
        <v>3500</v>
      </c>
      <c r="K29" s="313">
        <f t="shared" ref="K29" si="153">H29-M29</f>
        <v>3500</v>
      </c>
      <c r="L29" s="314">
        <f t="shared" ref="L29" si="154">IF(DAY(A29)=15,G29,0)</f>
        <v>0</v>
      </c>
      <c r="M29" s="315">
        <f t="shared" ref="M29" si="155">IF(DAY(A29)=15,H29,0)</f>
        <v>0</v>
      </c>
    </row>
    <row r="30" spans="1:14" s="365" customFormat="1" ht="15.75" thickBot="1">
      <c r="A30" s="305">
        <v>44142</v>
      </c>
      <c r="B30" s="306" t="s">
        <v>893</v>
      </c>
      <c r="C30" s="307">
        <v>10300</v>
      </c>
      <c r="D30" s="308">
        <v>0</v>
      </c>
      <c r="E30" s="309">
        <f t="shared" ref="E30" si="156">C30+D30</f>
        <v>10300</v>
      </c>
      <c r="F30" s="309"/>
      <c r="G30" s="310">
        <f t="shared" ref="G30" si="157">C30</f>
        <v>10300</v>
      </c>
      <c r="H30" s="310">
        <f t="shared" ref="H30" si="158">E30</f>
        <v>10300</v>
      </c>
      <c r="I30" s="311"/>
      <c r="J30" s="312">
        <f t="shared" ref="J30" si="159">G30-L30</f>
        <v>10300</v>
      </c>
      <c r="K30" s="313">
        <f t="shared" ref="K30" si="160">H30-M30</f>
        <v>10300</v>
      </c>
      <c r="L30" s="314">
        <f t="shared" ref="L30" si="161">IF(DAY(A30)=15,G30,0)</f>
        <v>0</v>
      </c>
      <c r="M30" s="315">
        <f t="shared" ref="M30" si="162">IF(DAY(A30)=15,H30,0)</f>
        <v>0</v>
      </c>
    </row>
    <row r="31" spans="1:14" s="432" customFormat="1" ht="15.75" thickBot="1">
      <c r="A31" s="305">
        <v>44144</v>
      </c>
      <c r="B31" s="306" t="s">
        <v>910</v>
      </c>
      <c r="C31" s="307">
        <v>705.5</v>
      </c>
      <c r="D31" s="308">
        <v>0</v>
      </c>
      <c r="E31" s="309">
        <f t="shared" ref="E31" si="163">C31+D31</f>
        <v>705.5</v>
      </c>
      <c r="F31" s="309"/>
      <c r="G31" s="310">
        <f t="shared" ref="G31" si="164">C31</f>
        <v>705.5</v>
      </c>
      <c r="H31" s="310">
        <f t="shared" ref="H31" si="165">E31</f>
        <v>705.5</v>
      </c>
      <c r="I31" s="311"/>
      <c r="J31" s="312">
        <f t="shared" ref="J31" si="166">G31-L31</f>
        <v>705.5</v>
      </c>
      <c r="K31" s="313">
        <f t="shared" ref="K31" si="167">H31-M31</f>
        <v>705.5</v>
      </c>
      <c r="L31" s="314">
        <f t="shared" ref="L31" si="168">IF(DAY(A31)=15,G31,0)</f>
        <v>0</v>
      </c>
      <c r="M31" s="315">
        <f t="shared" ref="M31" si="169">IF(DAY(A31)=15,H31,0)</f>
        <v>0</v>
      </c>
    </row>
    <row r="32" spans="1:14" s="371" customFormat="1" ht="15.75" thickBot="1">
      <c r="A32" s="305">
        <v>44145</v>
      </c>
      <c r="B32" s="306" t="s">
        <v>895</v>
      </c>
      <c r="C32" s="307">
        <v>10615</v>
      </c>
      <c r="D32" s="308">
        <v>0</v>
      </c>
      <c r="E32" s="309">
        <f t="shared" ref="E32" si="170">C32+D32</f>
        <v>10615</v>
      </c>
      <c r="F32" s="309"/>
      <c r="G32" s="310">
        <f t="shared" ref="G32" si="171">C32</f>
        <v>10615</v>
      </c>
      <c r="H32" s="310">
        <f t="shared" ref="H32" si="172">E32</f>
        <v>10615</v>
      </c>
      <c r="I32" s="311"/>
      <c r="J32" s="312">
        <f t="shared" ref="J32" si="173">G32-L32</f>
        <v>10615</v>
      </c>
      <c r="K32" s="313">
        <f t="shared" ref="K32" si="174">H32-M32</f>
        <v>10615</v>
      </c>
      <c r="L32" s="314">
        <f t="shared" ref="L32" si="175">IF(DAY(A32)=15,G32,0)</f>
        <v>0</v>
      </c>
      <c r="M32" s="315">
        <f t="shared" ref="M32" si="176">IF(DAY(A32)=15,H32,0)</f>
        <v>0</v>
      </c>
    </row>
    <row r="33" spans="1:13" s="372" customFormat="1" ht="15.75" thickBot="1">
      <c r="A33" s="305">
        <v>44153</v>
      </c>
      <c r="B33" s="306" t="s">
        <v>896</v>
      </c>
      <c r="C33" s="307">
        <v>35443</v>
      </c>
      <c r="D33" s="308">
        <v>0</v>
      </c>
      <c r="E33" s="309">
        <f t="shared" ref="E33" si="177">C33+D33</f>
        <v>35443</v>
      </c>
      <c r="F33" s="309"/>
      <c r="G33" s="310">
        <f t="shared" ref="G33" si="178">C33</f>
        <v>35443</v>
      </c>
      <c r="H33" s="310">
        <f t="shared" ref="H33" si="179">E33</f>
        <v>35443</v>
      </c>
      <c r="I33" s="311"/>
      <c r="J33" s="312">
        <f t="shared" ref="J33" si="180">G33-L33</f>
        <v>35443</v>
      </c>
      <c r="K33" s="313">
        <f t="shared" ref="K33" si="181">H33-M33</f>
        <v>35443</v>
      </c>
      <c r="L33" s="314">
        <f t="shared" ref="L33" si="182">IF(DAY(A33)=15,G33,0)</f>
        <v>0</v>
      </c>
      <c r="M33" s="315">
        <f t="shared" ref="M33" si="183">IF(DAY(A33)=15,H33,0)</f>
        <v>0</v>
      </c>
    </row>
    <row r="34" spans="1:13" s="372" customFormat="1" ht="15.75" thickBot="1">
      <c r="A34" s="305">
        <v>44155</v>
      </c>
      <c r="B34" s="306" t="s">
        <v>897</v>
      </c>
      <c r="C34" s="307">
        <v>25000</v>
      </c>
      <c r="D34" s="308">
        <v>0</v>
      </c>
      <c r="E34" s="309">
        <f t="shared" ref="E34" si="184">C34+D34</f>
        <v>25000</v>
      </c>
      <c r="F34" s="309"/>
      <c r="G34" s="310">
        <f t="shared" ref="G34" si="185">C34</f>
        <v>25000</v>
      </c>
      <c r="H34" s="310">
        <f t="shared" ref="H34" si="186">E34</f>
        <v>25000</v>
      </c>
      <c r="I34" s="311"/>
      <c r="J34" s="312">
        <f t="shared" ref="J34" si="187">G34-L34</f>
        <v>25000</v>
      </c>
      <c r="K34" s="313">
        <f t="shared" ref="K34" si="188">H34-M34</f>
        <v>25000</v>
      </c>
      <c r="L34" s="314">
        <f t="shared" ref="L34" si="189">IF(DAY(A34)=15,G34,0)</f>
        <v>0</v>
      </c>
      <c r="M34" s="315">
        <f t="shared" ref="M34" si="190">IF(DAY(A34)=15,H34,0)</f>
        <v>0</v>
      </c>
    </row>
    <row r="35" spans="1:13" s="402" customFormat="1" ht="15.75" thickBot="1">
      <c r="A35" s="305">
        <v>44143</v>
      </c>
      <c r="B35" s="306" t="s">
        <v>902</v>
      </c>
      <c r="C35" s="307">
        <v>606.17999999999995</v>
      </c>
      <c r="D35" s="308">
        <v>0</v>
      </c>
      <c r="E35" s="309">
        <f t="shared" ref="E35" si="191">C35+D35</f>
        <v>606.17999999999995</v>
      </c>
      <c r="F35" s="309"/>
      <c r="G35" s="310">
        <f t="shared" ref="G35" si="192">C35</f>
        <v>606.17999999999995</v>
      </c>
      <c r="H35" s="310">
        <f t="shared" ref="H35" si="193">E35</f>
        <v>606.17999999999995</v>
      </c>
      <c r="I35" s="311"/>
      <c r="J35" s="312">
        <f t="shared" ref="J35" si="194">G35-L35</f>
        <v>606.17999999999995</v>
      </c>
      <c r="K35" s="313">
        <f t="shared" ref="K35" si="195">H35-M35</f>
        <v>606.17999999999995</v>
      </c>
      <c r="L35" s="314">
        <f t="shared" ref="L35" si="196">IF(DAY(A35)=15,G35,0)</f>
        <v>0</v>
      </c>
      <c r="M35" s="315">
        <f t="shared" ref="M35" si="197">IF(DAY(A35)=15,H35,0)</f>
        <v>0</v>
      </c>
    </row>
    <row r="36" spans="1:13" s="409" customFormat="1" ht="15.75" thickBot="1">
      <c r="A36" s="305">
        <v>44189</v>
      </c>
      <c r="B36" s="306" t="s">
        <v>904</v>
      </c>
      <c r="C36" s="307">
        <v>30000</v>
      </c>
      <c r="D36" s="308">
        <v>0</v>
      </c>
      <c r="E36" s="309">
        <f t="shared" ref="E36:E38" si="198">C36+D36</f>
        <v>30000</v>
      </c>
      <c r="F36" s="309"/>
      <c r="G36" s="310">
        <f t="shared" ref="G36:G38" si="199">C36</f>
        <v>30000</v>
      </c>
      <c r="H36" s="310">
        <f t="shared" ref="H36:H38" si="200">E36</f>
        <v>30000</v>
      </c>
      <c r="I36" s="311"/>
      <c r="J36" s="312">
        <f t="shared" ref="J36:J38" si="201">G36-L36</f>
        <v>30000</v>
      </c>
      <c r="K36" s="313">
        <f t="shared" ref="K36:K38" si="202">H36-M36</f>
        <v>30000</v>
      </c>
      <c r="L36" s="314">
        <f t="shared" ref="L36:L38" si="203">IF(DAY(A36)=15,G36,0)</f>
        <v>0</v>
      </c>
      <c r="M36" s="315">
        <f t="shared" ref="M36:M38" si="204">IF(DAY(A36)=15,H36,0)</f>
        <v>0</v>
      </c>
    </row>
    <row r="37" spans="1:13" s="425" customFormat="1" ht="15.75" thickBot="1">
      <c r="A37" s="305">
        <v>44201</v>
      </c>
      <c r="B37" s="306" t="s">
        <v>910</v>
      </c>
      <c r="C37" s="307">
        <v>1565.16</v>
      </c>
      <c r="D37" s="308">
        <v>0</v>
      </c>
      <c r="E37" s="309">
        <f t="shared" ref="E37" si="205">C37+D37</f>
        <v>1565.16</v>
      </c>
      <c r="F37" s="309"/>
      <c r="G37" s="310">
        <f t="shared" ref="G37" si="206">C37</f>
        <v>1565.16</v>
      </c>
      <c r="H37" s="310">
        <f t="shared" ref="H37" si="207">E37</f>
        <v>1565.16</v>
      </c>
      <c r="I37" s="311"/>
      <c r="J37" s="312">
        <f t="shared" ref="J37" si="208">G37-L37</f>
        <v>1565.16</v>
      </c>
      <c r="K37" s="313">
        <f t="shared" ref="K37" si="209">H37-M37</f>
        <v>1565.16</v>
      </c>
      <c r="L37" s="314">
        <f t="shared" ref="L37" si="210">IF(DAY(A37)=15,G37,0)</f>
        <v>0</v>
      </c>
      <c r="M37" s="315">
        <f t="shared" ref="M37" si="211">IF(DAY(A37)=15,H37,0)</f>
        <v>0</v>
      </c>
    </row>
    <row r="38" spans="1:13" s="425" customFormat="1" ht="15.75" thickBot="1">
      <c r="A38" s="305">
        <v>44205</v>
      </c>
      <c r="B38" s="306" t="s">
        <v>914</v>
      </c>
      <c r="C38" s="307">
        <v>667.12</v>
      </c>
      <c r="D38" s="308">
        <v>0</v>
      </c>
      <c r="E38" s="309">
        <f t="shared" si="198"/>
        <v>667.12</v>
      </c>
      <c r="F38" s="309"/>
      <c r="G38" s="310">
        <f t="shared" si="199"/>
        <v>667.12</v>
      </c>
      <c r="H38" s="310">
        <f t="shared" si="200"/>
        <v>667.12</v>
      </c>
      <c r="I38" s="311"/>
      <c r="J38" s="312">
        <f t="shared" si="201"/>
        <v>667.12</v>
      </c>
      <c r="K38" s="313">
        <f t="shared" si="202"/>
        <v>667.12</v>
      </c>
      <c r="L38" s="314">
        <f t="shared" si="203"/>
        <v>0</v>
      </c>
      <c r="M38" s="315">
        <f t="shared" si="204"/>
        <v>0</v>
      </c>
    </row>
    <row r="39" spans="1:13" s="416" customFormat="1" ht="15.75" thickBot="1">
      <c r="A39" s="305">
        <v>44211</v>
      </c>
      <c r="B39" s="306" t="s">
        <v>906</v>
      </c>
      <c r="C39" s="307">
        <v>2088</v>
      </c>
      <c r="D39" s="308">
        <v>0</v>
      </c>
      <c r="E39" s="309">
        <f t="shared" ref="E39" si="212">C39+D39</f>
        <v>2088</v>
      </c>
      <c r="F39" s="309"/>
      <c r="G39" s="310">
        <f t="shared" ref="G39" si="213">C39</f>
        <v>2088</v>
      </c>
      <c r="H39" s="310">
        <f t="shared" ref="H39" si="214">E39</f>
        <v>2088</v>
      </c>
      <c r="I39" s="311"/>
      <c r="J39" s="312">
        <f t="shared" ref="J39" si="215">G39-L39</f>
        <v>0</v>
      </c>
      <c r="K39" s="313">
        <f t="shared" ref="K39" si="216">H39-M39</f>
        <v>0</v>
      </c>
      <c r="L39" s="314">
        <f t="shared" ref="L39" si="217">IF(DAY(A39)=15,G39,0)</f>
        <v>2088</v>
      </c>
      <c r="M39" s="315">
        <f t="shared" ref="M39" si="218">IF(DAY(A39)=15,H39,0)</f>
        <v>2088</v>
      </c>
    </row>
    <row r="40" spans="1:13" s="422" customFormat="1" ht="15.75" thickBot="1">
      <c r="A40" s="305">
        <v>44213</v>
      </c>
      <c r="B40" s="306" t="s">
        <v>908</v>
      </c>
      <c r="C40" s="307">
        <v>5000</v>
      </c>
      <c r="D40" s="308">
        <v>0</v>
      </c>
      <c r="E40" s="309">
        <f t="shared" ref="E40" si="219">C40+D40</f>
        <v>5000</v>
      </c>
      <c r="F40" s="309"/>
      <c r="G40" s="310">
        <f t="shared" ref="G40" si="220">C40</f>
        <v>5000</v>
      </c>
      <c r="H40" s="310">
        <f t="shared" ref="H40" si="221">E40</f>
        <v>5000</v>
      </c>
      <c r="I40" s="311"/>
      <c r="J40" s="312">
        <f t="shared" ref="J40" si="222">G40-L40</f>
        <v>5000</v>
      </c>
      <c r="K40" s="313">
        <f t="shared" ref="K40" si="223">H40-M40</f>
        <v>5000</v>
      </c>
      <c r="L40" s="314">
        <f t="shared" ref="L40" si="224">IF(DAY(A40)=15,G40,0)</f>
        <v>0</v>
      </c>
      <c r="M40" s="315">
        <f t="shared" ref="M40" si="225">IF(DAY(A40)=15,H40,0)</f>
        <v>0</v>
      </c>
    </row>
    <row r="41" spans="1:13" s="444" customFormat="1" ht="15.75" thickBot="1">
      <c r="A41" s="305">
        <v>44213</v>
      </c>
      <c r="B41" s="306" t="s">
        <v>908</v>
      </c>
      <c r="C41" s="307">
        <v>1707.56</v>
      </c>
      <c r="D41" s="308">
        <v>0</v>
      </c>
      <c r="E41" s="309">
        <f t="shared" ref="E41" si="226">C41+D41</f>
        <v>1707.56</v>
      </c>
      <c r="F41" s="309"/>
      <c r="G41" s="310">
        <f t="shared" ref="G41" si="227">C41</f>
        <v>1707.56</v>
      </c>
      <c r="H41" s="310">
        <f t="shared" ref="H41" si="228">E41</f>
        <v>1707.56</v>
      </c>
      <c r="I41" s="311"/>
      <c r="J41" s="312">
        <f t="shared" ref="J41" si="229">G41-L41</f>
        <v>1707.56</v>
      </c>
      <c r="K41" s="313">
        <f t="shared" ref="K41" si="230">H41-M41</f>
        <v>1707.56</v>
      </c>
      <c r="L41" s="314">
        <f t="shared" ref="L41" si="231">IF(DAY(A41)=15,G41,0)</f>
        <v>0</v>
      </c>
      <c r="M41" s="315">
        <f t="shared" ref="M41" si="232">IF(DAY(A41)=15,H41,0)</f>
        <v>0</v>
      </c>
    </row>
    <row r="42" spans="1:13" s="423" customFormat="1" ht="15.75" thickBot="1">
      <c r="A42" s="305">
        <v>44220</v>
      </c>
      <c r="B42" s="306" t="s">
        <v>909</v>
      </c>
      <c r="C42" s="307">
        <v>17000</v>
      </c>
      <c r="D42" s="308">
        <v>0</v>
      </c>
      <c r="E42" s="309">
        <f t="shared" ref="E42:E44" si="233">C42+D42</f>
        <v>17000</v>
      </c>
      <c r="F42" s="309"/>
      <c r="G42" s="310">
        <f t="shared" ref="G42:G44" si="234">C42</f>
        <v>17000</v>
      </c>
      <c r="H42" s="310">
        <f t="shared" ref="H42:H44" si="235">E42</f>
        <v>17000</v>
      </c>
      <c r="I42" s="311"/>
      <c r="J42" s="312">
        <f t="shared" ref="J42:J44" si="236">G42-L42</f>
        <v>17000</v>
      </c>
      <c r="K42" s="313">
        <f t="shared" ref="K42:K44" si="237">H42-M42</f>
        <v>17000</v>
      </c>
      <c r="L42" s="314">
        <f t="shared" ref="L42:L44" si="238">IF(DAY(A42)=15,G42,0)</f>
        <v>0</v>
      </c>
      <c r="M42" s="315">
        <f t="shared" ref="M42:M44" si="239">IF(DAY(A42)=15,H42,0)</f>
        <v>0</v>
      </c>
    </row>
    <row r="43" spans="1:13" s="425" customFormat="1" ht="15.75" thickBot="1">
      <c r="A43" s="305">
        <v>44222</v>
      </c>
      <c r="B43" s="306" t="s">
        <v>913</v>
      </c>
      <c r="C43" s="307">
        <v>11246</v>
      </c>
      <c r="D43" s="308">
        <v>0</v>
      </c>
      <c r="E43" s="309">
        <f t="shared" ref="E43" si="240">C43+D43</f>
        <v>11246</v>
      </c>
      <c r="F43" s="309"/>
      <c r="G43" s="310">
        <f t="shared" ref="G43" si="241">C43</f>
        <v>11246</v>
      </c>
      <c r="H43" s="310">
        <f t="shared" ref="H43" si="242">E43</f>
        <v>11246</v>
      </c>
      <c r="I43" s="311"/>
      <c r="J43" s="312">
        <f t="shared" ref="J43" si="243">G43-L43</f>
        <v>11246</v>
      </c>
      <c r="K43" s="313">
        <f t="shared" ref="K43" si="244">H43-M43</f>
        <v>11246</v>
      </c>
      <c r="L43" s="314">
        <f t="shared" ref="L43" si="245">IF(DAY(A43)=15,G43,0)</f>
        <v>0</v>
      </c>
      <c r="M43" s="315">
        <f t="shared" ref="M43" si="246">IF(DAY(A43)=15,H43,0)</f>
        <v>0</v>
      </c>
    </row>
    <row r="44" spans="1:13" s="425" customFormat="1" ht="15.75" thickBot="1">
      <c r="A44" s="305">
        <v>44224</v>
      </c>
      <c r="B44" s="306" t="s">
        <v>911</v>
      </c>
      <c r="C44" s="307">
        <v>5000.8100000000004</v>
      </c>
      <c r="D44" s="308">
        <v>0</v>
      </c>
      <c r="E44" s="309">
        <f t="shared" si="233"/>
        <v>5000.8100000000004</v>
      </c>
      <c r="F44" s="309"/>
      <c r="G44" s="310">
        <f t="shared" si="234"/>
        <v>5000.8100000000004</v>
      </c>
      <c r="H44" s="310">
        <f t="shared" si="235"/>
        <v>5000.8100000000004</v>
      </c>
      <c r="I44" s="311"/>
      <c r="J44" s="312">
        <f t="shared" si="236"/>
        <v>5000.8100000000004</v>
      </c>
      <c r="K44" s="313">
        <f t="shared" si="237"/>
        <v>5000.8100000000004</v>
      </c>
      <c r="L44" s="314">
        <f t="shared" si="238"/>
        <v>0</v>
      </c>
      <c r="M44" s="315">
        <f t="shared" si="239"/>
        <v>0</v>
      </c>
    </row>
    <row r="45" spans="1:13" s="431" customFormat="1" ht="15.75" thickBot="1">
      <c r="A45" s="305">
        <v>44228</v>
      </c>
      <c r="B45" s="306" t="s">
        <v>915</v>
      </c>
      <c r="C45" s="307">
        <v>15983.61</v>
      </c>
      <c r="D45" s="308">
        <v>0</v>
      </c>
      <c r="E45" s="309">
        <f t="shared" ref="E45" si="247">C45+D45</f>
        <v>15983.61</v>
      </c>
      <c r="F45" s="309"/>
      <c r="G45" s="310">
        <f t="shared" ref="G45" si="248">C45</f>
        <v>15983.61</v>
      </c>
      <c r="H45" s="310">
        <f t="shared" ref="H45" si="249">E45</f>
        <v>15983.61</v>
      </c>
      <c r="I45" s="311"/>
      <c r="J45" s="312">
        <f t="shared" ref="J45" si="250">G45-L45</f>
        <v>15983.61</v>
      </c>
      <c r="K45" s="313">
        <f t="shared" ref="K45" si="251">H45-M45</f>
        <v>15983.61</v>
      </c>
      <c r="L45" s="314">
        <f t="shared" ref="L45" si="252">IF(DAY(A45)=15,G45,0)</f>
        <v>0</v>
      </c>
      <c r="M45" s="315">
        <f t="shared" ref="M45" si="253">IF(DAY(A45)=15,H45,0)</f>
        <v>0</v>
      </c>
    </row>
    <row r="46" spans="1:13" s="431" customFormat="1" ht="15.75" thickBot="1">
      <c r="A46" s="305">
        <v>44228</v>
      </c>
      <c r="B46" s="306" t="s">
        <v>905</v>
      </c>
      <c r="C46" s="307">
        <v>8870.34</v>
      </c>
      <c r="D46" s="308">
        <v>0</v>
      </c>
      <c r="E46" s="309">
        <f t="shared" ref="E46" si="254">C46+D46</f>
        <v>8870.34</v>
      </c>
      <c r="F46" s="309"/>
      <c r="G46" s="310">
        <f t="shared" ref="G46" si="255">C46</f>
        <v>8870.34</v>
      </c>
      <c r="H46" s="310">
        <f t="shared" ref="H46" si="256">E46</f>
        <v>8870.34</v>
      </c>
      <c r="I46" s="311"/>
      <c r="J46" s="312">
        <f t="shared" ref="J46" si="257">G46-L46</f>
        <v>8870.34</v>
      </c>
      <c r="K46" s="313">
        <f t="shared" ref="K46" si="258">H46-M46</f>
        <v>8870.34</v>
      </c>
      <c r="L46" s="314">
        <f t="shared" ref="L46" si="259">IF(DAY(A46)=15,G46,0)</f>
        <v>0</v>
      </c>
      <c r="M46" s="315">
        <f t="shared" ref="M46" si="260">IF(DAY(A46)=15,H46,0)</f>
        <v>0</v>
      </c>
    </row>
    <row r="47" spans="1:13" s="463" customFormat="1" ht="15.75" thickBot="1">
      <c r="A47" s="305">
        <v>44229</v>
      </c>
      <c r="B47" s="306" t="s">
        <v>926</v>
      </c>
      <c r="C47" s="307">
        <v>10200</v>
      </c>
      <c r="D47" s="308">
        <v>0</v>
      </c>
      <c r="E47" s="309">
        <f t="shared" ref="E47" si="261">C47+D47</f>
        <v>10200</v>
      </c>
      <c r="F47" s="309"/>
      <c r="G47" s="310">
        <f t="shared" ref="G47" si="262">C47</f>
        <v>10200</v>
      </c>
      <c r="H47" s="310">
        <f t="shared" ref="H47" si="263">E47</f>
        <v>10200</v>
      </c>
      <c r="I47" s="311"/>
      <c r="J47" s="312">
        <f t="shared" ref="J47" si="264">G47-L47</f>
        <v>0</v>
      </c>
      <c r="K47" s="313">
        <f t="shared" ref="K47" si="265">H47-M47</f>
        <v>0</v>
      </c>
      <c r="L47" s="314">
        <v>10200</v>
      </c>
      <c r="M47" s="315">
        <v>10200</v>
      </c>
    </row>
    <row r="48" spans="1:13" s="466" customFormat="1">
      <c r="A48" s="305">
        <v>44285</v>
      </c>
      <c r="B48" s="306" t="s">
        <v>933</v>
      </c>
      <c r="C48" s="307">
        <v>10000</v>
      </c>
      <c r="D48" s="308">
        <v>0</v>
      </c>
      <c r="E48" s="309">
        <f t="shared" ref="E48" si="266">C48+D48</f>
        <v>10000</v>
      </c>
      <c r="F48" s="309"/>
      <c r="G48" s="310">
        <f t="shared" ref="G48" si="267">C48</f>
        <v>10000</v>
      </c>
      <c r="H48" s="310">
        <f t="shared" ref="H48" si="268">E48</f>
        <v>10000</v>
      </c>
      <c r="I48" s="311"/>
      <c r="J48" s="312">
        <f t="shared" ref="J48" si="269">G48-L48</f>
        <v>10000</v>
      </c>
      <c r="K48" s="313">
        <f t="shared" ref="K48" si="270">H48-M48</f>
        <v>10000</v>
      </c>
      <c r="L48" s="314">
        <v>0</v>
      </c>
      <c r="M48" s="315">
        <v>0</v>
      </c>
    </row>
    <row r="49" spans="1:13" s="334" customFormat="1">
      <c r="A49" s="336"/>
      <c r="B49" s="306"/>
      <c r="C49" s="337"/>
      <c r="D49" s="308"/>
      <c r="E49" s="338"/>
      <c r="F49" s="338"/>
      <c r="G49" s="339"/>
      <c r="H49" s="340"/>
      <c r="I49" s="311"/>
      <c r="J49" s="312"/>
      <c r="K49" s="313"/>
      <c r="L49" s="314"/>
      <c r="M49" s="315"/>
    </row>
    <row r="50" spans="1:13">
      <c r="A50" s="26" t="s">
        <v>194</v>
      </c>
      <c r="B50" s="26" t="s">
        <v>217</v>
      </c>
      <c r="C50" s="26" t="s">
        <v>218</v>
      </c>
      <c r="D50" s="26" t="s">
        <v>219</v>
      </c>
      <c r="E50" s="26" t="s">
        <v>205</v>
      </c>
      <c r="F50" s="26" t="s">
        <v>182</v>
      </c>
      <c r="G50" s="25">
        <f t="shared" ref="G50:G56" si="271">C50-I50</f>
        <v>215.91</v>
      </c>
      <c r="H50" s="32">
        <f t="shared" ref="H50:H56" si="272">E50-I50</f>
        <v>242.26</v>
      </c>
      <c r="I50" s="343">
        <v>11</v>
      </c>
      <c r="J50" s="84">
        <f t="shared" ref="J50:J56" si="273">G50-L50</f>
        <v>215.91</v>
      </c>
      <c r="K50" s="85">
        <f t="shared" ref="K50:K56" si="274">H50-M50</f>
        <v>242.26</v>
      </c>
      <c r="L50" s="343">
        <v>0</v>
      </c>
      <c r="M50" s="343">
        <v>0</v>
      </c>
    </row>
    <row r="51" spans="1:13">
      <c r="A51" s="26" t="s">
        <v>714</v>
      </c>
      <c r="B51" s="26" t="s">
        <v>713</v>
      </c>
      <c r="C51" s="26" t="s">
        <v>715</v>
      </c>
      <c r="D51" s="26" t="s">
        <v>716</v>
      </c>
      <c r="E51" s="26" t="s">
        <v>717</v>
      </c>
      <c r="F51" s="26" t="s">
        <v>182</v>
      </c>
      <c r="G51" s="25">
        <f t="shared" si="271"/>
        <v>1426.73</v>
      </c>
      <c r="H51" s="32">
        <f t="shared" si="272"/>
        <v>1543.42</v>
      </c>
      <c r="I51" s="343">
        <v>12</v>
      </c>
      <c r="J51" s="84">
        <f t="shared" si="273"/>
        <v>1426.73</v>
      </c>
      <c r="K51" s="85">
        <f t="shared" si="274"/>
        <v>1543.42</v>
      </c>
      <c r="L51" s="343">
        <v>0</v>
      </c>
      <c r="M51" s="343">
        <v>0</v>
      </c>
    </row>
    <row r="52" spans="1:13">
      <c r="A52" s="26" t="s">
        <v>506</v>
      </c>
      <c r="B52" s="26" t="s">
        <v>505</v>
      </c>
      <c r="C52" s="26" t="s">
        <v>507</v>
      </c>
      <c r="D52" s="26" t="s">
        <v>508</v>
      </c>
      <c r="E52" s="26" t="s">
        <v>509</v>
      </c>
      <c r="F52" s="26" t="s">
        <v>182</v>
      </c>
      <c r="G52" s="25">
        <f t="shared" si="271"/>
        <v>479.58</v>
      </c>
      <c r="H52" s="32">
        <f t="shared" si="272"/>
        <v>519.54</v>
      </c>
      <c r="I52" s="343">
        <v>13</v>
      </c>
      <c r="J52" s="84">
        <f t="shared" si="273"/>
        <v>479.58</v>
      </c>
      <c r="K52" s="85">
        <f t="shared" si="274"/>
        <v>519.54</v>
      </c>
      <c r="L52" s="343">
        <v>0</v>
      </c>
      <c r="M52" s="343">
        <v>0</v>
      </c>
    </row>
    <row r="53" spans="1:13">
      <c r="A53" s="26" t="s">
        <v>195</v>
      </c>
      <c r="B53" s="26" t="s">
        <v>217</v>
      </c>
      <c r="C53" s="26" t="s">
        <v>220</v>
      </c>
      <c r="D53" s="26" t="s">
        <v>221</v>
      </c>
      <c r="E53" s="26" t="s">
        <v>222</v>
      </c>
      <c r="F53" s="26" t="s">
        <v>182</v>
      </c>
      <c r="G53" s="25">
        <f t="shared" si="271"/>
        <v>215.17</v>
      </c>
      <c r="H53" s="32">
        <f t="shared" si="272"/>
        <v>239.49</v>
      </c>
      <c r="I53" s="343">
        <v>14</v>
      </c>
      <c r="J53" s="84">
        <f t="shared" si="273"/>
        <v>215.17</v>
      </c>
      <c r="K53" s="85">
        <f t="shared" si="274"/>
        <v>239.49</v>
      </c>
      <c r="L53" s="343">
        <v>0</v>
      </c>
      <c r="M53" s="343">
        <v>0</v>
      </c>
    </row>
    <row r="54" spans="1:13">
      <c r="A54" s="26" t="s">
        <v>718</v>
      </c>
      <c r="B54" s="26" t="s">
        <v>713</v>
      </c>
      <c r="C54" s="26" t="s">
        <v>719</v>
      </c>
      <c r="D54" s="26" t="s">
        <v>720</v>
      </c>
      <c r="E54" s="26" t="s">
        <v>721</v>
      </c>
      <c r="F54" s="26" t="s">
        <v>182</v>
      </c>
      <c r="G54" s="25">
        <f t="shared" si="271"/>
        <v>1436.19</v>
      </c>
      <c r="H54" s="32">
        <f t="shared" si="272"/>
        <v>1541.67</v>
      </c>
      <c r="I54" s="343">
        <v>15</v>
      </c>
      <c r="J54" s="84">
        <f t="shared" si="273"/>
        <v>1436.19</v>
      </c>
      <c r="K54" s="85">
        <f t="shared" si="274"/>
        <v>1541.67</v>
      </c>
      <c r="L54" s="343">
        <v>0</v>
      </c>
      <c r="M54" s="343">
        <v>0</v>
      </c>
    </row>
    <row r="55" spans="1:13">
      <c r="A55" s="26" t="s">
        <v>510</v>
      </c>
      <c r="B55" s="26" t="s">
        <v>505</v>
      </c>
      <c r="C55" s="26" t="s">
        <v>511</v>
      </c>
      <c r="D55" s="26" t="s">
        <v>512</v>
      </c>
      <c r="E55" s="26" t="s">
        <v>513</v>
      </c>
      <c r="F55" s="26" t="s">
        <v>182</v>
      </c>
      <c r="G55" s="25">
        <f t="shared" si="271"/>
        <v>480.85</v>
      </c>
      <c r="H55" s="32">
        <f t="shared" si="272"/>
        <v>516.97</v>
      </c>
      <c r="I55" s="343">
        <v>16</v>
      </c>
      <c r="J55" s="84">
        <f t="shared" si="273"/>
        <v>480.85</v>
      </c>
      <c r="K55" s="85">
        <f t="shared" si="274"/>
        <v>516.97</v>
      </c>
      <c r="L55" s="343">
        <v>0</v>
      </c>
      <c r="M55" s="343">
        <v>0</v>
      </c>
    </row>
    <row r="56" spans="1:13">
      <c r="A56" s="26" t="s">
        <v>196</v>
      </c>
      <c r="B56" s="26" t="s">
        <v>217</v>
      </c>
      <c r="C56" s="26" t="s">
        <v>223</v>
      </c>
      <c r="D56" s="26" t="s">
        <v>224</v>
      </c>
      <c r="E56" s="26" t="s">
        <v>225</v>
      </c>
      <c r="F56" s="26" t="s">
        <v>182</v>
      </c>
      <c r="G56" s="25">
        <f t="shared" si="271"/>
        <v>214.46</v>
      </c>
      <c r="H56" s="32">
        <f t="shared" si="272"/>
        <v>236.72</v>
      </c>
      <c r="I56" s="343">
        <v>17</v>
      </c>
      <c r="J56" s="84">
        <f t="shared" si="273"/>
        <v>214.46</v>
      </c>
      <c r="K56" s="85">
        <f t="shared" si="274"/>
        <v>236.72</v>
      </c>
      <c r="L56" s="343">
        <v>0</v>
      </c>
      <c r="M56" s="343">
        <v>0</v>
      </c>
    </row>
    <row r="57" spans="1:13">
      <c r="A57" s="26" t="s">
        <v>722</v>
      </c>
      <c r="B57" s="26" t="s">
        <v>713</v>
      </c>
      <c r="C57" s="26" t="s">
        <v>723</v>
      </c>
      <c r="D57" s="26" t="s">
        <v>724</v>
      </c>
      <c r="E57" s="26" t="s">
        <v>725</v>
      </c>
      <c r="F57" s="26" t="s">
        <v>182</v>
      </c>
      <c r="G57" s="25">
        <f t="shared" ref="G57:G72" si="275">C57-I57</f>
        <v>1463.76</v>
      </c>
      <c r="H57" s="32">
        <f t="shared" ref="H57:H96" si="276">E57-I57</f>
        <v>1557.93</v>
      </c>
      <c r="I57">
        <v>0</v>
      </c>
      <c r="J57" s="84">
        <f t="shared" ref="J57:J96" si="277">G57-L57</f>
        <v>1463.76</v>
      </c>
      <c r="K57" s="85">
        <f t="shared" ref="K57:K96" si="278">H57-M57</f>
        <v>1557.93</v>
      </c>
      <c r="L57" s="72">
        <f t="shared" ref="L57:L96" si="279">IF(DAY(A57)=15,G57,0)</f>
        <v>0</v>
      </c>
      <c r="M57" s="72">
        <f t="shared" ref="M57:M96" si="280">IF(DAY(A57)=15,H57,0)</f>
        <v>0</v>
      </c>
    </row>
    <row r="58" spans="1:13">
      <c r="A58" s="26" t="s">
        <v>514</v>
      </c>
      <c r="B58" s="26" t="s">
        <v>505</v>
      </c>
      <c r="C58" s="26" t="s">
        <v>515</v>
      </c>
      <c r="D58" s="26" t="s">
        <v>516</v>
      </c>
      <c r="E58" s="26" t="s">
        <v>517</v>
      </c>
      <c r="F58" s="26" t="s">
        <v>182</v>
      </c>
      <c r="G58" s="25">
        <f t="shared" si="275"/>
        <v>501.16</v>
      </c>
      <c r="H58" s="32">
        <f t="shared" si="276"/>
        <v>533.4</v>
      </c>
      <c r="I58">
        <v>0</v>
      </c>
      <c r="J58" s="84">
        <f t="shared" si="277"/>
        <v>501.16</v>
      </c>
      <c r="K58" s="85">
        <f t="shared" si="278"/>
        <v>533.4</v>
      </c>
      <c r="L58" s="72">
        <f t="shared" si="279"/>
        <v>0</v>
      </c>
      <c r="M58" s="72">
        <f t="shared" si="280"/>
        <v>0</v>
      </c>
    </row>
    <row r="59" spans="1:13">
      <c r="A59" s="26" t="s">
        <v>197</v>
      </c>
      <c r="B59" s="26" t="s">
        <v>217</v>
      </c>
      <c r="C59" s="26" t="s">
        <v>226</v>
      </c>
      <c r="D59" s="26" t="s">
        <v>227</v>
      </c>
      <c r="E59" s="26" t="s">
        <v>228</v>
      </c>
      <c r="F59" s="26" t="s">
        <v>182</v>
      </c>
      <c r="G59" s="25">
        <f t="shared" si="275"/>
        <v>233.78</v>
      </c>
      <c r="H59" s="32">
        <f t="shared" si="276"/>
        <v>253.95</v>
      </c>
      <c r="I59">
        <v>0</v>
      </c>
      <c r="J59" s="84">
        <f t="shared" si="277"/>
        <v>233.78</v>
      </c>
      <c r="K59" s="85">
        <f t="shared" si="278"/>
        <v>253.95</v>
      </c>
      <c r="L59" s="72">
        <f t="shared" si="279"/>
        <v>0</v>
      </c>
      <c r="M59" s="72">
        <f t="shared" si="280"/>
        <v>0</v>
      </c>
    </row>
    <row r="60" spans="1:13">
      <c r="A60" s="26" t="s">
        <v>726</v>
      </c>
      <c r="B60" s="26" t="s">
        <v>713</v>
      </c>
      <c r="C60" s="26" t="s">
        <v>727</v>
      </c>
      <c r="D60" s="26" t="s">
        <v>728</v>
      </c>
      <c r="E60" s="26" t="s">
        <v>729</v>
      </c>
      <c r="F60" s="26" t="s">
        <v>182</v>
      </c>
      <c r="G60" s="25">
        <f t="shared" si="275"/>
        <v>1476.45</v>
      </c>
      <c r="H60" s="32">
        <f t="shared" si="276"/>
        <v>1559.2</v>
      </c>
      <c r="I60">
        <v>0</v>
      </c>
      <c r="J60" s="84">
        <f t="shared" si="277"/>
        <v>1476.45</v>
      </c>
      <c r="K60" s="85">
        <f t="shared" si="278"/>
        <v>1559.2</v>
      </c>
      <c r="L60" s="72">
        <f t="shared" si="279"/>
        <v>0</v>
      </c>
      <c r="M60" s="72">
        <f t="shared" si="280"/>
        <v>0</v>
      </c>
    </row>
    <row r="61" spans="1:13">
      <c r="A61" s="26" t="s">
        <v>518</v>
      </c>
      <c r="B61" s="26" t="s">
        <v>505</v>
      </c>
      <c r="C61" s="26" t="s">
        <v>519</v>
      </c>
      <c r="D61" s="26" t="s">
        <v>520</v>
      </c>
      <c r="E61" s="26" t="s">
        <v>521</v>
      </c>
      <c r="F61" s="26" t="s">
        <v>182</v>
      </c>
      <c r="G61" s="25">
        <f t="shared" si="275"/>
        <v>505.5</v>
      </c>
      <c r="H61" s="32">
        <f t="shared" si="276"/>
        <v>533.83000000000004</v>
      </c>
      <c r="I61">
        <v>0</v>
      </c>
      <c r="J61" s="84">
        <f t="shared" si="277"/>
        <v>505.5</v>
      </c>
      <c r="K61" s="85">
        <f t="shared" si="278"/>
        <v>533.83000000000004</v>
      </c>
      <c r="L61" s="72">
        <f t="shared" si="279"/>
        <v>0</v>
      </c>
      <c r="M61" s="72">
        <f t="shared" si="280"/>
        <v>0</v>
      </c>
    </row>
    <row r="62" spans="1:13">
      <c r="A62" s="26" t="s">
        <v>198</v>
      </c>
      <c r="B62" s="26" t="s">
        <v>217</v>
      </c>
      <c r="C62" s="26" t="s">
        <v>229</v>
      </c>
      <c r="D62" s="26" t="s">
        <v>230</v>
      </c>
      <c r="E62" s="26" t="s">
        <v>231</v>
      </c>
      <c r="F62" s="26" t="s">
        <v>182</v>
      </c>
      <c r="G62" s="25">
        <f t="shared" si="275"/>
        <v>236.12</v>
      </c>
      <c r="H62" s="32">
        <f t="shared" si="276"/>
        <v>254.18</v>
      </c>
      <c r="I62">
        <v>0</v>
      </c>
      <c r="J62" s="84">
        <f t="shared" si="277"/>
        <v>236.12</v>
      </c>
      <c r="K62" s="85">
        <f t="shared" si="278"/>
        <v>254.18</v>
      </c>
      <c r="L62" s="72">
        <f t="shared" si="279"/>
        <v>0</v>
      </c>
      <c r="M62" s="72">
        <f t="shared" si="280"/>
        <v>0</v>
      </c>
    </row>
    <row r="63" spans="1:13">
      <c r="A63" s="26" t="s">
        <v>730</v>
      </c>
      <c r="B63" s="26" t="s">
        <v>713</v>
      </c>
      <c r="C63" s="26" t="s">
        <v>731</v>
      </c>
      <c r="D63" s="26" t="s">
        <v>732</v>
      </c>
      <c r="E63" s="26" t="s">
        <v>733</v>
      </c>
      <c r="F63" s="26" t="s">
        <v>182</v>
      </c>
      <c r="G63" s="25">
        <f t="shared" si="275"/>
        <v>1489.25</v>
      </c>
      <c r="H63" s="32">
        <f t="shared" si="276"/>
        <v>1560.48</v>
      </c>
      <c r="I63">
        <v>0</v>
      </c>
      <c r="J63" s="84">
        <f t="shared" si="277"/>
        <v>1489.25</v>
      </c>
      <c r="K63" s="85">
        <f t="shared" si="278"/>
        <v>1560.48</v>
      </c>
      <c r="L63" s="72">
        <f t="shared" si="279"/>
        <v>0</v>
      </c>
      <c r="M63" s="72">
        <f t="shared" si="280"/>
        <v>0</v>
      </c>
    </row>
    <row r="64" spans="1:13">
      <c r="A64" s="26" t="s">
        <v>522</v>
      </c>
      <c r="B64" s="26" t="s">
        <v>505</v>
      </c>
      <c r="C64" s="26" t="s">
        <v>523</v>
      </c>
      <c r="D64" s="26" t="s">
        <v>524</v>
      </c>
      <c r="E64" s="26" t="s">
        <v>525</v>
      </c>
      <c r="F64" s="26" t="s">
        <v>182</v>
      </c>
      <c r="G64" s="25">
        <f t="shared" si="275"/>
        <v>509.88</v>
      </c>
      <c r="H64" s="32">
        <f t="shared" si="276"/>
        <v>534.27</v>
      </c>
      <c r="I64">
        <v>0</v>
      </c>
      <c r="J64" s="84">
        <f t="shared" si="277"/>
        <v>509.88</v>
      </c>
      <c r="K64" s="85">
        <f t="shared" si="278"/>
        <v>534.27</v>
      </c>
      <c r="L64" s="72">
        <f t="shared" si="279"/>
        <v>0</v>
      </c>
      <c r="M64" s="72">
        <f t="shared" si="280"/>
        <v>0</v>
      </c>
    </row>
    <row r="65" spans="1:13">
      <c r="A65" s="26" t="s">
        <v>199</v>
      </c>
      <c r="B65" s="26" t="s">
        <v>217</v>
      </c>
      <c r="C65" s="26" t="s">
        <v>232</v>
      </c>
      <c r="D65" s="26" t="s">
        <v>233</v>
      </c>
      <c r="E65" s="26" t="s">
        <v>234</v>
      </c>
      <c r="F65" s="26" t="s">
        <v>182</v>
      </c>
      <c r="G65" s="25">
        <f t="shared" si="275"/>
        <v>238.48</v>
      </c>
      <c r="H65" s="32">
        <f t="shared" si="276"/>
        <v>254.42</v>
      </c>
      <c r="I65">
        <v>0</v>
      </c>
      <c r="J65" s="84">
        <f t="shared" si="277"/>
        <v>238.48</v>
      </c>
      <c r="K65" s="85">
        <f t="shared" si="278"/>
        <v>254.42</v>
      </c>
      <c r="L65" s="72">
        <f t="shared" si="279"/>
        <v>0</v>
      </c>
      <c r="M65" s="72">
        <f t="shared" si="280"/>
        <v>0</v>
      </c>
    </row>
    <row r="66" spans="1:13">
      <c r="A66" s="26" t="s">
        <v>734</v>
      </c>
      <c r="B66" s="26" t="s">
        <v>713</v>
      </c>
      <c r="C66" s="26" t="s">
        <v>735</v>
      </c>
      <c r="D66" s="26" t="s">
        <v>736</v>
      </c>
      <c r="E66" s="26" t="s">
        <v>737</v>
      </c>
      <c r="F66" s="26" t="s">
        <v>182</v>
      </c>
      <c r="G66" s="25">
        <f t="shared" si="275"/>
        <v>1502.15</v>
      </c>
      <c r="H66" s="32">
        <f t="shared" si="276"/>
        <v>1561.77</v>
      </c>
      <c r="I66">
        <v>0</v>
      </c>
      <c r="J66" s="84">
        <f t="shared" si="277"/>
        <v>1502.15</v>
      </c>
      <c r="K66" s="85">
        <f t="shared" si="278"/>
        <v>1561.77</v>
      </c>
      <c r="L66" s="72">
        <f t="shared" si="279"/>
        <v>0</v>
      </c>
      <c r="M66" s="72">
        <f t="shared" si="280"/>
        <v>0</v>
      </c>
    </row>
    <row r="67" spans="1:13">
      <c r="A67" s="26" t="s">
        <v>526</v>
      </c>
      <c r="B67" s="26" t="s">
        <v>505</v>
      </c>
      <c r="C67" s="26" t="s">
        <v>527</v>
      </c>
      <c r="D67" s="26" t="s">
        <v>528</v>
      </c>
      <c r="E67" s="26" t="s">
        <v>529</v>
      </c>
      <c r="F67" s="26" t="s">
        <v>182</v>
      </c>
      <c r="G67" s="25">
        <f t="shared" si="275"/>
        <v>514.30999999999995</v>
      </c>
      <c r="H67" s="32">
        <f t="shared" si="276"/>
        <v>534.71</v>
      </c>
      <c r="I67">
        <v>0</v>
      </c>
      <c r="J67" s="84">
        <f t="shared" si="277"/>
        <v>514.30999999999995</v>
      </c>
      <c r="K67" s="85">
        <f t="shared" si="278"/>
        <v>534.71</v>
      </c>
      <c r="L67" s="72">
        <f t="shared" si="279"/>
        <v>0</v>
      </c>
      <c r="M67" s="72">
        <f t="shared" si="280"/>
        <v>0</v>
      </c>
    </row>
    <row r="68" spans="1:13">
      <c r="A68" s="26" t="s">
        <v>200</v>
      </c>
      <c r="B68" s="26" t="s">
        <v>217</v>
      </c>
      <c r="C68" s="26" t="s">
        <v>235</v>
      </c>
      <c r="D68" s="26" t="s">
        <v>236</v>
      </c>
      <c r="E68" s="26" t="s">
        <v>237</v>
      </c>
      <c r="F68" s="26" t="s">
        <v>182</v>
      </c>
      <c r="G68" s="25">
        <f t="shared" si="275"/>
        <v>240.87</v>
      </c>
      <c r="H68" s="32">
        <f t="shared" si="276"/>
        <v>254.66</v>
      </c>
      <c r="I68">
        <v>0</v>
      </c>
      <c r="J68" s="84">
        <f t="shared" si="277"/>
        <v>240.87</v>
      </c>
      <c r="K68" s="85">
        <f t="shared" si="278"/>
        <v>254.66</v>
      </c>
      <c r="L68" s="72">
        <f t="shared" si="279"/>
        <v>0</v>
      </c>
      <c r="M68" s="72">
        <f t="shared" si="280"/>
        <v>0</v>
      </c>
    </row>
    <row r="69" spans="1:13">
      <c r="A69" s="26" t="s">
        <v>738</v>
      </c>
      <c r="B69" s="26" t="s">
        <v>713</v>
      </c>
      <c r="C69" s="26" t="s">
        <v>739</v>
      </c>
      <c r="D69" s="26" t="s">
        <v>740</v>
      </c>
      <c r="E69" s="26" t="s">
        <v>741</v>
      </c>
      <c r="F69" s="26" t="s">
        <v>182</v>
      </c>
      <c r="G69" s="25">
        <f t="shared" si="275"/>
        <v>1515.17</v>
      </c>
      <c r="H69" s="32">
        <f t="shared" si="276"/>
        <v>1563.07</v>
      </c>
      <c r="I69">
        <v>0</v>
      </c>
      <c r="J69" s="84">
        <f t="shared" si="277"/>
        <v>1515.17</v>
      </c>
      <c r="K69" s="85">
        <f t="shared" si="278"/>
        <v>1563.07</v>
      </c>
      <c r="L69" s="72">
        <f t="shared" si="279"/>
        <v>0</v>
      </c>
      <c r="M69" s="72">
        <f t="shared" si="280"/>
        <v>0</v>
      </c>
    </row>
    <row r="70" spans="1:13">
      <c r="A70" s="26" t="s">
        <v>530</v>
      </c>
      <c r="B70" s="26" t="s">
        <v>505</v>
      </c>
      <c r="C70" s="26" t="s">
        <v>531</v>
      </c>
      <c r="D70" s="26" t="s">
        <v>532</v>
      </c>
      <c r="E70" s="26" t="s">
        <v>533</v>
      </c>
      <c r="F70" s="26" t="s">
        <v>182</v>
      </c>
      <c r="G70" s="25">
        <f t="shared" si="275"/>
        <v>518.76</v>
      </c>
      <c r="H70" s="32">
        <f t="shared" si="276"/>
        <v>535.16</v>
      </c>
      <c r="I70">
        <v>0</v>
      </c>
      <c r="J70" s="84">
        <f t="shared" si="277"/>
        <v>518.76</v>
      </c>
      <c r="K70" s="85">
        <f t="shared" si="278"/>
        <v>535.16</v>
      </c>
      <c r="L70" s="72">
        <f t="shared" si="279"/>
        <v>0</v>
      </c>
      <c r="M70" s="72">
        <f t="shared" si="280"/>
        <v>0</v>
      </c>
    </row>
    <row r="71" spans="1:13">
      <c r="A71" s="26" t="s">
        <v>201</v>
      </c>
      <c r="B71" s="26" t="s">
        <v>217</v>
      </c>
      <c r="C71" s="26" t="s">
        <v>238</v>
      </c>
      <c r="D71" s="26" t="s">
        <v>239</v>
      </c>
      <c r="E71" s="26" t="s">
        <v>240</v>
      </c>
      <c r="F71" s="26" t="s">
        <v>182</v>
      </c>
      <c r="G71" s="25">
        <f t="shared" si="275"/>
        <v>243.27</v>
      </c>
      <c r="H71" s="32">
        <f t="shared" si="276"/>
        <v>254.9</v>
      </c>
      <c r="I71">
        <v>0</v>
      </c>
      <c r="J71" s="84">
        <f t="shared" si="277"/>
        <v>243.27</v>
      </c>
      <c r="K71" s="85">
        <f t="shared" si="278"/>
        <v>254.9</v>
      </c>
      <c r="L71" s="72">
        <f t="shared" si="279"/>
        <v>0</v>
      </c>
      <c r="M71" s="72">
        <f t="shared" si="280"/>
        <v>0</v>
      </c>
    </row>
    <row r="72" spans="1:13">
      <c r="A72" s="26" t="s">
        <v>742</v>
      </c>
      <c r="B72" s="26" t="s">
        <v>713</v>
      </c>
      <c r="C72" s="26" t="s">
        <v>743</v>
      </c>
      <c r="D72" s="26" t="s">
        <v>744</v>
      </c>
      <c r="E72" s="26" t="s">
        <v>745</v>
      </c>
      <c r="F72" s="26" t="s">
        <v>182</v>
      </c>
      <c r="G72" s="25">
        <f t="shared" si="275"/>
        <v>1528.3</v>
      </c>
      <c r="H72" s="32">
        <f t="shared" si="276"/>
        <v>1564.38</v>
      </c>
      <c r="I72">
        <v>0</v>
      </c>
      <c r="J72" s="84">
        <f t="shared" si="277"/>
        <v>1528.3</v>
      </c>
      <c r="K72" s="85">
        <f t="shared" si="278"/>
        <v>1564.38</v>
      </c>
      <c r="L72" s="72">
        <f t="shared" si="279"/>
        <v>0</v>
      </c>
      <c r="M72" s="72">
        <f t="shared" si="280"/>
        <v>0</v>
      </c>
    </row>
    <row r="73" spans="1:13">
      <c r="A73" s="26" t="s">
        <v>534</v>
      </c>
      <c r="B73" s="26" t="s">
        <v>505</v>
      </c>
      <c r="C73" s="26" t="s">
        <v>535</v>
      </c>
      <c r="D73" s="26" t="s">
        <v>536</v>
      </c>
      <c r="E73" s="26" t="s">
        <v>537</v>
      </c>
      <c r="F73" s="26" t="s">
        <v>182</v>
      </c>
      <c r="G73" s="25">
        <f t="shared" ref="G73:G96" si="281">C73-I73</f>
        <v>523.25</v>
      </c>
      <c r="H73" s="32">
        <f t="shared" si="276"/>
        <v>535.61</v>
      </c>
      <c r="I73">
        <v>0</v>
      </c>
      <c r="J73" s="84">
        <f t="shared" si="277"/>
        <v>523.25</v>
      </c>
      <c r="K73" s="85">
        <f t="shared" si="278"/>
        <v>535.61</v>
      </c>
      <c r="L73" s="72">
        <f t="shared" si="279"/>
        <v>0</v>
      </c>
      <c r="M73" s="72">
        <f t="shared" si="280"/>
        <v>0</v>
      </c>
    </row>
    <row r="74" spans="1:13">
      <c r="A74" s="26" t="s">
        <v>202</v>
      </c>
      <c r="B74" s="26" t="s">
        <v>217</v>
      </c>
      <c r="C74" s="26" t="s">
        <v>241</v>
      </c>
      <c r="D74" s="26" t="s">
        <v>242</v>
      </c>
      <c r="E74" s="26" t="s">
        <v>243</v>
      </c>
      <c r="F74" s="26" t="s">
        <v>182</v>
      </c>
      <c r="G74" s="25">
        <f t="shared" si="281"/>
        <v>245.7</v>
      </c>
      <c r="H74" s="32">
        <f t="shared" si="276"/>
        <v>255.14</v>
      </c>
      <c r="I74">
        <v>0</v>
      </c>
      <c r="J74" s="84">
        <f t="shared" si="277"/>
        <v>245.7</v>
      </c>
      <c r="K74" s="85">
        <f t="shared" si="278"/>
        <v>255.14</v>
      </c>
      <c r="L74" s="72">
        <f t="shared" si="279"/>
        <v>0</v>
      </c>
      <c r="M74" s="72">
        <f t="shared" si="280"/>
        <v>0</v>
      </c>
    </row>
    <row r="75" spans="1:13">
      <c r="A75" s="26" t="s">
        <v>746</v>
      </c>
      <c r="B75" s="26" t="s">
        <v>713</v>
      </c>
      <c r="C75" s="26" t="s">
        <v>747</v>
      </c>
      <c r="D75" s="26" t="s">
        <v>748</v>
      </c>
      <c r="E75" s="26" t="s">
        <v>749</v>
      </c>
      <c r="F75" s="26" t="s">
        <v>182</v>
      </c>
      <c r="G75" s="25">
        <f t="shared" si="281"/>
        <v>1541.55</v>
      </c>
      <c r="H75" s="32">
        <f t="shared" si="276"/>
        <v>1565.71</v>
      </c>
      <c r="I75">
        <v>0</v>
      </c>
      <c r="J75" s="84">
        <f t="shared" si="277"/>
        <v>1541.55</v>
      </c>
      <c r="K75" s="85">
        <f t="shared" si="278"/>
        <v>1565.71</v>
      </c>
      <c r="L75" s="72">
        <f t="shared" si="279"/>
        <v>0</v>
      </c>
      <c r="M75" s="72">
        <f t="shared" si="280"/>
        <v>0</v>
      </c>
    </row>
    <row r="76" spans="1:13">
      <c r="A76" s="26" t="s">
        <v>538</v>
      </c>
      <c r="B76" s="26" t="s">
        <v>505</v>
      </c>
      <c r="C76" s="26" t="s">
        <v>539</v>
      </c>
      <c r="D76" s="26" t="s">
        <v>540</v>
      </c>
      <c r="E76" s="26" t="s">
        <v>541</v>
      </c>
      <c r="F76" s="26" t="s">
        <v>182</v>
      </c>
      <c r="G76" s="25">
        <f t="shared" si="281"/>
        <v>527.79</v>
      </c>
      <c r="H76" s="32">
        <f t="shared" si="276"/>
        <v>536.05999999999995</v>
      </c>
      <c r="I76">
        <v>0</v>
      </c>
      <c r="J76" s="84">
        <f t="shared" si="277"/>
        <v>527.79</v>
      </c>
      <c r="K76" s="85">
        <f t="shared" si="278"/>
        <v>536.05999999999995</v>
      </c>
      <c r="L76" s="72">
        <f t="shared" si="279"/>
        <v>0</v>
      </c>
      <c r="M76" s="72">
        <f t="shared" si="280"/>
        <v>0</v>
      </c>
    </row>
    <row r="77" spans="1:13">
      <c r="A77" s="26" t="s">
        <v>203</v>
      </c>
      <c r="B77" s="26" t="s">
        <v>217</v>
      </c>
      <c r="C77" s="26" t="s">
        <v>244</v>
      </c>
      <c r="D77" s="26" t="s">
        <v>245</v>
      </c>
      <c r="E77" s="26" t="s">
        <v>246</v>
      </c>
      <c r="F77" s="26" t="s">
        <v>182</v>
      </c>
      <c r="G77" s="25">
        <f t="shared" si="281"/>
        <v>248.16</v>
      </c>
      <c r="H77" s="32">
        <f t="shared" si="276"/>
        <v>255.39</v>
      </c>
      <c r="I77">
        <v>0</v>
      </c>
      <c r="J77" s="84">
        <f t="shared" si="277"/>
        <v>248.16</v>
      </c>
      <c r="K77" s="85">
        <f t="shared" si="278"/>
        <v>255.39</v>
      </c>
      <c r="L77" s="72">
        <f t="shared" si="279"/>
        <v>0</v>
      </c>
      <c r="M77" s="72">
        <f t="shared" si="280"/>
        <v>0</v>
      </c>
    </row>
    <row r="78" spans="1:13">
      <c r="A78" s="26" t="s">
        <v>750</v>
      </c>
      <c r="B78" s="26" t="s">
        <v>713</v>
      </c>
      <c r="C78" s="26" t="s">
        <v>751</v>
      </c>
      <c r="D78" s="26" t="s">
        <v>752</v>
      </c>
      <c r="E78" s="26" t="s">
        <v>753</v>
      </c>
      <c r="F78" s="26" t="s">
        <v>182</v>
      </c>
      <c r="G78" s="25">
        <f t="shared" si="281"/>
        <v>1555.05</v>
      </c>
      <c r="H78" s="32">
        <f t="shared" si="276"/>
        <v>1567.06</v>
      </c>
      <c r="I78">
        <v>0</v>
      </c>
      <c r="J78" s="84">
        <f t="shared" si="277"/>
        <v>1555.05</v>
      </c>
      <c r="K78" s="85">
        <f t="shared" si="278"/>
        <v>1567.06</v>
      </c>
      <c r="L78" s="72">
        <f t="shared" si="279"/>
        <v>0</v>
      </c>
      <c r="M78" s="72">
        <f t="shared" si="280"/>
        <v>0</v>
      </c>
    </row>
    <row r="79" spans="1:13">
      <c r="A79" s="26" t="s">
        <v>542</v>
      </c>
      <c r="B79" s="26" t="s">
        <v>543</v>
      </c>
      <c r="C79" s="26" t="s">
        <v>544</v>
      </c>
      <c r="D79" s="26" t="s">
        <v>545</v>
      </c>
      <c r="E79" s="26" t="s">
        <v>546</v>
      </c>
      <c r="F79" s="26" t="s">
        <v>182</v>
      </c>
      <c r="G79" s="25">
        <f t="shared" si="281"/>
        <v>532.47</v>
      </c>
      <c r="H79" s="32">
        <f t="shared" si="276"/>
        <v>536.55999999999995</v>
      </c>
      <c r="I79">
        <v>0</v>
      </c>
      <c r="J79" s="84">
        <f t="shared" si="277"/>
        <v>532.47</v>
      </c>
      <c r="K79" s="85">
        <f t="shared" si="278"/>
        <v>536.55999999999995</v>
      </c>
      <c r="L79" s="72">
        <f t="shared" si="279"/>
        <v>0</v>
      </c>
      <c r="M79" s="72">
        <f t="shared" si="280"/>
        <v>0</v>
      </c>
    </row>
    <row r="80" spans="1:13">
      <c r="A80" s="26" t="s">
        <v>204</v>
      </c>
      <c r="B80" s="26" t="s">
        <v>217</v>
      </c>
      <c r="C80" s="26" t="s">
        <v>247</v>
      </c>
      <c r="D80" s="26" t="s">
        <v>248</v>
      </c>
      <c r="E80" s="26" t="s">
        <v>249</v>
      </c>
      <c r="F80" s="26" t="s">
        <v>182</v>
      </c>
      <c r="G80" s="25">
        <f t="shared" si="281"/>
        <v>250.42</v>
      </c>
      <c r="H80" s="32">
        <f t="shared" si="276"/>
        <v>255.61</v>
      </c>
      <c r="I80">
        <v>0</v>
      </c>
      <c r="J80" s="84">
        <f t="shared" si="277"/>
        <v>250.42</v>
      </c>
      <c r="K80" s="85">
        <f t="shared" si="278"/>
        <v>255.61</v>
      </c>
      <c r="L80" s="72">
        <f t="shared" si="279"/>
        <v>0</v>
      </c>
      <c r="M80" s="72">
        <f t="shared" si="280"/>
        <v>0</v>
      </c>
    </row>
    <row r="81" spans="1:13">
      <c r="A81" s="26" t="s">
        <v>250</v>
      </c>
      <c r="B81" s="26" t="s">
        <v>251</v>
      </c>
      <c r="C81" s="26" t="s">
        <v>252</v>
      </c>
      <c r="D81" s="26" t="s">
        <v>253</v>
      </c>
      <c r="E81" s="26" t="s">
        <v>254</v>
      </c>
      <c r="F81" s="26" t="s">
        <v>183</v>
      </c>
      <c r="G81" s="25">
        <f t="shared" si="281"/>
        <v>151.44</v>
      </c>
      <c r="H81" s="32">
        <f t="shared" si="276"/>
        <v>154.18</v>
      </c>
      <c r="I81">
        <v>0</v>
      </c>
      <c r="J81" s="84">
        <f t="shared" si="277"/>
        <v>151.44</v>
      </c>
      <c r="K81" s="85">
        <f t="shared" si="278"/>
        <v>154.18</v>
      </c>
      <c r="L81" s="72">
        <f t="shared" si="279"/>
        <v>0</v>
      </c>
      <c r="M81" s="72">
        <f t="shared" si="280"/>
        <v>0</v>
      </c>
    </row>
    <row r="82" spans="1:13">
      <c r="A82" s="26" t="s">
        <v>255</v>
      </c>
      <c r="B82" s="26" t="s">
        <v>251</v>
      </c>
      <c r="C82" s="26" t="s">
        <v>256</v>
      </c>
      <c r="D82" s="26" t="s">
        <v>257</v>
      </c>
      <c r="E82" s="26" t="s">
        <v>258</v>
      </c>
      <c r="F82" s="26" t="s">
        <v>183</v>
      </c>
      <c r="G82" s="25">
        <f t="shared" si="281"/>
        <v>152.9</v>
      </c>
      <c r="H82" s="32">
        <f t="shared" si="276"/>
        <v>154.32</v>
      </c>
      <c r="I82">
        <v>0</v>
      </c>
      <c r="J82" s="84">
        <f t="shared" si="277"/>
        <v>152.9</v>
      </c>
      <c r="K82" s="85">
        <f t="shared" si="278"/>
        <v>154.32</v>
      </c>
      <c r="L82" s="72">
        <f t="shared" si="279"/>
        <v>0</v>
      </c>
      <c r="M82" s="72">
        <f t="shared" si="280"/>
        <v>0</v>
      </c>
    </row>
    <row r="83" spans="1:13">
      <c r="G83" s="25">
        <f t="shared" si="281"/>
        <v>0</v>
      </c>
      <c r="H83" s="32">
        <f t="shared" si="276"/>
        <v>0</v>
      </c>
      <c r="I83">
        <v>0</v>
      </c>
      <c r="J83" s="84">
        <f t="shared" si="277"/>
        <v>0</v>
      </c>
      <c r="K83" s="85">
        <f t="shared" si="278"/>
        <v>0</v>
      </c>
      <c r="L83" s="72">
        <f t="shared" si="279"/>
        <v>0</v>
      </c>
      <c r="M83" s="72">
        <f t="shared" si="280"/>
        <v>0</v>
      </c>
    </row>
    <row r="84" spans="1:13">
      <c r="G84" s="25">
        <f t="shared" si="281"/>
        <v>0</v>
      </c>
      <c r="H84" s="32">
        <f t="shared" si="276"/>
        <v>0</v>
      </c>
      <c r="I84">
        <v>0</v>
      </c>
      <c r="J84" s="84">
        <f t="shared" si="277"/>
        <v>0</v>
      </c>
      <c r="K84" s="85">
        <f t="shared" si="278"/>
        <v>0</v>
      </c>
      <c r="L84" s="72">
        <f t="shared" si="279"/>
        <v>0</v>
      </c>
      <c r="M84" s="72">
        <f t="shared" si="280"/>
        <v>0</v>
      </c>
    </row>
    <row r="85" spans="1:13">
      <c r="G85" s="25">
        <f t="shared" si="281"/>
        <v>0</v>
      </c>
      <c r="H85" s="32">
        <f t="shared" si="276"/>
        <v>0</v>
      </c>
      <c r="I85">
        <v>0</v>
      </c>
      <c r="J85" s="84">
        <f t="shared" si="277"/>
        <v>0</v>
      </c>
      <c r="K85" s="85">
        <f t="shared" si="278"/>
        <v>0</v>
      </c>
      <c r="L85" s="72">
        <f t="shared" si="279"/>
        <v>0</v>
      </c>
      <c r="M85" s="72">
        <f t="shared" si="280"/>
        <v>0</v>
      </c>
    </row>
    <row r="86" spans="1:13">
      <c r="G86" s="25">
        <f t="shared" si="281"/>
        <v>0</v>
      </c>
      <c r="H86" s="32">
        <f t="shared" si="276"/>
        <v>0</v>
      </c>
      <c r="I86">
        <v>0</v>
      </c>
      <c r="J86" s="84">
        <f t="shared" si="277"/>
        <v>0</v>
      </c>
      <c r="K86" s="85">
        <f t="shared" si="278"/>
        <v>0</v>
      </c>
      <c r="L86" s="72">
        <f t="shared" si="279"/>
        <v>0</v>
      </c>
      <c r="M86" s="72">
        <f t="shared" si="280"/>
        <v>0</v>
      </c>
    </row>
    <row r="87" spans="1:13">
      <c r="G87" s="25">
        <f t="shared" si="281"/>
        <v>0</v>
      </c>
      <c r="H87" s="32">
        <f t="shared" si="276"/>
        <v>0</v>
      </c>
      <c r="I87">
        <v>0</v>
      </c>
      <c r="J87" s="84">
        <f t="shared" si="277"/>
        <v>0</v>
      </c>
      <c r="K87" s="85">
        <f t="shared" si="278"/>
        <v>0</v>
      </c>
      <c r="L87" s="72">
        <f t="shared" si="279"/>
        <v>0</v>
      </c>
      <c r="M87" s="72">
        <f t="shared" si="280"/>
        <v>0</v>
      </c>
    </row>
    <row r="88" spans="1:13">
      <c r="G88" s="25">
        <f t="shared" si="281"/>
        <v>0</v>
      </c>
      <c r="H88" s="32">
        <f t="shared" si="276"/>
        <v>0</v>
      </c>
      <c r="I88">
        <v>0</v>
      </c>
      <c r="J88" s="84">
        <f t="shared" si="277"/>
        <v>0</v>
      </c>
      <c r="K88" s="85">
        <f t="shared" si="278"/>
        <v>0</v>
      </c>
      <c r="L88" s="72">
        <f t="shared" si="279"/>
        <v>0</v>
      </c>
      <c r="M88" s="72">
        <f t="shared" si="280"/>
        <v>0</v>
      </c>
    </row>
    <row r="89" spans="1:13">
      <c r="G89" s="25">
        <f t="shared" si="281"/>
        <v>0</v>
      </c>
      <c r="H89" s="32">
        <f t="shared" si="276"/>
        <v>0</v>
      </c>
      <c r="I89">
        <v>0</v>
      </c>
      <c r="J89" s="84">
        <f t="shared" si="277"/>
        <v>0</v>
      </c>
      <c r="K89" s="85">
        <f t="shared" si="278"/>
        <v>0</v>
      </c>
      <c r="L89" s="72">
        <f t="shared" si="279"/>
        <v>0</v>
      </c>
      <c r="M89" s="72">
        <f t="shared" si="280"/>
        <v>0</v>
      </c>
    </row>
    <row r="90" spans="1:13">
      <c r="G90" s="25">
        <f t="shared" si="281"/>
        <v>0</v>
      </c>
      <c r="H90" s="32">
        <f t="shared" si="276"/>
        <v>0</v>
      </c>
      <c r="I90">
        <v>0</v>
      </c>
      <c r="J90" s="84">
        <f t="shared" si="277"/>
        <v>0</v>
      </c>
      <c r="K90" s="85">
        <f t="shared" si="278"/>
        <v>0</v>
      </c>
      <c r="L90" s="72">
        <f t="shared" si="279"/>
        <v>0</v>
      </c>
      <c r="M90" s="72">
        <f t="shared" si="280"/>
        <v>0</v>
      </c>
    </row>
    <row r="91" spans="1:13">
      <c r="G91" s="25">
        <f t="shared" si="281"/>
        <v>0</v>
      </c>
      <c r="H91" s="32">
        <f t="shared" si="276"/>
        <v>0</v>
      </c>
      <c r="I91">
        <v>0</v>
      </c>
      <c r="J91" s="84">
        <f t="shared" si="277"/>
        <v>0</v>
      </c>
      <c r="K91" s="85">
        <f t="shared" si="278"/>
        <v>0</v>
      </c>
      <c r="L91" s="72">
        <f t="shared" si="279"/>
        <v>0</v>
      </c>
      <c r="M91" s="72">
        <f t="shared" si="280"/>
        <v>0</v>
      </c>
    </row>
    <row r="92" spans="1:13">
      <c r="G92" s="25">
        <f t="shared" si="281"/>
        <v>0</v>
      </c>
      <c r="H92" s="32">
        <f t="shared" si="276"/>
        <v>0</v>
      </c>
      <c r="I92">
        <v>0</v>
      </c>
      <c r="J92" s="84">
        <f t="shared" si="277"/>
        <v>0</v>
      </c>
      <c r="K92" s="85">
        <f t="shared" si="278"/>
        <v>0</v>
      </c>
      <c r="L92" s="72">
        <f t="shared" si="279"/>
        <v>0</v>
      </c>
      <c r="M92" s="72">
        <f t="shared" si="280"/>
        <v>0</v>
      </c>
    </row>
    <row r="93" spans="1:13">
      <c r="G93" s="25">
        <f t="shared" si="281"/>
        <v>0</v>
      </c>
      <c r="H93" s="32">
        <f t="shared" si="276"/>
        <v>0</v>
      </c>
      <c r="I93">
        <v>0</v>
      </c>
      <c r="J93" s="84">
        <f t="shared" si="277"/>
        <v>0</v>
      </c>
      <c r="K93" s="85">
        <f t="shared" si="278"/>
        <v>0</v>
      </c>
      <c r="L93" s="72">
        <f t="shared" si="279"/>
        <v>0</v>
      </c>
      <c r="M93" s="72">
        <f t="shared" si="280"/>
        <v>0</v>
      </c>
    </row>
    <row r="94" spans="1:13">
      <c r="G94" s="25">
        <f t="shared" si="281"/>
        <v>0</v>
      </c>
      <c r="H94" s="32">
        <f t="shared" si="276"/>
        <v>0</v>
      </c>
      <c r="I94">
        <v>0</v>
      </c>
      <c r="J94" s="84">
        <f t="shared" si="277"/>
        <v>0</v>
      </c>
      <c r="K94" s="85">
        <f t="shared" si="278"/>
        <v>0</v>
      </c>
      <c r="L94" s="72">
        <f t="shared" si="279"/>
        <v>0</v>
      </c>
      <c r="M94" s="72">
        <f t="shared" si="280"/>
        <v>0</v>
      </c>
    </row>
    <row r="95" spans="1:13">
      <c r="G95" s="25">
        <f t="shared" si="281"/>
        <v>0</v>
      </c>
      <c r="H95" s="32">
        <f t="shared" si="276"/>
        <v>0</v>
      </c>
      <c r="I95">
        <v>0</v>
      </c>
      <c r="J95" s="84">
        <f t="shared" si="277"/>
        <v>0</v>
      </c>
      <c r="K95" s="85">
        <f t="shared" si="278"/>
        <v>0</v>
      </c>
      <c r="L95" s="72">
        <f t="shared" si="279"/>
        <v>0</v>
      </c>
      <c r="M95" s="72">
        <f t="shared" si="280"/>
        <v>0</v>
      </c>
    </row>
    <row r="96" spans="1:13">
      <c r="G96" s="25">
        <f t="shared" si="281"/>
        <v>0</v>
      </c>
      <c r="H96" s="32">
        <f t="shared" si="276"/>
        <v>0</v>
      </c>
      <c r="I96">
        <v>0</v>
      </c>
      <c r="J96" s="84">
        <f t="shared" si="277"/>
        <v>0</v>
      </c>
      <c r="K96" s="85">
        <f t="shared" si="278"/>
        <v>0</v>
      </c>
      <c r="L96" s="72">
        <f t="shared" si="279"/>
        <v>0</v>
      </c>
      <c r="M96" s="72">
        <f t="shared" si="280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9"/>
  <sheetViews>
    <sheetView topLeftCell="A70" workbookViewId="0">
      <pane xSplit="1" topLeftCell="B1" activePane="topRight" state="frozen"/>
      <selection pane="topRight" activeCell="A100" sqref="A100:XFD101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45" customWidth="1"/>
    <col min="7" max="7" width="13.7109375" customWidth="1"/>
    <col min="8" max="8" width="12.42578125" customWidth="1"/>
    <col min="9" max="9" width="0" hidden="1" customWidth="1"/>
    <col min="10" max="10" width="12.85546875" style="81" customWidth="1"/>
    <col min="11" max="11" width="12.42578125" style="81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540" t="s">
        <v>102</v>
      </c>
      <c r="B1" s="541"/>
      <c r="C1" s="541"/>
      <c r="D1" s="541"/>
      <c r="E1" s="541"/>
      <c r="F1" s="541"/>
      <c r="G1" s="541"/>
      <c r="H1" s="541"/>
      <c r="I1" s="541"/>
      <c r="J1" s="541"/>
      <c r="K1" s="541"/>
      <c r="L1" s="541"/>
      <c r="M1" s="541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181</v>
      </c>
      <c r="G2" s="24" t="s">
        <v>66</v>
      </c>
      <c r="H2" s="23" t="s">
        <v>65</v>
      </c>
      <c r="J2" s="74" t="s">
        <v>104</v>
      </c>
      <c r="K2" s="75" t="s">
        <v>105</v>
      </c>
      <c r="L2" s="73" t="s">
        <v>98</v>
      </c>
      <c r="M2" s="75" t="s">
        <v>99</v>
      </c>
      <c r="N2" s="75" t="s">
        <v>377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SUM(G4:G99)</f>
        <v>829432.86999999976</v>
      </c>
      <c r="H3" s="31">
        <f>SUM(H4:H99)</f>
        <v>829432.86999999976</v>
      </c>
      <c r="I3" s="31">
        <f>SUM(I59:I59)</f>
        <v>0</v>
      </c>
      <c r="J3" s="77">
        <f>SUM(J4:J99)</f>
        <v>801165.60999999987</v>
      </c>
      <c r="K3" s="78">
        <f>SUM(K4:K99)</f>
        <v>801165.60999999987</v>
      </c>
      <c r="L3" s="76">
        <f>SUM(L4:L99)</f>
        <v>28267.26</v>
      </c>
      <c r="M3" s="78">
        <f>SUM(M4:M99)</f>
        <v>28267.26</v>
      </c>
      <c r="O3" s="27"/>
    </row>
    <row r="4" spans="1:15" s="318" customFormat="1" ht="15.75" thickBot="1">
      <c r="A4" s="104">
        <v>43350</v>
      </c>
      <c r="B4" s="121" t="s">
        <v>374</v>
      </c>
      <c r="C4" s="124">
        <v>803.92</v>
      </c>
      <c r="D4" s="122">
        <v>0</v>
      </c>
      <c r="E4" s="94">
        <f t="shared" ref="E4" si="0">C4+D4</f>
        <v>803.92</v>
      </c>
      <c r="F4" s="94"/>
      <c r="G4" s="101">
        <f t="shared" ref="G4" si="1">C4</f>
        <v>803.92</v>
      </c>
      <c r="H4" s="101">
        <f t="shared" ref="H4" si="2">E4</f>
        <v>803.92</v>
      </c>
      <c r="I4" s="95"/>
      <c r="J4" s="90">
        <f t="shared" ref="J4" si="3">G4-L4</f>
        <v>803.92</v>
      </c>
      <c r="K4" s="91">
        <f t="shared" ref="K4" si="4">H4-M4</f>
        <v>803.92</v>
      </c>
      <c r="L4" s="92">
        <f t="shared" ref="L4" si="5">IF(DAY(A4)=15,G4,0)</f>
        <v>0</v>
      </c>
      <c r="M4" s="93">
        <f t="shared" ref="M4" si="6">IF(DAY(A4)=15,H4,0)</f>
        <v>0</v>
      </c>
    </row>
    <row r="5" spans="1:15" s="347" customFormat="1" ht="15.75" thickBot="1">
      <c r="A5" s="104">
        <v>43372</v>
      </c>
      <c r="B5" s="121" t="s">
        <v>666</v>
      </c>
      <c r="C5" s="124">
        <v>27277.86</v>
      </c>
      <c r="D5" s="122">
        <v>0</v>
      </c>
      <c r="E5" s="94">
        <f t="shared" ref="E5" si="7">C5+D5</f>
        <v>27277.86</v>
      </c>
      <c r="F5" s="94"/>
      <c r="G5" s="101">
        <f t="shared" ref="G5" si="8">C5</f>
        <v>27277.86</v>
      </c>
      <c r="H5" s="101">
        <f t="shared" ref="H5" si="9">E5</f>
        <v>27277.86</v>
      </c>
      <c r="I5" s="95"/>
      <c r="J5" s="90">
        <f t="shared" ref="J5" si="10">G5-L5</f>
        <v>27277.86</v>
      </c>
      <c r="K5" s="91">
        <f t="shared" ref="K5" si="11">H5-M5</f>
        <v>27277.86</v>
      </c>
      <c r="L5" s="92">
        <f t="shared" ref="L5" si="12">IF(DAY(A5)=15,G5,0)</f>
        <v>0</v>
      </c>
      <c r="M5" s="93">
        <f t="shared" ref="M5" si="13">IF(DAY(A5)=15,H5,0)</f>
        <v>0</v>
      </c>
    </row>
    <row r="6" spans="1:15" s="215" customFormat="1" ht="15.75" thickBot="1">
      <c r="A6" s="104">
        <v>43388</v>
      </c>
      <c r="B6" s="121" t="s">
        <v>348</v>
      </c>
      <c r="C6" s="124">
        <v>2302.67</v>
      </c>
      <c r="D6" s="122">
        <v>0</v>
      </c>
      <c r="E6" s="94">
        <f t="shared" ref="E6" si="14">C6+D6</f>
        <v>2302.67</v>
      </c>
      <c r="F6" s="94"/>
      <c r="G6" s="101">
        <f t="shared" ref="G6" si="15">C6</f>
        <v>2302.67</v>
      </c>
      <c r="H6" s="101">
        <f t="shared" ref="H6" si="16">E6</f>
        <v>2302.67</v>
      </c>
      <c r="I6" s="95"/>
      <c r="J6" s="90">
        <f t="shared" ref="J6" si="17">G6-L6</f>
        <v>2302.67</v>
      </c>
      <c r="K6" s="91">
        <f t="shared" ref="K6" si="18">H6-M6</f>
        <v>2302.67</v>
      </c>
      <c r="L6" s="92">
        <v>0</v>
      </c>
      <c r="M6" s="93">
        <v>0</v>
      </c>
      <c r="N6" s="215" t="s">
        <v>349</v>
      </c>
    </row>
    <row r="7" spans="1:15" s="146" customFormat="1" ht="15.75" thickBot="1">
      <c r="A7" s="104">
        <v>43388</v>
      </c>
      <c r="B7" s="121" t="s">
        <v>265</v>
      </c>
      <c r="C7" s="124">
        <v>2055</v>
      </c>
      <c r="D7" s="122">
        <v>0</v>
      </c>
      <c r="E7" s="94">
        <f t="shared" ref="E7" si="19">C7+D7</f>
        <v>2055</v>
      </c>
      <c r="F7" s="94"/>
      <c r="G7" s="101">
        <f t="shared" ref="G7" si="20">C7</f>
        <v>2055</v>
      </c>
      <c r="H7" s="101">
        <f t="shared" ref="H7" si="21">E7</f>
        <v>2055</v>
      </c>
      <c r="I7" s="95"/>
      <c r="J7" s="90">
        <f t="shared" ref="J7" si="22">G7-L7</f>
        <v>0</v>
      </c>
      <c r="K7" s="91">
        <f t="shared" ref="K7" si="23">H7-M7</f>
        <v>0</v>
      </c>
      <c r="L7" s="92">
        <f t="shared" ref="L7" si="24">IF(DAY(A7)=15,G7,0)</f>
        <v>2055</v>
      </c>
      <c r="M7" s="93">
        <f t="shared" ref="M7" si="25">IF(DAY(A7)=15,H7,0)</f>
        <v>2055</v>
      </c>
    </row>
    <row r="8" spans="1:15" s="148" customFormat="1" ht="15.75" thickBot="1">
      <c r="A8" s="104">
        <v>43396</v>
      </c>
      <c r="B8" s="121" t="s">
        <v>271</v>
      </c>
      <c r="C8" s="124">
        <v>7163</v>
      </c>
      <c r="D8" s="122">
        <v>0</v>
      </c>
      <c r="E8" s="94">
        <f t="shared" ref="E8" si="26">C8+D8</f>
        <v>7163</v>
      </c>
      <c r="F8" s="94"/>
      <c r="G8" s="101">
        <f t="shared" ref="G8" si="27">C8</f>
        <v>7163</v>
      </c>
      <c r="H8" s="101">
        <f t="shared" ref="H8" si="28">E8</f>
        <v>7163</v>
      </c>
      <c r="I8" s="95"/>
      <c r="J8" s="90">
        <f t="shared" ref="J8" si="29">G8-L8</f>
        <v>7163</v>
      </c>
      <c r="K8" s="91">
        <f t="shared" ref="K8" si="30">H8-M8</f>
        <v>7163</v>
      </c>
      <c r="L8" s="92">
        <f t="shared" ref="L8" si="31">IF(DAY(A8)=15,G8,0)</f>
        <v>0</v>
      </c>
      <c r="M8" s="93">
        <f t="shared" ref="M8" si="32">IF(DAY(A8)=15,H8,0)</f>
        <v>0</v>
      </c>
    </row>
    <row r="9" spans="1:15" s="149" customFormat="1" ht="15.75" thickBot="1">
      <c r="A9" s="104">
        <v>43406</v>
      </c>
      <c r="B9" s="121" t="s">
        <v>275</v>
      </c>
      <c r="C9" s="124">
        <v>3840</v>
      </c>
      <c r="D9" s="122">
        <v>0</v>
      </c>
      <c r="E9" s="94">
        <f t="shared" ref="E9" si="33">C9+D9</f>
        <v>3840</v>
      </c>
      <c r="F9" s="94"/>
      <c r="G9" s="101">
        <f t="shared" ref="G9" si="34">C9</f>
        <v>3840</v>
      </c>
      <c r="H9" s="101">
        <f t="shared" ref="H9" si="35">E9</f>
        <v>3840</v>
      </c>
      <c r="I9" s="95"/>
      <c r="J9" s="90">
        <f t="shared" ref="J9" si="36">G9-L9</f>
        <v>3840</v>
      </c>
      <c r="K9" s="91">
        <f t="shared" ref="K9" si="37">H9-M9</f>
        <v>3840</v>
      </c>
      <c r="L9" s="92">
        <f t="shared" ref="L9" si="38">IF(DAY(A9)=15,G9,0)</f>
        <v>0</v>
      </c>
      <c r="M9" s="93">
        <f t="shared" ref="M9" si="39">IF(DAY(A9)=15,H9,0)</f>
        <v>0</v>
      </c>
    </row>
    <row r="10" spans="1:15" s="150" customFormat="1" ht="15.75" thickBot="1">
      <c r="A10" s="104">
        <v>43414</v>
      </c>
      <c r="B10" s="121" t="s">
        <v>276</v>
      </c>
      <c r="C10" s="124">
        <v>7394</v>
      </c>
      <c r="D10" s="122">
        <v>0</v>
      </c>
      <c r="E10" s="94">
        <f t="shared" ref="E10" si="40">C10+D10</f>
        <v>7394</v>
      </c>
      <c r="F10" s="94"/>
      <c r="G10" s="101">
        <f t="shared" ref="G10" si="41">C10</f>
        <v>7394</v>
      </c>
      <c r="H10" s="101">
        <f t="shared" ref="H10" si="42">E10</f>
        <v>7394</v>
      </c>
      <c r="I10" s="95"/>
      <c r="J10" s="90">
        <f t="shared" ref="J10" si="43">G10-L10</f>
        <v>7394</v>
      </c>
      <c r="K10" s="91">
        <f t="shared" ref="K10" si="44">H10-M10</f>
        <v>7394</v>
      </c>
      <c r="L10" s="92">
        <f t="shared" ref="L10" si="45">IF(DAY(A10)=15,G10,0)</f>
        <v>0</v>
      </c>
      <c r="M10" s="93">
        <f t="shared" ref="M10" si="46">IF(DAY(A10)=15,H10,0)</f>
        <v>0</v>
      </c>
    </row>
    <row r="11" spans="1:15" s="151" customFormat="1" ht="15.75" thickBot="1">
      <c r="A11" s="104">
        <v>43417</v>
      </c>
      <c r="B11" s="121" t="s">
        <v>277</v>
      </c>
      <c r="C11" s="124">
        <v>40090</v>
      </c>
      <c r="D11" s="122">
        <v>0</v>
      </c>
      <c r="E11" s="94">
        <f t="shared" ref="E11" si="47">C11+D11</f>
        <v>40090</v>
      </c>
      <c r="F11" s="94"/>
      <c r="G11" s="101">
        <f t="shared" ref="G11" si="48">C11</f>
        <v>40090</v>
      </c>
      <c r="H11" s="101">
        <f t="shared" ref="H11" si="49">E11</f>
        <v>40090</v>
      </c>
      <c r="I11" s="95"/>
      <c r="J11" s="90">
        <f t="shared" ref="J11" si="50">G11-L11</f>
        <v>40090</v>
      </c>
      <c r="K11" s="91">
        <f t="shared" ref="K11" si="51">H11-M11</f>
        <v>40090</v>
      </c>
      <c r="L11" s="92">
        <f t="shared" ref="L11" si="52">IF(DAY(A11)=15,G11,0)</f>
        <v>0</v>
      </c>
      <c r="M11" s="93">
        <f t="shared" ref="M11" si="53">IF(DAY(A11)=15,H11,0)</f>
        <v>0</v>
      </c>
    </row>
    <row r="12" spans="1:15" s="152" customFormat="1" ht="15.75" thickBot="1">
      <c r="A12" s="104">
        <v>43419</v>
      </c>
      <c r="B12" s="121" t="s">
        <v>278</v>
      </c>
      <c r="C12" s="124">
        <v>3690</v>
      </c>
      <c r="D12" s="122">
        <v>0</v>
      </c>
      <c r="E12" s="94">
        <f t="shared" ref="E12" si="54">C12+D12</f>
        <v>3690</v>
      </c>
      <c r="F12" s="94"/>
      <c r="G12" s="101">
        <f t="shared" ref="G12" si="55">C12</f>
        <v>3690</v>
      </c>
      <c r="H12" s="101">
        <f t="shared" ref="H12" si="56">E12</f>
        <v>3690</v>
      </c>
      <c r="I12" s="95"/>
      <c r="J12" s="90">
        <f t="shared" ref="J12" si="57">G12-L12</f>
        <v>0</v>
      </c>
      <c r="K12" s="91">
        <f t="shared" ref="K12" si="58">H12-M12</f>
        <v>0</v>
      </c>
      <c r="L12" s="92">
        <f t="shared" ref="L12" si="59">IF(DAY(A12)=15,G12,0)</f>
        <v>3690</v>
      </c>
      <c r="M12" s="93">
        <f t="shared" ref="M12" si="60">IF(DAY(A12)=15,H12,0)</f>
        <v>3690</v>
      </c>
    </row>
    <row r="13" spans="1:15" s="157" customFormat="1" ht="15.75" thickBot="1">
      <c r="A13" s="104">
        <v>43428</v>
      </c>
      <c r="B13" s="121" t="s">
        <v>283</v>
      </c>
      <c r="C13" s="124">
        <v>6951</v>
      </c>
      <c r="D13" s="122">
        <v>0</v>
      </c>
      <c r="E13" s="94">
        <f t="shared" ref="E13" si="61">C13+D13</f>
        <v>6951</v>
      </c>
      <c r="F13" s="94"/>
      <c r="G13" s="101">
        <f t="shared" ref="G13" si="62">C13</f>
        <v>6951</v>
      </c>
      <c r="H13" s="101">
        <f t="shared" ref="H13" si="63">E13</f>
        <v>6951</v>
      </c>
      <c r="I13" s="95"/>
      <c r="J13" s="90">
        <f t="shared" ref="J13" si="64">G13-L13</f>
        <v>6951</v>
      </c>
      <c r="K13" s="91">
        <f t="shared" ref="K13" si="65">H13-M13</f>
        <v>6951</v>
      </c>
      <c r="L13" s="92">
        <f t="shared" ref="L13" si="66">IF(DAY(A13)=15,G13,0)</f>
        <v>0</v>
      </c>
      <c r="M13" s="93">
        <f t="shared" ref="M13" si="67">IF(DAY(A13)=15,H13,0)</f>
        <v>0</v>
      </c>
    </row>
    <row r="14" spans="1:15" s="159" customFormat="1" ht="15.75" thickBot="1">
      <c r="A14" s="104">
        <v>43429</v>
      </c>
      <c r="B14" s="121" t="s">
        <v>285</v>
      </c>
      <c r="C14" s="124">
        <v>39773</v>
      </c>
      <c r="D14" s="122">
        <v>0</v>
      </c>
      <c r="E14" s="94">
        <f t="shared" ref="E14" si="68">C14+D14</f>
        <v>39773</v>
      </c>
      <c r="F14" s="94"/>
      <c r="G14" s="101">
        <f t="shared" ref="G14" si="69">C14</f>
        <v>39773</v>
      </c>
      <c r="H14" s="101">
        <f t="shared" ref="H14" si="70">E14</f>
        <v>39773</v>
      </c>
      <c r="I14" s="95"/>
      <c r="J14" s="90">
        <f t="shared" ref="J14" si="71">G14-L14</f>
        <v>39773</v>
      </c>
      <c r="K14" s="91">
        <f t="shared" ref="K14" si="72">H14-M14</f>
        <v>39773</v>
      </c>
      <c r="L14" s="92">
        <f t="shared" ref="L14" si="73">IF(DAY(A14)=15,G14,0)</f>
        <v>0</v>
      </c>
      <c r="M14" s="93">
        <f t="shared" ref="M14" si="74">IF(DAY(A14)=15,H14,0)</f>
        <v>0</v>
      </c>
    </row>
    <row r="15" spans="1:15" s="160" customFormat="1" ht="15.75" thickBot="1">
      <c r="A15" s="104">
        <v>43431</v>
      </c>
      <c r="B15" s="121" t="s">
        <v>286</v>
      </c>
      <c r="C15" s="124">
        <v>1479</v>
      </c>
      <c r="D15" s="122">
        <v>0</v>
      </c>
      <c r="E15" s="94">
        <f t="shared" ref="E15" si="75">C15+D15</f>
        <v>1479</v>
      </c>
      <c r="F15" s="94"/>
      <c r="G15" s="101">
        <f t="shared" ref="G15" si="76">C15</f>
        <v>1479</v>
      </c>
      <c r="H15" s="101">
        <f t="shared" ref="H15" si="77">E15</f>
        <v>1479</v>
      </c>
      <c r="I15" s="95"/>
      <c r="J15" s="90">
        <f t="shared" ref="J15" si="78">G15-L15</f>
        <v>1479</v>
      </c>
      <c r="K15" s="91">
        <f t="shared" ref="K15" si="79">H15-M15</f>
        <v>1479</v>
      </c>
      <c r="L15" s="92">
        <f t="shared" ref="L15" si="80">IF(DAY(A15)=15,G15,0)</f>
        <v>0</v>
      </c>
      <c r="M15" s="93">
        <f t="shared" ref="M15" si="81">IF(DAY(A15)=15,H15,0)</f>
        <v>0</v>
      </c>
    </row>
    <row r="16" spans="1:15" s="162" customFormat="1" ht="15.75" thickBot="1">
      <c r="A16" s="104">
        <v>43434</v>
      </c>
      <c r="B16" s="121" t="s">
        <v>288</v>
      </c>
      <c r="C16" s="124">
        <v>1085</v>
      </c>
      <c r="D16" s="122">
        <v>0</v>
      </c>
      <c r="E16" s="94">
        <f t="shared" ref="E16:E17" si="82">C16+D16</f>
        <v>1085</v>
      </c>
      <c r="F16" s="94"/>
      <c r="G16" s="101">
        <f t="shared" ref="G16:G17" si="83">C16</f>
        <v>1085</v>
      </c>
      <c r="H16" s="101">
        <f t="shared" ref="H16:H17" si="84">E16</f>
        <v>1085</v>
      </c>
      <c r="I16" s="95"/>
      <c r="J16" s="90">
        <f t="shared" ref="J16:J17" si="85">G16-L16</f>
        <v>1085</v>
      </c>
      <c r="K16" s="91">
        <f t="shared" ref="K16:K17" si="86">H16-M16</f>
        <v>1085</v>
      </c>
      <c r="L16" s="92">
        <f t="shared" ref="L16:L17" si="87">IF(DAY(A16)=15,G16,0)</f>
        <v>0</v>
      </c>
      <c r="M16" s="93">
        <f t="shared" ref="M16:M17" si="88">IF(DAY(A16)=15,H16,0)</f>
        <v>0</v>
      </c>
    </row>
    <row r="17" spans="1:14" s="304" customFormat="1" ht="15.75" thickBot="1">
      <c r="A17" s="104">
        <v>43436</v>
      </c>
      <c r="B17" s="121" t="s">
        <v>372</v>
      </c>
      <c r="C17" s="124">
        <v>1046.44</v>
      </c>
      <c r="D17" s="122">
        <v>0</v>
      </c>
      <c r="E17" s="94">
        <f t="shared" si="82"/>
        <v>1046.44</v>
      </c>
      <c r="F17" s="94"/>
      <c r="G17" s="101">
        <f t="shared" si="83"/>
        <v>1046.44</v>
      </c>
      <c r="H17" s="101">
        <f t="shared" si="84"/>
        <v>1046.44</v>
      </c>
      <c r="I17" s="95"/>
      <c r="J17" s="90">
        <f t="shared" si="85"/>
        <v>1046.44</v>
      </c>
      <c r="K17" s="91">
        <f t="shared" si="86"/>
        <v>1046.44</v>
      </c>
      <c r="L17" s="92">
        <f t="shared" si="87"/>
        <v>0</v>
      </c>
      <c r="M17" s="93">
        <f t="shared" si="88"/>
        <v>0</v>
      </c>
    </row>
    <row r="18" spans="1:14" s="176" customFormat="1" ht="15.75" thickBot="1">
      <c r="A18" s="104">
        <v>43442</v>
      </c>
      <c r="B18" s="121" t="s">
        <v>296</v>
      </c>
      <c r="C18" s="124">
        <v>8000</v>
      </c>
      <c r="D18" s="122">
        <v>0</v>
      </c>
      <c r="E18" s="94">
        <f t="shared" ref="E18" si="89">C18+D18</f>
        <v>8000</v>
      </c>
      <c r="F18" s="94"/>
      <c r="G18" s="101">
        <f t="shared" ref="G18" si="90">C18</f>
        <v>8000</v>
      </c>
      <c r="H18" s="101">
        <f t="shared" ref="H18" si="91">E18</f>
        <v>8000</v>
      </c>
      <c r="I18" s="95"/>
      <c r="J18" s="90">
        <f t="shared" ref="J18" si="92">G18-L18</f>
        <v>8000</v>
      </c>
      <c r="K18" s="91">
        <f t="shared" ref="K18" si="93">H18-M18</f>
        <v>8000</v>
      </c>
      <c r="L18" s="92">
        <f t="shared" ref="L18" si="94">IF(DAY(A18)=15,G18,0)</f>
        <v>0</v>
      </c>
      <c r="M18" s="93">
        <f t="shared" ref="M18" si="95">IF(DAY(A18)=15,H18,0)</f>
        <v>0</v>
      </c>
    </row>
    <row r="19" spans="1:14" s="177" customFormat="1" ht="15.75" thickBot="1">
      <c r="A19" s="104">
        <v>43444</v>
      </c>
      <c r="B19" s="121" t="s">
        <v>322</v>
      </c>
      <c r="C19" s="124">
        <v>8526</v>
      </c>
      <c r="D19" s="122">
        <v>0</v>
      </c>
      <c r="E19" s="94">
        <f t="shared" ref="E19" si="96">C19+D19</f>
        <v>8526</v>
      </c>
      <c r="F19" s="94"/>
      <c r="G19" s="101">
        <f t="shared" ref="G19" si="97">C19</f>
        <v>8526</v>
      </c>
      <c r="H19" s="101">
        <f t="shared" ref="H19" si="98">E19</f>
        <v>8526</v>
      </c>
      <c r="I19" s="95"/>
      <c r="J19" s="90">
        <f t="shared" ref="J19" si="99">G19-L19</f>
        <v>8526</v>
      </c>
      <c r="K19" s="91">
        <f t="shared" ref="K19" si="100">H19-M19</f>
        <v>8526</v>
      </c>
      <c r="L19" s="92">
        <f t="shared" ref="L19" si="101">IF(DAY(A19)=15,G19,0)</f>
        <v>0</v>
      </c>
      <c r="M19" s="93">
        <f t="shared" ref="M19" si="102">IF(DAY(A19)=15,H19,0)</f>
        <v>0</v>
      </c>
    </row>
    <row r="20" spans="1:14" s="204" customFormat="1" ht="15.75" thickBot="1">
      <c r="A20" s="104">
        <v>43462</v>
      </c>
      <c r="B20" s="121" t="s">
        <v>331</v>
      </c>
      <c r="C20" s="124">
        <v>6161</v>
      </c>
      <c r="D20" s="122">
        <v>0</v>
      </c>
      <c r="E20" s="94">
        <f t="shared" ref="E20" si="103">C20+D20</f>
        <v>6161</v>
      </c>
      <c r="F20" s="94"/>
      <c r="G20" s="101">
        <f t="shared" ref="G20" si="104">C20</f>
        <v>6161</v>
      </c>
      <c r="H20" s="101">
        <f t="shared" ref="H20" si="105">E20</f>
        <v>6161</v>
      </c>
      <c r="I20" s="95"/>
      <c r="J20" s="90">
        <f t="shared" ref="J20" si="106">G20-L20</f>
        <v>6161</v>
      </c>
      <c r="K20" s="91">
        <f t="shared" ref="K20" si="107">H20-M20</f>
        <v>6161</v>
      </c>
      <c r="L20" s="92">
        <f t="shared" ref="L20" si="108">IF(DAY(A20)=15,G20,0)</f>
        <v>0</v>
      </c>
      <c r="M20" s="93">
        <f t="shared" ref="M20" si="109">IF(DAY(A20)=15,H20,0)</f>
        <v>0</v>
      </c>
    </row>
    <row r="21" spans="1:14" s="205" customFormat="1" ht="15.75" thickBot="1">
      <c r="A21" s="104">
        <v>43463</v>
      </c>
      <c r="B21" s="121" t="s">
        <v>332</v>
      </c>
      <c r="C21" s="124">
        <v>2451</v>
      </c>
      <c r="D21" s="122">
        <v>0</v>
      </c>
      <c r="E21" s="94">
        <f t="shared" ref="E21" si="110">C21+D21</f>
        <v>2451</v>
      </c>
      <c r="F21" s="94"/>
      <c r="G21" s="101">
        <f t="shared" ref="G21" si="111">C21</f>
        <v>2451</v>
      </c>
      <c r="H21" s="101">
        <f t="shared" ref="H21" si="112">E21</f>
        <v>2451</v>
      </c>
      <c r="I21" s="95"/>
      <c r="J21" s="90">
        <f t="shared" ref="J21" si="113">G21-L21</f>
        <v>2451</v>
      </c>
      <c r="K21" s="91">
        <f t="shared" ref="K21" si="114">H21-M21</f>
        <v>2451</v>
      </c>
      <c r="L21" s="92">
        <f t="shared" ref="L21" si="115">IF(DAY(A21)=15,G21,0)</f>
        <v>0</v>
      </c>
      <c r="M21" s="93">
        <f t="shared" ref="M21" si="116">IF(DAY(A21)=15,H21,0)</f>
        <v>0</v>
      </c>
    </row>
    <row r="22" spans="1:14" s="206" customFormat="1" ht="15.75" thickBot="1">
      <c r="A22" s="104">
        <v>43467</v>
      </c>
      <c r="B22" s="121" t="s">
        <v>334</v>
      </c>
      <c r="C22" s="124">
        <v>3546</v>
      </c>
      <c r="D22" s="122">
        <v>0</v>
      </c>
      <c r="E22" s="94">
        <f t="shared" ref="E22" si="117">C22+D22</f>
        <v>3546</v>
      </c>
      <c r="F22" s="94"/>
      <c r="G22" s="101">
        <f t="shared" ref="G22" si="118">C22</f>
        <v>3546</v>
      </c>
      <c r="H22" s="101">
        <f t="shared" ref="H22" si="119">E22</f>
        <v>3546</v>
      </c>
      <c r="I22" s="95"/>
      <c r="J22" s="90">
        <f t="shared" ref="J22" si="120">G22-L22</f>
        <v>3546</v>
      </c>
      <c r="K22" s="91">
        <f t="shared" ref="K22" si="121">H22-M22</f>
        <v>3546</v>
      </c>
      <c r="L22" s="92">
        <f t="shared" ref="L22" si="122">IF(DAY(A22)=15,G22,0)</f>
        <v>0</v>
      </c>
      <c r="M22" s="93">
        <f t="shared" ref="M22" si="123">IF(DAY(A22)=15,H22,0)</f>
        <v>0</v>
      </c>
    </row>
    <row r="23" spans="1:14" s="206" customFormat="1" ht="15.75" thickBot="1">
      <c r="A23" s="104">
        <v>43467</v>
      </c>
      <c r="B23" s="121" t="s">
        <v>335</v>
      </c>
      <c r="C23" s="124">
        <v>50246</v>
      </c>
      <c r="D23" s="122">
        <v>0</v>
      </c>
      <c r="E23" s="94">
        <f t="shared" ref="E23:E24" si="124">C23+D23</f>
        <v>50246</v>
      </c>
      <c r="F23" s="94"/>
      <c r="G23" s="101">
        <f t="shared" ref="G23:G24" si="125">C23</f>
        <v>50246</v>
      </c>
      <c r="H23" s="101">
        <f t="shared" ref="H23:H24" si="126">E23</f>
        <v>50246</v>
      </c>
      <c r="I23" s="95"/>
      <c r="J23" s="90">
        <f t="shared" ref="J23:J24" si="127">G23-L23</f>
        <v>50246</v>
      </c>
      <c r="K23" s="91">
        <f t="shared" ref="K23:K24" si="128">H23-M23</f>
        <v>50246</v>
      </c>
      <c r="L23" s="92">
        <f t="shared" ref="L23:L24" si="129">IF(DAY(A23)=15,G23,0)</f>
        <v>0</v>
      </c>
      <c r="M23" s="93">
        <f t="shared" ref="M23:M24" si="130">IF(DAY(A23)=15,H23,0)</f>
        <v>0</v>
      </c>
    </row>
    <row r="24" spans="1:14" s="206" customFormat="1" ht="15.75" thickBot="1">
      <c r="A24" s="104">
        <v>43467</v>
      </c>
      <c r="B24" s="121" t="s">
        <v>336</v>
      </c>
      <c r="C24" s="124">
        <v>2585</v>
      </c>
      <c r="D24" s="122">
        <v>0</v>
      </c>
      <c r="E24" s="94">
        <f t="shared" si="124"/>
        <v>2585</v>
      </c>
      <c r="F24" s="94"/>
      <c r="G24" s="101">
        <f t="shared" si="125"/>
        <v>2585</v>
      </c>
      <c r="H24" s="101">
        <f t="shared" si="126"/>
        <v>2585</v>
      </c>
      <c r="I24" s="95"/>
      <c r="J24" s="90">
        <f t="shared" si="127"/>
        <v>2585</v>
      </c>
      <c r="K24" s="91">
        <f t="shared" si="128"/>
        <v>2585</v>
      </c>
      <c r="L24" s="92">
        <f t="shared" si="129"/>
        <v>0</v>
      </c>
      <c r="M24" s="93">
        <f t="shared" si="130"/>
        <v>0</v>
      </c>
    </row>
    <row r="25" spans="1:14" s="209" customFormat="1" ht="15.75" thickBot="1">
      <c r="A25" s="104">
        <v>43471</v>
      </c>
      <c r="B25" s="121" t="s">
        <v>339</v>
      </c>
      <c r="C25" s="124">
        <v>13000</v>
      </c>
      <c r="D25" s="122">
        <v>0</v>
      </c>
      <c r="E25" s="94">
        <f t="shared" ref="E25" si="131">C25+D25</f>
        <v>13000</v>
      </c>
      <c r="F25" s="94"/>
      <c r="G25" s="101">
        <f t="shared" ref="G25" si="132">C25</f>
        <v>13000</v>
      </c>
      <c r="H25" s="101">
        <f t="shared" ref="H25" si="133">E25</f>
        <v>13000</v>
      </c>
      <c r="I25" s="95"/>
      <c r="J25" s="90">
        <f t="shared" ref="J25" si="134">G25-L25</f>
        <v>13000</v>
      </c>
      <c r="K25" s="91">
        <f t="shared" ref="K25" si="135">H25-M25</f>
        <v>13000</v>
      </c>
      <c r="L25" s="92">
        <f t="shared" ref="L25" si="136">IF(DAY(A25)=15,G25,0)</f>
        <v>0</v>
      </c>
      <c r="M25" s="93">
        <f t="shared" ref="M25" si="137">IF(DAY(A25)=15,H25,0)</f>
        <v>0</v>
      </c>
    </row>
    <row r="26" spans="1:14" s="210" customFormat="1" ht="15.75" thickBot="1">
      <c r="A26" s="104">
        <v>43476</v>
      </c>
      <c r="B26" s="121" t="s">
        <v>341</v>
      </c>
      <c r="C26" s="124">
        <v>40000</v>
      </c>
      <c r="D26" s="122">
        <v>0</v>
      </c>
      <c r="E26" s="94">
        <f t="shared" ref="E26" si="138">C26+D26</f>
        <v>40000</v>
      </c>
      <c r="F26" s="94"/>
      <c r="G26" s="101">
        <f t="shared" ref="G26" si="139">C26</f>
        <v>40000</v>
      </c>
      <c r="H26" s="101">
        <f t="shared" ref="H26" si="140">E26</f>
        <v>40000</v>
      </c>
      <c r="I26" s="95"/>
      <c r="J26" s="90">
        <f t="shared" ref="J26" si="141">G26-L26</f>
        <v>40000</v>
      </c>
      <c r="K26" s="91">
        <f t="shared" ref="K26" si="142">H26-M26</f>
        <v>40000</v>
      </c>
      <c r="L26" s="92">
        <f t="shared" ref="L26" si="143">IF(DAY(A26)=15,G26,0)</f>
        <v>0</v>
      </c>
      <c r="M26" s="93">
        <f t="shared" ref="M26" si="144">IF(DAY(A26)=15,H26,0)</f>
        <v>0</v>
      </c>
    </row>
    <row r="27" spans="1:14" s="213" customFormat="1" ht="15.75" thickBot="1">
      <c r="A27" s="104">
        <v>43505</v>
      </c>
      <c r="B27" s="121" t="s">
        <v>343</v>
      </c>
      <c r="C27" s="124">
        <v>3209</v>
      </c>
      <c r="D27" s="122">
        <v>0</v>
      </c>
      <c r="E27" s="94">
        <f t="shared" ref="E27" si="145">C27+D27</f>
        <v>3209</v>
      </c>
      <c r="F27" s="94"/>
      <c r="G27" s="101">
        <f t="shared" ref="G27" si="146">C27</f>
        <v>3209</v>
      </c>
      <c r="H27" s="101">
        <f t="shared" ref="H27" si="147">E27</f>
        <v>3209</v>
      </c>
      <c r="I27" s="95"/>
      <c r="J27" s="90">
        <f t="shared" ref="J27:J28" si="148">G27-L27</f>
        <v>3209</v>
      </c>
      <c r="K27" s="91">
        <f t="shared" ref="K27:K28" si="149">H27-M27</f>
        <v>3209</v>
      </c>
      <c r="L27" s="92">
        <f t="shared" ref="L27" si="150">IF(DAY(A27)=15,G27,0)</f>
        <v>0</v>
      </c>
      <c r="M27" s="93">
        <f t="shared" ref="M27" si="151">IF(DAY(A27)=15,H27,0)</f>
        <v>0</v>
      </c>
    </row>
    <row r="28" spans="1:14" s="214" customFormat="1" ht="15.75" thickBot="1">
      <c r="A28" s="104">
        <v>43510</v>
      </c>
      <c r="B28" s="121" t="s">
        <v>344</v>
      </c>
      <c r="C28" s="124">
        <v>17397</v>
      </c>
      <c r="D28" s="122">
        <v>0</v>
      </c>
      <c r="E28" s="94">
        <f t="shared" ref="E28" si="152">C28+D28</f>
        <v>17397</v>
      </c>
      <c r="F28" s="94"/>
      <c r="G28" s="101">
        <f t="shared" ref="G28" si="153">C28</f>
        <v>17397</v>
      </c>
      <c r="H28" s="101">
        <f t="shared" ref="H28" si="154">E28</f>
        <v>17397</v>
      </c>
      <c r="I28" s="95"/>
      <c r="J28" s="90">
        <f t="shared" si="148"/>
        <v>17397</v>
      </c>
      <c r="K28" s="91">
        <f t="shared" si="149"/>
        <v>17397</v>
      </c>
      <c r="L28" s="92">
        <f t="shared" ref="L28" si="155">IF(DAY(A28)=15,G28,0)</f>
        <v>0</v>
      </c>
      <c r="M28" s="93">
        <f t="shared" ref="M28" si="156">IF(DAY(A28)=15,H28,0)</f>
        <v>0</v>
      </c>
    </row>
    <row r="29" spans="1:14" s="214" customFormat="1" ht="15.75" thickBot="1">
      <c r="A29" s="104">
        <v>43511</v>
      </c>
      <c r="B29" s="121" t="s">
        <v>757</v>
      </c>
      <c r="C29" s="124">
        <v>8749.52</v>
      </c>
      <c r="D29" s="122">
        <v>0</v>
      </c>
      <c r="E29" s="94">
        <f t="shared" ref="E29" si="157">C29+D29</f>
        <v>8749.52</v>
      </c>
      <c r="F29" s="94"/>
      <c r="G29" s="101">
        <f t="shared" ref="G29" si="158">C29</f>
        <v>8749.52</v>
      </c>
      <c r="H29" s="101">
        <f t="shared" ref="H29" si="159">E29</f>
        <v>8749.52</v>
      </c>
      <c r="I29" s="95"/>
      <c r="J29" s="90">
        <f t="shared" ref="J29" si="160">G29-L29</f>
        <v>8749.52</v>
      </c>
      <c r="K29" s="91">
        <f t="shared" ref="K29" si="161">H29-M29</f>
        <v>8749.52</v>
      </c>
      <c r="L29" s="92">
        <v>0</v>
      </c>
      <c r="M29" s="93">
        <v>0</v>
      </c>
      <c r="N29" s="350" t="s">
        <v>349</v>
      </c>
    </row>
    <row r="30" spans="1:14" s="350" customFormat="1" ht="15.75" thickBot="1">
      <c r="A30" s="104">
        <v>43511</v>
      </c>
      <c r="B30" s="121" t="s">
        <v>345</v>
      </c>
      <c r="C30" s="124">
        <v>4445</v>
      </c>
      <c r="D30" s="122">
        <v>0</v>
      </c>
      <c r="E30" s="94">
        <f t="shared" ref="E30" si="162">C30+D30</f>
        <v>4445</v>
      </c>
      <c r="F30" s="94"/>
      <c r="G30" s="101">
        <f t="shared" ref="G30" si="163">C30</f>
        <v>4445</v>
      </c>
      <c r="H30" s="101">
        <f t="shared" ref="H30" si="164">E30</f>
        <v>4445</v>
      </c>
      <c r="I30" s="95"/>
      <c r="J30" s="90">
        <f t="shared" ref="J30" si="165">G30-L30</f>
        <v>0</v>
      </c>
      <c r="K30" s="91">
        <f t="shared" ref="K30" si="166">H30-M30</f>
        <v>0</v>
      </c>
      <c r="L30" s="92">
        <f t="shared" ref="L30" si="167">IF(DAY(A30)=15,G30,0)</f>
        <v>4445</v>
      </c>
      <c r="M30" s="93">
        <f t="shared" ref="M30" si="168">IF(DAY(A30)=15,H30,0)</f>
        <v>4445</v>
      </c>
    </row>
    <row r="31" spans="1:14" s="290" customFormat="1" ht="15.75" thickBot="1">
      <c r="A31" s="104">
        <v>43515</v>
      </c>
      <c r="B31" s="121" t="s">
        <v>352</v>
      </c>
      <c r="C31" s="124">
        <v>2585.5</v>
      </c>
      <c r="D31" s="122">
        <v>0</v>
      </c>
      <c r="E31" s="94">
        <f t="shared" ref="E31" si="169">C31+D31</f>
        <v>2585.5</v>
      </c>
      <c r="F31" s="94"/>
      <c r="G31" s="101">
        <f t="shared" ref="G31" si="170">C31</f>
        <v>2585.5</v>
      </c>
      <c r="H31" s="101">
        <f t="shared" ref="H31" si="171">E31</f>
        <v>2585.5</v>
      </c>
      <c r="I31" s="95"/>
      <c r="J31" s="90">
        <f t="shared" ref="J31" si="172">G31-L31</f>
        <v>2585.5</v>
      </c>
      <c r="K31" s="91">
        <f t="shared" ref="K31" si="173">H31-M31</f>
        <v>2585.5</v>
      </c>
      <c r="L31" s="92">
        <f t="shared" ref="L31" si="174">IF(DAY(A31)=15,G31,0)</f>
        <v>0</v>
      </c>
      <c r="M31" s="93">
        <f t="shared" ref="M31" si="175">IF(DAY(A31)=15,H31,0)</f>
        <v>0</v>
      </c>
    </row>
    <row r="32" spans="1:14" s="288" customFormat="1" ht="15.75" thickBot="1">
      <c r="A32" s="104">
        <v>43530</v>
      </c>
      <c r="B32" s="121" t="s">
        <v>350</v>
      </c>
      <c r="C32" s="124">
        <v>10000</v>
      </c>
      <c r="D32" s="122">
        <v>0</v>
      </c>
      <c r="E32" s="94">
        <f t="shared" ref="E32:E33" si="176">C32+D32</f>
        <v>10000</v>
      </c>
      <c r="F32" s="94"/>
      <c r="G32" s="101">
        <f t="shared" ref="G32:G33" si="177">C32</f>
        <v>10000</v>
      </c>
      <c r="H32" s="101">
        <f t="shared" ref="H32:H33" si="178">E32</f>
        <v>10000</v>
      </c>
      <c r="I32" s="95"/>
      <c r="J32" s="90">
        <f t="shared" ref="J32:J33" si="179">G32-L32</f>
        <v>10000</v>
      </c>
      <c r="K32" s="91">
        <f t="shared" ref="K32:K33" si="180">H32-M32</f>
        <v>10000</v>
      </c>
      <c r="L32" s="92">
        <f t="shared" ref="L32:L33" si="181">IF(DAY(A32)=15,G32,0)</f>
        <v>0</v>
      </c>
      <c r="M32" s="93">
        <f t="shared" ref="M32:M33" si="182">IF(DAY(A32)=15,H32,0)</f>
        <v>0</v>
      </c>
    </row>
    <row r="33" spans="1:14" s="299" customFormat="1" ht="15.75" thickBot="1">
      <c r="A33" s="104">
        <v>43536</v>
      </c>
      <c r="B33" s="121" t="s">
        <v>366</v>
      </c>
      <c r="C33" s="124">
        <v>4540.4799999999996</v>
      </c>
      <c r="D33" s="122">
        <v>0</v>
      </c>
      <c r="E33" s="94">
        <f t="shared" si="176"/>
        <v>4540.4799999999996</v>
      </c>
      <c r="F33" s="94"/>
      <c r="G33" s="101">
        <f t="shared" si="177"/>
        <v>4540.4799999999996</v>
      </c>
      <c r="H33" s="101">
        <f t="shared" si="178"/>
        <v>4540.4799999999996</v>
      </c>
      <c r="I33" s="95"/>
      <c r="J33" s="90">
        <f t="shared" si="179"/>
        <v>4540.4799999999996</v>
      </c>
      <c r="K33" s="91">
        <f t="shared" si="180"/>
        <v>4540.4799999999996</v>
      </c>
      <c r="L33" s="92">
        <f t="shared" si="181"/>
        <v>0</v>
      </c>
      <c r="M33" s="93">
        <f t="shared" si="182"/>
        <v>0</v>
      </c>
    </row>
    <row r="34" spans="1:14" s="291" customFormat="1" ht="15.75" thickBot="1">
      <c r="A34" s="104">
        <v>43539</v>
      </c>
      <c r="B34" s="121" t="s">
        <v>353</v>
      </c>
      <c r="C34" s="124">
        <v>4693</v>
      </c>
      <c r="D34" s="122">
        <v>0</v>
      </c>
      <c r="E34" s="94">
        <f t="shared" ref="E34" si="183">C34+D34</f>
        <v>4693</v>
      </c>
      <c r="F34" s="94"/>
      <c r="G34" s="101">
        <f t="shared" ref="G34" si="184">C34</f>
        <v>4693</v>
      </c>
      <c r="H34" s="101">
        <f t="shared" ref="H34" si="185">E34</f>
        <v>4693</v>
      </c>
      <c r="I34" s="95"/>
      <c r="J34" s="90">
        <f t="shared" ref="J34" si="186">G34-L34</f>
        <v>0</v>
      </c>
      <c r="K34" s="91">
        <f t="shared" ref="K34" si="187">H34-M34</f>
        <v>0</v>
      </c>
      <c r="L34" s="92">
        <f t="shared" ref="L34" si="188">IF(DAY(A34)=15,G34,0)</f>
        <v>4693</v>
      </c>
      <c r="M34" s="93">
        <f t="shared" ref="M34" si="189">IF(DAY(A34)=15,H34,0)</f>
        <v>4693</v>
      </c>
    </row>
    <row r="35" spans="1:14" s="292" customFormat="1" ht="15.75" thickBot="1">
      <c r="A35" s="104">
        <v>43548</v>
      </c>
      <c r="B35" s="293" t="s">
        <v>354</v>
      </c>
      <c r="C35" s="124">
        <v>5026</v>
      </c>
      <c r="D35" s="122">
        <v>0</v>
      </c>
      <c r="E35" s="94">
        <f t="shared" ref="E35:E36" si="190">C35+D35</f>
        <v>5026</v>
      </c>
      <c r="F35" s="94"/>
      <c r="G35" s="101">
        <f t="shared" ref="G35:G36" si="191">C35</f>
        <v>5026</v>
      </c>
      <c r="H35" s="101">
        <f t="shared" ref="H35:H36" si="192">E35</f>
        <v>5026</v>
      </c>
      <c r="I35" s="95"/>
      <c r="J35" s="90">
        <f t="shared" ref="J35:J36" si="193">G35-L35</f>
        <v>5026</v>
      </c>
      <c r="K35" s="91">
        <f t="shared" ref="K35:K36" si="194">H35-M35</f>
        <v>5026</v>
      </c>
      <c r="L35" s="92">
        <f t="shared" ref="L35:L36" si="195">IF(DAY(A35)=15,G35,0)</f>
        <v>0</v>
      </c>
      <c r="M35" s="93">
        <f t="shared" ref="M35:M36" si="196">IF(DAY(A35)=15,H35,0)</f>
        <v>0</v>
      </c>
    </row>
    <row r="36" spans="1:14" s="320" customFormat="1" ht="15.75" thickBot="1">
      <c r="A36" s="104">
        <v>43557</v>
      </c>
      <c r="B36" s="293" t="s">
        <v>376</v>
      </c>
      <c r="C36" s="124">
        <v>2819.45</v>
      </c>
      <c r="D36" s="122">
        <v>0</v>
      </c>
      <c r="E36" s="94">
        <f t="shared" si="190"/>
        <v>2819.45</v>
      </c>
      <c r="F36" s="94"/>
      <c r="G36" s="101">
        <f t="shared" si="191"/>
        <v>2819.45</v>
      </c>
      <c r="H36" s="101">
        <f t="shared" si="192"/>
        <v>2819.45</v>
      </c>
      <c r="I36" s="95"/>
      <c r="J36" s="90">
        <f t="shared" si="193"/>
        <v>2819.45</v>
      </c>
      <c r="K36" s="91">
        <f t="shared" si="194"/>
        <v>2819.45</v>
      </c>
      <c r="L36" s="92">
        <f t="shared" si="195"/>
        <v>0</v>
      </c>
      <c r="M36" s="93">
        <f t="shared" si="196"/>
        <v>0</v>
      </c>
    </row>
    <row r="37" spans="1:14" s="294" customFormat="1" ht="15.75" thickBot="1">
      <c r="A37" s="104">
        <v>43558</v>
      </c>
      <c r="B37" s="293" t="s">
        <v>355</v>
      </c>
      <c r="C37" s="124">
        <v>3000</v>
      </c>
      <c r="D37" s="122">
        <v>0</v>
      </c>
      <c r="E37" s="94">
        <f t="shared" ref="E37" si="197">C37+D37</f>
        <v>3000</v>
      </c>
      <c r="F37" s="94"/>
      <c r="G37" s="101">
        <f t="shared" ref="G37" si="198">C37</f>
        <v>3000</v>
      </c>
      <c r="H37" s="101">
        <f t="shared" ref="H37" si="199">E37</f>
        <v>3000</v>
      </c>
      <c r="I37" s="95"/>
      <c r="J37" s="90">
        <f t="shared" ref="J37" si="200">G37-L37</f>
        <v>3000</v>
      </c>
      <c r="K37" s="91">
        <f t="shared" ref="K37" si="201">H37-M37</f>
        <v>3000</v>
      </c>
      <c r="L37" s="92">
        <f t="shared" ref="L37" si="202">IF(DAY(A37)=15,G37,0)</f>
        <v>0</v>
      </c>
      <c r="M37" s="93">
        <f t="shared" ref="M37" si="203">IF(DAY(A37)=15,H37,0)</f>
        <v>0</v>
      </c>
    </row>
    <row r="38" spans="1:14" s="294" customFormat="1" ht="15.75" thickBot="1">
      <c r="A38" s="104">
        <v>43560</v>
      </c>
      <c r="B38" s="293" t="s">
        <v>356</v>
      </c>
      <c r="C38" s="124">
        <v>5000</v>
      </c>
      <c r="D38" s="122">
        <v>0</v>
      </c>
      <c r="E38" s="94">
        <f t="shared" ref="E38" si="204">C38+D38</f>
        <v>5000</v>
      </c>
      <c r="F38" s="94"/>
      <c r="G38" s="101">
        <f t="shared" ref="G38" si="205">C38</f>
        <v>5000</v>
      </c>
      <c r="H38" s="101">
        <f t="shared" ref="H38" si="206">E38</f>
        <v>5000</v>
      </c>
      <c r="I38" s="95"/>
      <c r="J38" s="90">
        <f t="shared" ref="J38" si="207">G38-L38</f>
        <v>5000</v>
      </c>
      <c r="K38" s="91">
        <f t="shared" ref="K38" si="208">H38-M38</f>
        <v>5000</v>
      </c>
      <c r="L38" s="92">
        <f t="shared" ref="L38" si="209">IF(DAY(A38)=15,G38,0)</f>
        <v>0</v>
      </c>
      <c r="M38" s="93">
        <f t="shared" ref="M38" si="210">IF(DAY(A38)=15,H38,0)</f>
        <v>0</v>
      </c>
    </row>
    <row r="39" spans="1:14" s="295" customFormat="1" ht="15.75" thickBot="1">
      <c r="A39" s="104">
        <v>43563</v>
      </c>
      <c r="B39" s="293" t="s">
        <v>359</v>
      </c>
      <c r="C39" s="124">
        <v>3134</v>
      </c>
      <c r="D39" s="122">
        <v>0</v>
      </c>
      <c r="E39" s="94">
        <f t="shared" ref="E39" si="211">C39+D39</f>
        <v>3134</v>
      </c>
      <c r="F39" s="94"/>
      <c r="G39" s="101">
        <f t="shared" ref="G39" si="212">C39</f>
        <v>3134</v>
      </c>
      <c r="H39" s="101">
        <f t="shared" ref="H39" si="213">E39</f>
        <v>3134</v>
      </c>
      <c r="I39" s="95"/>
      <c r="J39" s="90">
        <f t="shared" ref="J39" si="214">G39-L39</f>
        <v>3134</v>
      </c>
      <c r="K39" s="91">
        <f t="shared" ref="K39" si="215">H39-M39</f>
        <v>3134</v>
      </c>
      <c r="L39" s="92">
        <f t="shared" ref="L39" si="216">IF(DAY(A39)=15,G39,0)</f>
        <v>0</v>
      </c>
      <c r="M39" s="93">
        <f t="shared" ref="M39" si="217">IF(DAY(A39)=15,H39,0)</f>
        <v>0</v>
      </c>
    </row>
    <row r="40" spans="1:14" s="295" customFormat="1" ht="15.75" thickBot="1">
      <c r="A40" s="104">
        <v>43566</v>
      </c>
      <c r="B40" s="293" t="s">
        <v>360</v>
      </c>
      <c r="C40" s="124">
        <v>10824</v>
      </c>
      <c r="D40" s="122">
        <v>0</v>
      </c>
      <c r="E40" s="94">
        <f t="shared" ref="E40" si="218">C40+D40</f>
        <v>10824</v>
      </c>
      <c r="F40" s="94"/>
      <c r="G40" s="101">
        <f t="shared" ref="G40" si="219">C40</f>
        <v>10824</v>
      </c>
      <c r="H40" s="101">
        <f t="shared" ref="H40" si="220">E40</f>
        <v>10824</v>
      </c>
      <c r="I40" s="95"/>
      <c r="J40" s="90">
        <f t="shared" ref="J40" si="221">G40-L40</f>
        <v>10824</v>
      </c>
      <c r="K40" s="91">
        <f t="shared" ref="K40" si="222">H40-M40</f>
        <v>10824</v>
      </c>
      <c r="L40" s="92">
        <f t="shared" ref="L40" si="223">IF(DAY(A40)=15,G40,0)</f>
        <v>0</v>
      </c>
      <c r="M40" s="93">
        <f t="shared" ref="M40" si="224">IF(DAY(A40)=15,H40,0)</f>
        <v>0</v>
      </c>
    </row>
    <row r="41" spans="1:14" s="297" customFormat="1" ht="15.75" thickBot="1">
      <c r="A41" s="104">
        <v>43569</v>
      </c>
      <c r="B41" s="293" t="s">
        <v>362</v>
      </c>
      <c r="C41" s="124">
        <v>2187</v>
      </c>
      <c r="D41" s="122">
        <v>0</v>
      </c>
      <c r="E41" s="94">
        <f t="shared" ref="E41" si="225">C41+D41</f>
        <v>2187</v>
      </c>
      <c r="F41" s="94"/>
      <c r="G41" s="101">
        <f t="shared" ref="G41" si="226">C41</f>
        <v>2187</v>
      </c>
      <c r="H41" s="101">
        <f t="shared" ref="H41" si="227">E41</f>
        <v>2187</v>
      </c>
      <c r="I41" s="95"/>
      <c r="J41" s="90">
        <f t="shared" ref="J41" si="228">G41-L41</f>
        <v>2187</v>
      </c>
      <c r="K41" s="91">
        <f t="shared" ref="K41" si="229">H41-M41</f>
        <v>2187</v>
      </c>
      <c r="L41" s="92">
        <f t="shared" ref="L41" si="230">IF(DAY(A41)=15,G41,0)</f>
        <v>0</v>
      </c>
      <c r="M41" s="93">
        <f t="shared" ref="M41" si="231">IF(DAY(A41)=15,H41,0)</f>
        <v>0</v>
      </c>
    </row>
    <row r="42" spans="1:14" s="298" customFormat="1" ht="15.75" thickBot="1">
      <c r="A42" s="104">
        <v>43570</v>
      </c>
      <c r="B42" s="293" t="s">
        <v>364</v>
      </c>
      <c r="C42" s="124">
        <v>8837</v>
      </c>
      <c r="D42" s="122">
        <v>0</v>
      </c>
      <c r="E42" s="94">
        <f t="shared" ref="E42:E44" si="232">C42+D42</f>
        <v>8837</v>
      </c>
      <c r="F42" s="94"/>
      <c r="G42" s="101">
        <f t="shared" ref="G42:G44" si="233">C42</f>
        <v>8837</v>
      </c>
      <c r="H42" s="101">
        <f t="shared" ref="H42:H44" si="234">E42</f>
        <v>8837</v>
      </c>
      <c r="I42" s="95"/>
      <c r="J42" s="90">
        <f t="shared" ref="J42:J44" si="235">G42-L42</f>
        <v>8837</v>
      </c>
      <c r="K42" s="91">
        <f t="shared" ref="K42:K44" si="236">H42-M42</f>
        <v>8837</v>
      </c>
      <c r="L42" s="92">
        <v>0</v>
      </c>
      <c r="M42" s="93">
        <v>0</v>
      </c>
      <c r="N42" s="298" t="s">
        <v>349</v>
      </c>
    </row>
    <row r="43" spans="1:14" s="317" customFormat="1" ht="26.25" thickBot="1">
      <c r="A43" s="104">
        <v>43572</v>
      </c>
      <c r="B43" s="293" t="s">
        <v>373</v>
      </c>
      <c r="C43" s="124">
        <v>1124.54</v>
      </c>
      <c r="D43" s="122">
        <v>0</v>
      </c>
      <c r="E43" s="94">
        <f t="shared" ref="E43" si="237">C43+D43</f>
        <v>1124.54</v>
      </c>
      <c r="F43" s="94"/>
      <c r="G43" s="101">
        <f t="shared" ref="G43" si="238">C43</f>
        <v>1124.54</v>
      </c>
      <c r="H43" s="101">
        <f t="shared" ref="H43" si="239">E43</f>
        <v>1124.54</v>
      </c>
      <c r="I43" s="95"/>
      <c r="J43" s="90">
        <f t="shared" ref="J43" si="240">G43-L43</f>
        <v>1124.54</v>
      </c>
      <c r="K43" s="91">
        <f t="shared" ref="K43" si="241">H43-M43</f>
        <v>1124.54</v>
      </c>
      <c r="L43" s="92">
        <f t="shared" ref="L43" si="242">IF(DAY(A43)=15,G43,0)</f>
        <v>0</v>
      </c>
      <c r="M43" s="93">
        <f t="shared" ref="M43" si="243">IF(DAY(A43)=15,H43,0)</f>
        <v>0</v>
      </c>
    </row>
    <row r="44" spans="1:14" s="300" customFormat="1" ht="15.75" thickBot="1">
      <c r="A44" s="104">
        <v>43582</v>
      </c>
      <c r="B44" s="293" t="s">
        <v>367</v>
      </c>
      <c r="C44" s="124">
        <v>1240</v>
      </c>
      <c r="D44" s="122">
        <v>0</v>
      </c>
      <c r="E44" s="94">
        <f t="shared" si="232"/>
        <v>1240</v>
      </c>
      <c r="F44" s="94"/>
      <c r="G44" s="101">
        <f t="shared" si="233"/>
        <v>1240</v>
      </c>
      <c r="H44" s="101">
        <f t="shared" si="234"/>
        <v>1240</v>
      </c>
      <c r="I44" s="95"/>
      <c r="J44" s="90">
        <f t="shared" si="235"/>
        <v>1240</v>
      </c>
      <c r="K44" s="91">
        <f t="shared" si="236"/>
        <v>1240</v>
      </c>
      <c r="L44" s="92">
        <f t="shared" ref="L44" si="244">IF(DAY(A44)=15,G44,0)</f>
        <v>0</v>
      </c>
      <c r="M44" s="93">
        <f t="shared" ref="M44" si="245">IF(DAY(A44)=15,H44,0)</f>
        <v>0</v>
      </c>
    </row>
    <row r="45" spans="1:14" s="301" customFormat="1" ht="15.75" thickBot="1">
      <c r="A45" s="104">
        <v>43583</v>
      </c>
      <c r="B45" s="293" t="s">
        <v>368</v>
      </c>
      <c r="C45" s="124">
        <v>11652</v>
      </c>
      <c r="D45" s="122">
        <v>0</v>
      </c>
      <c r="E45" s="94">
        <f t="shared" ref="E45" si="246">C45+D45</f>
        <v>11652</v>
      </c>
      <c r="F45" s="94"/>
      <c r="G45" s="101">
        <f t="shared" ref="G45" si="247">C45</f>
        <v>11652</v>
      </c>
      <c r="H45" s="101">
        <f t="shared" ref="H45" si="248">E45</f>
        <v>11652</v>
      </c>
      <c r="I45" s="95"/>
      <c r="J45" s="90">
        <f t="shared" ref="J45" si="249">G45-L45</f>
        <v>11652</v>
      </c>
      <c r="K45" s="91">
        <f t="shared" ref="K45" si="250">H45-M45</f>
        <v>11652</v>
      </c>
      <c r="L45" s="92">
        <f t="shared" ref="L45" si="251">IF(DAY(A45)=15,G45,0)</f>
        <v>0</v>
      </c>
      <c r="M45" s="93">
        <f t="shared" ref="M45" si="252">IF(DAY(A45)=15,H45,0)</f>
        <v>0</v>
      </c>
    </row>
    <row r="46" spans="1:14" s="302" customFormat="1" ht="15.75" thickBot="1">
      <c r="A46" s="104">
        <v>43587</v>
      </c>
      <c r="B46" s="293" t="s">
        <v>369</v>
      </c>
      <c r="C46" s="124">
        <v>3279</v>
      </c>
      <c r="D46" s="122">
        <v>0</v>
      </c>
      <c r="E46" s="94">
        <f t="shared" ref="E46" si="253">C46+D46</f>
        <v>3279</v>
      </c>
      <c r="F46" s="94"/>
      <c r="G46" s="101">
        <f t="shared" ref="G46" si="254">C46</f>
        <v>3279</v>
      </c>
      <c r="H46" s="101">
        <f t="shared" ref="H46" si="255">E46</f>
        <v>3279</v>
      </c>
      <c r="I46" s="95"/>
      <c r="J46" s="90">
        <f t="shared" ref="J46" si="256">G46-L46</f>
        <v>3279</v>
      </c>
      <c r="K46" s="91">
        <f t="shared" ref="K46" si="257">H46-M46</f>
        <v>3279</v>
      </c>
      <c r="L46" s="92">
        <f t="shared" ref="L46" si="258">IF(DAY(A46)=15,G46,0)</f>
        <v>0</v>
      </c>
      <c r="M46" s="93">
        <f t="shared" ref="M46" si="259">IF(DAY(A46)=15,H46,0)</f>
        <v>0</v>
      </c>
    </row>
    <row r="47" spans="1:14" s="303" customFormat="1" ht="15.75" thickBot="1">
      <c r="A47" s="104">
        <v>43587</v>
      </c>
      <c r="B47" s="293" t="s">
        <v>370</v>
      </c>
      <c r="C47" s="124">
        <v>4735</v>
      </c>
      <c r="D47" s="122">
        <v>0</v>
      </c>
      <c r="E47" s="94">
        <f t="shared" ref="E47" si="260">C47+D47</f>
        <v>4735</v>
      </c>
      <c r="F47" s="94"/>
      <c r="G47" s="101">
        <f t="shared" ref="G47" si="261">C47</f>
        <v>4735</v>
      </c>
      <c r="H47" s="101">
        <f t="shared" ref="H47" si="262">E47</f>
        <v>4735</v>
      </c>
      <c r="I47" s="95"/>
      <c r="J47" s="90">
        <f t="shared" ref="J47" si="263">G47-L47</f>
        <v>4735</v>
      </c>
      <c r="K47" s="91">
        <f t="shared" ref="K47" si="264">H47-M47</f>
        <v>4735</v>
      </c>
      <c r="L47" s="92">
        <f t="shared" ref="L47" si="265">IF(DAY(A47)=15,G47,0)</f>
        <v>0</v>
      </c>
      <c r="M47" s="93">
        <f t="shared" ref="M47" si="266">IF(DAY(A47)=15,H47,0)</f>
        <v>0</v>
      </c>
    </row>
    <row r="48" spans="1:14" s="304" customFormat="1" ht="15.75" thickBot="1">
      <c r="A48" s="104">
        <v>43593</v>
      </c>
      <c r="B48" s="293" t="s">
        <v>371</v>
      </c>
      <c r="C48" s="124">
        <v>3000</v>
      </c>
      <c r="D48" s="122">
        <v>0</v>
      </c>
      <c r="E48" s="94">
        <f t="shared" ref="E48" si="267">C48+D48</f>
        <v>3000</v>
      </c>
      <c r="F48" s="94"/>
      <c r="G48" s="101">
        <f t="shared" ref="G48" si="268">C48</f>
        <v>3000</v>
      </c>
      <c r="H48" s="101">
        <f t="shared" ref="H48" si="269">E48</f>
        <v>3000</v>
      </c>
      <c r="I48" s="95"/>
      <c r="J48" s="90">
        <f t="shared" ref="J48" si="270">G48-L48</f>
        <v>3000</v>
      </c>
      <c r="K48" s="91">
        <f t="shared" ref="K48" si="271">H48-M48</f>
        <v>3000</v>
      </c>
      <c r="L48" s="92">
        <f t="shared" ref="L48" si="272">IF(DAY(A48)=15,G48,0)</f>
        <v>0</v>
      </c>
      <c r="M48" s="93">
        <f t="shared" ref="M48" si="273">IF(DAY(A48)=15,H48,0)</f>
        <v>0</v>
      </c>
    </row>
    <row r="49" spans="1:22" s="319" customFormat="1" ht="15.75" thickBot="1">
      <c r="A49" s="104"/>
      <c r="B49" s="293"/>
      <c r="C49" s="124"/>
      <c r="D49" s="122"/>
      <c r="E49" s="94"/>
      <c r="F49" s="94"/>
      <c r="G49" s="101"/>
      <c r="H49" s="101"/>
      <c r="I49" s="95"/>
      <c r="J49" s="90"/>
      <c r="K49" s="91"/>
      <c r="L49" s="92"/>
      <c r="M49" s="93"/>
    </row>
    <row r="50" spans="1:22" s="333" customFormat="1" ht="26.25" thickBot="1">
      <c r="A50" s="305">
        <v>42933</v>
      </c>
      <c r="B50" s="316" t="s">
        <v>453</v>
      </c>
      <c r="C50" s="307">
        <v>63821</v>
      </c>
      <c r="D50" s="308">
        <v>0</v>
      </c>
      <c r="E50" s="309">
        <f t="shared" ref="E50" si="274">C50+D50</f>
        <v>63821</v>
      </c>
      <c r="F50" s="309"/>
      <c r="G50" s="310">
        <f t="shared" ref="G50" si="275">C50</f>
        <v>63821</v>
      </c>
      <c r="H50" s="310">
        <f t="shared" ref="H50" si="276">E50</f>
        <v>63821</v>
      </c>
      <c r="I50" s="311"/>
      <c r="J50" s="312">
        <f t="shared" ref="J50" si="277">G50-L50</f>
        <v>63821</v>
      </c>
      <c r="K50" s="313">
        <f t="shared" ref="K50" si="278">H50-M50</f>
        <v>63821</v>
      </c>
      <c r="L50" s="314">
        <f t="shared" ref="L50" si="279">IF(DAY(A50)=15,G50,0)</f>
        <v>0</v>
      </c>
      <c r="M50" s="315">
        <f t="shared" ref="M50" si="280">IF(DAY(A50)=15,H50,0)</f>
        <v>0</v>
      </c>
      <c r="N50" s="333" t="s">
        <v>454</v>
      </c>
      <c r="P50" s="322"/>
      <c r="Q50" s="328"/>
      <c r="R50" s="329"/>
      <c r="S50" s="330"/>
      <c r="T50" s="330"/>
      <c r="U50" s="331"/>
      <c r="V50" s="332"/>
    </row>
    <row r="51" spans="1:22" s="334" customFormat="1" ht="26.25" thickBot="1">
      <c r="A51" s="305">
        <v>42938</v>
      </c>
      <c r="B51" s="316" t="s">
        <v>463</v>
      </c>
      <c r="C51" s="307">
        <v>1512</v>
      </c>
      <c r="D51" s="308">
        <v>0</v>
      </c>
      <c r="E51" s="309">
        <f t="shared" ref="E51" si="281">C51+D51</f>
        <v>1512</v>
      </c>
      <c r="F51" s="309"/>
      <c r="G51" s="310">
        <f t="shared" ref="G51" si="282">C51</f>
        <v>1512</v>
      </c>
      <c r="H51" s="310">
        <f t="shared" ref="H51" si="283">E51</f>
        <v>1512</v>
      </c>
      <c r="I51" s="311"/>
      <c r="J51" s="312">
        <f t="shared" ref="J51" si="284">G51-L51</f>
        <v>1512</v>
      </c>
      <c r="K51" s="313">
        <f t="shared" ref="K51" si="285">H51-M51</f>
        <v>1512</v>
      </c>
      <c r="L51" s="314">
        <f t="shared" ref="L51" si="286">IF(DAY(A51)=15,G51,0)</f>
        <v>0</v>
      </c>
      <c r="M51" s="315">
        <f t="shared" ref="M51" si="287">IF(DAY(A51)=15,H51,0)</f>
        <v>0</v>
      </c>
      <c r="P51" s="322"/>
      <c r="Q51" s="328"/>
      <c r="R51" s="329"/>
      <c r="S51" s="330"/>
      <c r="T51" s="330"/>
      <c r="U51" s="331"/>
      <c r="V51" s="332"/>
    </row>
    <row r="52" spans="1:22" s="334" customFormat="1" ht="26.25" thickBot="1">
      <c r="A52" s="305">
        <v>42949</v>
      </c>
      <c r="B52" s="316" t="s">
        <v>464</v>
      </c>
      <c r="C52" s="307">
        <v>3175</v>
      </c>
      <c r="D52" s="308">
        <v>0</v>
      </c>
      <c r="E52" s="309">
        <f t="shared" ref="E52" si="288">C52+D52</f>
        <v>3175</v>
      </c>
      <c r="F52" s="309"/>
      <c r="G52" s="310">
        <f t="shared" ref="G52" si="289">C52</f>
        <v>3175</v>
      </c>
      <c r="H52" s="310">
        <f t="shared" ref="H52" si="290">E52</f>
        <v>3175</v>
      </c>
      <c r="I52" s="311"/>
      <c r="J52" s="312">
        <f t="shared" ref="J52" si="291">G52-L52</f>
        <v>3175</v>
      </c>
      <c r="K52" s="313">
        <f t="shared" ref="K52" si="292">H52-M52</f>
        <v>3175</v>
      </c>
      <c r="L52" s="314">
        <f t="shared" ref="L52" si="293">IF(DAY(A52)=15,G52,0)</f>
        <v>0</v>
      </c>
      <c r="M52" s="315">
        <f t="shared" ref="M52" si="294">IF(DAY(A52)=15,H52,0)</f>
        <v>0</v>
      </c>
      <c r="P52" s="322"/>
      <c r="Q52" s="328"/>
      <c r="R52" s="329"/>
      <c r="S52" s="330"/>
      <c r="T52" s="330"/>
      <c r="U52" s="331"/>
      <c r="V52" s="332"/>
    </row>
    <row r="53" spans="1:22" s="334" customFormat="1" ht="26.25" thickBot="1">
      <c r="A53" s="305">
        <v>42950</v>
      </c>
      <c r="B53" s="316" t="s">
        <v>465</v>
      </c>
      <c r="C53" s="307">
        <v>7000</v>
      </c>
      <c r="D53" s="308">
        <v>0</v>
      </c>
      <c r="E53" s="309">
        <f t="shared" ref="E53" si="295">C53+D53</f>
        <v>7000</v>
      </c>
      <c r="F53" s="309"/>
      <c r="G53" s="310">
        <f t="shared" ref="G53" si="296">C53</f>
        <v>7000</v>
      </c>
      <c r="H53" s="310">
        <f t="shared" ref="H53" si="297">E53</f>
        <v>7000</v>
      </c>
      <c r="I53" s="311"/>
      <c r="J53" s="312">
        <f t="shared" ref="J53" si="298">G53-L53</f>
        <v>7000</v>
      </c>
      <c r="K53" s="313">
        <f t="shared" ref="K53" si="299">H53-M53</f>
        <v>7000</v>
      </c>
      <c r="L53" s="314">
        <f t="shared" ref="L53" si="300">IF(DAY(A53)=15,G53,0)</f>
        <v>0</v>
      </c>
      <c r="M53" s="315">
        <f t="shared" ref="M53" si="301">IF(DAY(A53)=15,H53,0)</f>
        <v>0</v>
      </c>
      <c r="P53" s="322"/>
      <c r="Q53" s="328"/>
      <c r="R53" s="329"/>
      <c r="S53" s="330"/>
      <c r="T53" s="330"/>
      <c r="U53" s="331"/>
      <c r="V53" s="332"/>
    </row>
    <row r="54" spans="1:22" s="335" customFormat="1" ht="26.25" thickBot="1">
      <c r="A54" s="305">
        <v>42955</v>
      </c>
      <c r="B54" s="316" t="s">
        <v>466</v>
      </c>
      <c r="C54" s="307">
        <v>35000</v>
      </c>
      <c r="D54" s="308">
        <v>0</v>
      </c>
      <c r="E54" s="309">
        <f t="shared" ref="E54" si="302">C54+D54</f>
        <v>35000</v>
      </c>
      <c r="F54" s="309"/>
      <c r="G54" s="310">
        <f t="shared" ref="G54" si="303">C54</f>
        <v>35000</v>
      </c>
      <c r="H54" s="310">
        <f t="shared" ref="H54" si="304">E54</f>
        <v>35000</v>
      </c>
      <c r="I54" s="311"/>
      <c r="J54" s="312">
        <f t="shared" ref="J54" si="305">G54-L54</f>
        <v>35000</v>
      </c>
      <c r="K54" s="313">
        <f t="shared" ref="K54" si="306">H54-M54</f>
        <v>35000</v>
      </c>
      <c r="L54" s="314">
        <f t="shared" ref="L54" si="307">IF(DAY(A54)=15,G54,0)</f>
        <v>0</v>
      </c>
      <c r="M54" s="315">
        <f t="shared" ref="M54" si="308">IF(DAY(A54)=15,H54,0)</f>
        <v>0</v>
      </c>
      <c r="P54" s="322"/>
      <c r="Q54" s="328"/>
      <c r="R54" s="329"/>
      <c r="S54" s="330"/>
      <c r="T54" s="330"/>
      <c r="U54" s="331"/>
      <c r="V54" s="332"/>
    </row>
    <row r="55" spans="1:22" s="342" customFormat="1" ht="26.25" thickBot="1">
      <c r="A55" s="305">
        <v>42956</v>
      </c>
      <c r="B55" s="316" t="s">
        <v>468</v>
      </c>
      <c r="C55" s="307">
        <v>5000</v>
      </c>
      <c r="D55" s="308">
        <v>0</v>
      </c>
      <c r="E55" s="309">
        <f t="shared" ref="E55" si="309">C55+D55</f>
        <v>5000</v>
      </c>
      <c r="F55" s="309"/>
      <c r="G55" s="310">
        <f t="shared" ref="G55" si="310">C55</f>
        <v>5000</v>
      </c>
      <c r="H55" s="310">
        <f t="shared" ref="H55" si="311">E55</f>
        <v>5000</v>
      </c>
      <c r="I55" s="311"/>
      <c r="J55" s="312">
        <f t="shared" ref="J55" si="312">G55-L55</f>
        <v>5000</v>
      </c>
      <c r="K55" s="313">
        <f t="shared" ref="K55" si="313">H55-M55</f>
        <v>5000</v>
      </c>
      <c r="L55" s="314">
        <f t="shared" ref="L55" si="314">IF(DAY(A55)=15,G55,0)</f>
        <v>0</v>
      </c>
      <c r="M55" s="315">
        <f t="shared" ref="M55" si="315">IF(DAY(A55)=15,H55,0)</f>
        <v>0</v>
      </c>
      <c r="P55" s="322"/>
      <c r="Q55" s="328"/>
      <c r="R55" s="329"/>
      <c r="S55" s="330"/>
      <c r="T55" s="330"/>
      <c r="U55" s="331"/>
      <c r="V55" s="332"/>
    </row>
    <row r="56" spans="1:22" s="345" customFormat="1" ht="26.25" thickBot="1">
      <c r="A56" s="305">
        <v>42964</v>
      </c>
      <c r="B56" s="316" t="s">
        <v>549</v>
      </c>
      <c r="C56" s="307">
        <v>25000</v>
      </c>
      <c r="D56" s="308">
        <v>0</v>
      </c>
      <c r="E56" s="309">
        <f t="shared" ref="E56" si="316">C56+D56</f>
        <v>25000</v>
      </c>
      <c r="F56" s="309"/>
      <c r="G56" s="310">
        <f t="shared" ref="G56" si="317">C56</f>
        <v>25000</v>
      </c>
      <c r="H56" s="310">
        <f t="shared" ref="H56" si="318">E56</f>
        <v>25000</v>
      </c>
      <c r="I56" s="311"/>
      <c r="J56" s="312">
        <f t="shared" ref="J56" si="319">G56-L56</f>
        <v>25000</v>
      </c>
      <c r="K56" s="313">
        <f t="shared" ref="K56" si="320">H56-M56</f>
        <v>25000</v>
      </c>
      <c r="L56" s="314">
        <f t="shared" ref="L56" si="321">IF(DAY(A56)=15,G56,0)</f>
        <v>0</v>
      </c>
      <c r="M56" s="315">
        <f t="shared" ref="M56" si="322">IF(DAY(A56)=15,H56,0)</f>
        <v>0</v>
      </c>
      <c r="P56" s="322"/>
      <c r="Q56" s="328"/>
      <c r="R56" s="329"/>
      <c r="S56" s="330"/>
      <c r="T56" s="330"/>
      <c r="U56" s="331"/>
      <c r="V56" s="332"/>
    </row>
    <row r="57" spans="1:22" s="345" customFormat="1" ht="26.25" thickBot="1">
      <c r="A57" s="305">
        <v>42967</v>
      </c>
      <c r="B57" s="316" t="s">
        <v>550</v>
      </c>
      <c r="C57" s="307">
        <v>5000</v>
      </c>
      <c r="D57" s="308">
        <v>0</v>
      </c>
      <c r="E57" s="309">
        <f t="shared" ref="E57" si="323">C57+D57</f>
        <v>5000</v>
      </c>
      <c r="F57" s="309"/>
      <c r="G57" s="310">
        <f t="shared" ref="G57" si="324">C57</f>
        <v>5000</v>
      </c>
      <c r="H57" s="310">
        <f t="shared" ref="H57" si="325">E57</f>
        <v>5000</v>
      </c>
      <c r="I57" s="311"/>
      <c r="J57" s="312">
        <f t="shared" ref="J57" si="326">G57-L57</f>
        <v>5000</v>
      </c>
      <c r="K57" s="313">
        <f t="shared" ref="K57" si="327">H57-M57</f>
        <v>5000</v>
      </c>
      <c r="L57" s="314">
        <f t="shared" ref="L57" si="328">IF(DAY(A57)=15,G57,0)</f>
        <v>0</v>
      </c>
      <c r="M57" s="315">
        <f t="shared" ref="M57" si="329">IF(DAY(A57)=15,H57,0)</f>
        <v>0</v>
      </c>
      <c r="P57" s="322"/>
      <c r="Q57" s="328"/>
      <c r="R57" s="329"/>
      <c r="S57" s="330"/>
      <c r="T57" s="330"/>
      <c r="U57" s="331"/>
      <c r="V57" s="332"/>
    </row>
    <row r="58" spans="1:22" s="346" customFormat="1" ht="26.25" thickBot="1">
      <c r="A58" s="305">
        <v>42969</v>
      </c>
      <c r="B58" s="316" t="s">
        <v>665</v>
      </c>
      <c r="C58" s="307">
        <v>2665</v>
      </c>
      <c r="D58" s="308">
        <v>0</v>
      </c>
      <c r="E58" s="309">
        <f t="shared" ref="E58" si="330">C58+D58</f>
        <v>2665</v>
      </c>
      <c r="F58" s="309"/>
      <c r="G58" s="310">
        <f t="shared" ref="G58" si="331">C58</f>
        <v>2665</v>
      </c>
      <c r="H58" s="310">
        <f t="shared" ref="H58" si="332">E58</f>
        <v>2665</v>
      </c>
      <c r="I58" s="311"/>
      <c r="J58" s="312">
        <f t="shared" ref="J58" si="333">G58-L58</f>
        <v>2665</v>
      </c>
      <c r="K58" s="313">
        <f t="shared" ref="K58" si="334">H58-M58</f>
        <v>2665</v>
      </c>
      <c r="L58" s="314">
        <f t="shared" ref="L58" si="335">IF(DAY(A58)=15,G58,0)</f>
        <v>0</v>
      </c>
      <c r="M58" s="315">
        <f t="shared" ref="M58" si="336">IF(DAY(A58)=15,H58,0)</f>
        <v>0</v>
      </c>
      <c r="P58" s="322"/>
      <c r="Q58" s="328"/>
      <c r="R58" s="329"/>
      <c r="S58" s="330"/>
      <c r="T58" s="330"/>
      <c r="U58" s="331"/>
      <c r="V58" s="332"/>
    </row>
    <row r="59" spans="1:22" ht="15" customHeight="1" thickBot="1">
      <c r="A59" s="305">
        <v>42996</v>
      </c>
      <c r="B59" s="316" t="s">
        <v>755</v>
      </c>
      <c r="C59" s="307">
        <v>5000</v>
      </c>
      <c r="D59" s="308">
        <v>0</v>
      </c>
      <c r="E59" s="309">
        <f t="shared" ref="E59" si="337">C59+D59</f>
        <v>5000</v>
      </c>
      <c r="F59" s="309"/>
      <c r="G59" s="310">
        <f t="shared" ref="G59" si="338">C59</f>
        <v>5000</v>
      </c>
      <c r="H59" s="310">
        <f t="shared" ref="H59" si="339">E59</f>
        <v>5000</v>
      </c>
      <c r="I59" s="311"/>
      <c r="J59" s="312">
        <f t="shared" ref="J59" si="340">G59-L59</f>
        <v>5000</v>
      </c>
      <c r="K59" s="313">
        <f t="shared" ref="K59" si="341">H59-M59</f>
        <v>5000</v>
      </c>
      <c r="L59" s="314">
        <f t="shared" ref="L59" si="342">IF(DAY(A59)=15,G59,0)</f>
        <v>0</v>
      </c>
      <c r="M59" s="315">
        <f t="shared" ref="M59" si="343">IF(DAY(A59)=15,H59,0)</f>
        <v>0</v>
      </c>
      <c r="P59" s="321"/>
      <c r="Q59" s="324"/>
      <c r="R59" s="325"/>
      <c r="S59" s="326"/>
      <c r="T59" s="326"/>
      <c r="U59" s="327"/>
      <c r="V59" s="323"/>
    </row>
    <row r="60" spans="1:22" s="365" customFormat="1" ht="15" customHeight="1" thickBot="1">
      <c r="A60" s="305">
        <v>44136</v>
      </c>
      <c r="B60" s="316" t="s">
        <v>892</v>
      </c>
      <c r="C60" s="307">
        <v>10005</v>
      </c>
      <c r="D60" s="308">
        <v>0</v>
      </c>
      <c r="E60" s="309">
        <f t="shared" ref="E60" si="344">C60+D60</f>
        <v>10005</v>
      </c>
      <c r="F60" s="309"/>
      <c r="G60" s="310">
        <f t="shared" ref="G60" si="345">C60</f>
        <v>10005</v>
      </c>
      <c r="H60" s="310">
        <f t="shared" ref="H60" si="346">E60</f>
        <v>10005</v>
      </c>
      <c r="I60" s="311"/>
      <c r="J60" s="312">
        <f t="shared" ref="J60" si="347">G60-L60</f>
        <v>10005</v>
      </c>
      <c r="K60" s="313">
        <f t="shared" ref="K60" si="348">H60-M60</f>
        <v>10005</v>
      </c>
      <c r="L60" s="314">
        <f t="shared" ref="L60" si="349">IF(DAY(A60)=15,G60,0)</f>
        <v>0</v>
      </c>
      <c r="M60" s="315">
        <f t="shared" ref="M60" si="350">IF(DAY(A60)=15,H60,0)</f>
        <v>0</v>
      </c>
      <c r="P60" s="321"/>
      <c r="Q60" s="366"/>
      <c r="R60" s="367"/>
      <c r="S60" s="368"/>
      <c r="T60" s="368"/>
      <c r="U60" s="369"/>
      <c r="V60" s="370"/>
    </row>
    <row r="61" spans="1:22" s="372" customFormat="1" ht="15" customHeight="1" thickBot="1">
      <c r="A61" s="305">
        <v>44147</v>
      </c>
      <c r="B61" s="316" t="s">
        <v>898</v>
      </c>
      <c r="C61" s="307">
        <v>5327</v>
      </c>
      <c r="D61" s="308">
        <v>0</v>
      </c>
      <c r="E61" s="309">
        <f t="shared" ref="E61" si="351">C61+D61</f>
        <v>5327</v>
      </c>
      <c r="F61" s="309"/>
      <c r="G61" s="310">
        <f t="shared" ref="G61" si="352">C61</f>
        <v>5327</v>
      </c>
      <c r="H61" s="310">
        <f t="shared" ref="H61" si="353">E61</f>
        <v>5327</v>
      </c>
      <c r="I61" s="311"/>
      <c r="J61" s="312">
        <f t="shared" ref="J61" si="354">G61-L61</f>
        <v>5327</v>
      </c>
      <c r="K61" s="313">
        <f t="shared" ref="K61" si="355">H61-M61</f>
        <v>5327</v>
      </c>
      <c r="L61" s="314">
        <f t="shared" ref="L61" si="356">IF(DAY(A61)=15,G61,0)</f>
        <v>0</v>
      </c>
      <c r="M61" s="315">
        <f t="shared" ref="M61" si="357">IF(DAY(A61)=15,H61,0)</f>
        <v>0</v>
      </c>
      <c r="P61" s="321"/>
      <c r="Q61" s="376"/>
      <c r="R61" s="377"/>
      <c r="S61" s="373"/>
      <c r="T61" s="373"/>
      <c r="U61" s="374"/>
      <c r="V61" s="375"/>
    </row>
    <row r="62" spans="1:22" s="372" customFormat="1" ht="15" customHeight="1" thickBot="1">
      <c r="A62" s="305">
        <v>44153</v>
      </c>
      <c r="B62" s="316" t="s">
        <v>896</v>
      </c>
      <c r="C62" s="307">
        <v>5695</v>
      </c>
      <c r="D62" s="308">
        <v>0</v>
      </c>
      <c r="E62" s="309">
        <f t="shared" ref="E62" si="358">C62+D62</f>
        <v>5695</v>
      </c>
      <c r="F62" s="309"/>
      <c r="G62" s="310">
        <f t="shared" ref="G62" si="359">C62</f>
        <v>5695</v>
      </c>
      <c r="H62" s="310">
        <f t="shared" ref="H62" si="360">E62</f>
        <v>5695</v>
      </c>
      <c r="I62" s="311"/>
      <c r="J62" s="312">
        <f t="shared" ref="J62" si="361">G62-L62</f>
        <v>5695</v>
      </c>
      <c r="K62" s="313">
        <f t="shared" ref="K62" si="362">H62-M62</f>
        <v>5695</v>
      </c>
      <c r="L62" s="314">
        <f t="shared" ref="L62" si="363">IF(DAY(A62)=15,G62,0)</f>
        <v>0</v>
      </c>
      <c r="M62" s="315">
        <f t="shared" ref="M62" si="364">IF(DAY(A62)=15,H62,0)</f>
        <v>0</v>
      </c>
      <c r="P62" s="321"/>
      <c r="Q62" s="376"/>
      <c r="R62" s="377"/>
      <c r="S62" s="373"/>
      <c r="T62" s="373"/>
      <c r="U62" s="374"/>
      <c r="V62" s="375"/>
    </row>
    <row r="63" spans="1:22" s="378" customFormat="1" ht="15" customHeight="1" thickBot="1">
      <c r="A63" s="305">
        <v>44156</v>
      </c>
      <c r="B63" s="316" t="s">
        <v>899</v>
      </c>
      <c r="C63" s="307">
        <v>53959</v>
      </c>
      <c r="D63" s="308">
        <v>0</v>
      </c>
      <c r="E63" s="309">
        <f t="shared" ref="E63:E65" si="365">C63+D63</f>
        <v>53959</v>
      </c>
      <c r="F63" s="309"/>
      <c r="G63" s="310">
        <f t="shared" ref="G63:G65" si="366">C63</f>
        <v>53959</v>
      </c>
      <c r="H63" s="310">
        <f t="shared" ref="H63:H65" si="367">E63</f>
        <v>53959</v>
      </c>
      <c r="I63" s="311"/>
      <c r="J63" s="312">
        <f t="shared" ref="J63:J65" si="368">G63-L63</f>
        <v>53959</v>
      </c>
      <c r="K63" s="313">
        <f t="shared" ref="K63:K65" si="369">H63-M63</f>
        <v>53959</v>
      </c>
      <c r="L63" s="314">
        <f t="shared" ref="L63:L65" si="370">IF(DAY(A63)=15,G63,0)</f>
        <v>0</v>
      </c>
      <c r="M63" s="315">
        <f t="shared" ref="M63:M65" si="371">IF(DAY(A63)=15,H63,0)</f>
        <v>0</v>
      </c>
      <c r="P63" s="321"/>
      <c r="Q63" s="379"/>
      <c r="R63" s="380"/>
      <c r="S63" s="381"/>
      <c r="T63" s="381"/>
      <c r="U63" s="382"/>
      <c r="V63" s="383"/>
    </row>
    <row r="64" spans="1:22" s="425" customFormat="1" ht="15" customHeight="1" thickBot="1">
      <c r="A64" s="305">
        <v>44158</v>
      </c>
      <c r="B64" s="316" t="s">
        <v>912</v>
      </c>
      <c r="C64" s="307">
        <v>7489</v>
      </c>
      <c r="D64" s="308">
        <v>0</v>
      </c>
      <c r="E64" s="309">
        <f t="shared" ref="E64" si="372">C64+D64</f>
        <v>7489</v>
      </c>
      <c r="F64" s="309"/>
      <c r="G64" s="310">
        <f t="shared" ref="G64" si="373">C64</f>
        <v>7489</v>
      </c>
      <c r="H64" s="310">
        <f t="shared" ref="H64" si="374">E64</f>
        <v>7489</v>
      </c>
      <c r="I64" s="311"/>
      <c r="J64" s="312">
        <f t="shared" ref="J64" si="375">G64-L64</f>
        <v>7489</v>
      </c>
      <c r="K64" s="313">
        <f t="shared" ref="K64" si="376">H64-M64</f>
        <v>7489</v>
      </c>
      <c r="L64" s="314">
        <f t="shared" ref="L64" si="377">IF(DAY(A64)=15,G64,0)</f>
        <v>0</v>
      </c>
      <c r="M64" s="315">
        <f t="shared" ref="M64" si="378">IF(DAY(A64)=15,H64,0)</f>
        <v>0</v>
      </c>
      <c r="P64" s="321"/>
      <c r="Q64" s="426"/>
      <c r="R64" s="427"/>
      <c r="S64" s="428"/>
      <c r="T64" s="428"/>
      <c r="U64" s="429"/>
      <c r="V64" s="430"/>
    </row>
    <row r="65" spans="1:22" s="384" customFormat="1" ht="15" customHeight="1" thickBot="1">
      <c r="A65" s="305">
        <v>44162</v>
      </c>
      <c r="B65" s="316" t="s">
        <v>900</v>
      </c>
      <c r="C65" s="307">
        <v>5572</v>
      </c>
      <c r="D65" s="308">
        <v>0</v>
      </c>
      <c r="E65" s="309">
        <f t="shared" si="365"/>
        <v>5572</v>
      </c>
      <c r="F65" s="309"/>
      <c r="G65" s="310">
        <f t="shared" si="366"/>
        <v>5572</v>
      </c>
      <c r="H65" s="310">
        <f t="shared" si="367"/>
        <v>5572</v>
      </c>
      <c r="I65" s="311"/>
      <c r="J65" s="312">
        <f t="shared" si="368"/>
        <v>5572</v>
      </c>
      <c r="K65" s="313">
        <f t="shared" si="369"/>
        <v>5572</v>
      </c>
      <c r="L65" s="314">
        <f t="shared" si="370"/>
        <v>0</v>
      </c>
      <c r="M65" s="315">
        <f t="shared" si="371"/>
        <v>0</v>
      </c>
      <c r="P65" s="321"/>
      <c r="Q65" s="388"/>
      <c r="R65" s="389"/>
      <c r="S65" s="385"/>
      <c r="T65" s="385"/>
      <c r="U65" s="386"/>
      <c r="V65" s="387"/>
    </row>
    <row r="66" spans="1:22" s="469" customFormat="1" ht="15" customHeight="1" thickBot="1">
      <c r="A66" s="305">
        <v>44154</v>
      </c>
      <c r="B66" s="316" t="s">
        <v>936</v>
      </c>
      <c r="C66" s="307">
        <v>5572</v>
      </c>
      <c r="D66" s="308">
        <v>0</v>
      </c>
      <c r="E66" s="309">
        <f t="shared" ref="E66" si="379">C66+D66</f>
        <v>5572</v>
      </c>
      <c r="F66" s="309"/>
      <c r="G66" s="310">
        <f t="shared" ref="G66" si="380">C66</f>
        <v>5572</v>
      </c>
      <c r="H66" s="310">
        <f t="shared" ref="H66" si="381">E66</f>
        <v>5572</v>
      </c>
      <c r="I66" s="311"/>
      <c r="J66" s="312">
        <f t="shared" ref="J66" si="382">G66-L66</f>
        <v>5572</v>
      </c>
      <c r="K66" s="313">
        <f t="shared" ref="K66" si="383">H66-M66</f>
        <v>5572</v>
      </c>
      <c r="L66" s="314">
        <f t="shared" ref="L66" si="384">IF(DAY(A66)=15,G66,0)</f>
        <v>0</v>
      </c>
      <c r="M66" s="315">
        <f t="shared" ref="M66" si="385">IF(DAY(A66)=15,H66,0)</f>
        <v>0</v>
      </c>
      <c r="P66" s="321"/>
      <c r="Q66" s="457"/>
      <c r="R66" s="458"/>
      <c r="S66" s="459"/>
      <c r="T66" s="459"/>
      <c r="U66" s="460"/>
      <c r="V66" s="461"/>
    </row>
    <row r="67" spans="1:22" s="390" customFormat="1" ht="15" customHeight="1" thickBot="1">
      <c r="A67" s="305">
        <v>44169</v>
      </c>
      <c r="B67" s="316" t="s">
        <v>901</v>
      </c>
      <c r="C67" s="307">
        <v>5004</v>
      </c>
      <c r="D67" s="308">
        <v>0</v>
      </c>
      <c r="E67" s="309">
        <f t="shared" ref="E67" si="386">C67+D67</f>
        <v>5004</v>
      </c>
      <c r="F67" s="309"/>
      <c r="G67" s="310">
        <f t="shared" ref="G67" si="387">C67</f>
        <v>5004</v>
      </c>
      <c r="H67" s="310">
        <f t="shared" ref="H67" si="388">E67</f>
        <v>5004</v>
      </c>
      <c r="I67" s="311"/>
      <c r="J67" s="312">
        <f t="shared" ref="J67" si="389">G67-L67</f>
        <v>5004</v>
      </c>
      <c r="K67" s="313">
        <f t="shared" ref="K67" si="390">H67-M67</f>
        <v>5004</v>
      </c>
      <c r="L67" s="314">
        <f t="shared" ref="L67" si="391">IF(DAY(A67)=15,G67,0)</f>
        <v>0</v>
      </c>
      <c r="M67" s="315">
        <f t="shared" ref="M67" si="392">IF(DAY(A67)=15,H67,0)</f>
        <v>0</v>
      </c>
      <c r="P67" s="321"/>
      <c r="Q67" s="391"/>
      <c r="R67" s="392"/>
      <c r="S67" s="393"/>
      <c r="T67" s="393"/>
      <c r="U67" s="394"/>
      <c r="V67" s="395"/>
    </row>
    <row r="68" spans="1:22" s="396" customFormat="1" ht="15" customHeight="1" thickBot="1">
      <c r="A68" s="305">
        <v>44178</v>
      </c>
      <c r="B68" s="316" t="s">
        <v>902</v>
      </c>
      <c r="C68" s="307">
        <v>823.48</v>
      </c>
      <c r="D68" s="308">
        <v>0</v>
      </c>
      <c r="E68" s="309">
        <f t="shared" ref="E68" si="393">C68+D68</f>
        <v>823.48</v>
      </c>
      <c r="F68" s="309"/>
      <c r="G68" s="310">
        <f t="shared" ref="G68" si="394">C68</f>
        <v>823.48</v>
      </c>
      <c r="H68" s="310">
        <f t="shared" ref="H68" si="395">E68</f>
        <v>823.48</v>
      </c>
      <c r="I68" s="311"/>
      <c r="J68" s="312">
        <f t="shared" ref="J68" si="396">G68-L68</f>
        <v>823.48</v>
      </c>
      <c r="K68" s="313">
        <f t="shared" ref="K68" si="397">H68-M68</f>
        <v>823.48</v>
      </c>
      <c r="L68" s="314">
        <f t="shared" ref="L68" si="398">IF(DAY(A68)=15,G68,0)</f>
        <v>0</v>
      </c>
      <c r="M68" s="315">
        <f t="shared" ref="M68" si="399">IF(DAY(A68)=15,H68,0)</f>
        <v>0</v>
      </c>
      <c r="P68" s="321"/>
      <c r="Q68" s="400"/>
      <c r="R68" s="401"/>
      <c r="S68" s="397"/>
      <c r="T68" s="397"/>
      <c r="U68" s="398"/>
      <c r="V68" s="399"/>
    </row>
    <row r="69" spans="1:22" s="403" customFormat="1" ht="15" customHeight="1" thickBot="1">
      <c r="A69" s="305">
        <v>44184</v>
      </c>
      <c r="B69" s="316" t="s">
        <v>903</v>
      </c>
      <c r="C69" s="307">
        <v>10069.709999999999</v>
      </c>
      <c r="D69" s="308">
        <v>0</v>
      </c>
      <c r="E69" s="309">
        <f t="shared" ref="E69" si="400">C69+D69</f>
        <v>10069.709999999999</v>
      </c>
      <c r="F69" s="309"/>
      <c r="G69" s="310">
        <f t="shared" ref="G69" si="401">C69</f>
        <v>10069.709999999999</v>
      </c>
      <c r="H69" s="310">
        <f t="shared" ref="H69" si="402">E69</f>
        <v>10069.709999999999</v>
      </c>
      <c r="I69" s="311"/>
      <c r="J69" s="312">
        <f t="shared" ref="J69" si="403">G69-L69</f>
        <v>10069.709999999999</v>
      </c>
      <c r="K69" s="313">
        <f t="shared" ref="K69" si="404">H69-M69</f>
        <v>10069.709999999999</v>
      </c>
      <c r="L69" s="314">
        <f t="shared" ref="L69" si="405">IF(DAY(A69)=15,G69,0)</f>
        <v>0</v>
      </c>
      <c r="M69" s="315">
        <f t="shared" ref="M69" si="406">IF(DAY(A69)=15,H69,0)</f>
        <v>0</v>
      </c>
      <c r="P69" s="321"/>
      <c r="Q69" s="407"/>
      <c r="R69" s="408"/>
      <c r="S69" s="404"/>
      <c r="T69" s="404"/>
      <c r="U69" s="405"/>
      <c r="V69" s="406"/>
    </row>
    <row r="70" spans="1:22" s="410" customFormat="1" ht="15" customHeight="1" thickBot="1">
      <c r="A70" s="305">
        <v>44203</v>
      </c>
      <c r="B70" s="316" t="s">
        <v>905</v>
      </c>
      <c r="C70" s="307">
        <v>6425.44</v>
      </c>
      <c r="D70" s="308">
        <v>0</v>
      </c>
      <c r="E70" s="309">
        <f t="shared" ref="E70" si="407">C70+D70</f>
        <v>6425.44</v>
      </c>
      <c r="F70" s="309"/>
      <c r="G70" s="310">
        <f t="shared" ref="G70" si="408">C70</f>
        <v>6425.44</v>
      </c>
      <c r="H70" s="310">
        <f t="shared" ref="H70" si="409">E70</f>
        <v>6425.44</v>
      </c>
      <c r="I70" s="311"/>
      <c r="J70" s="312">
        <f t="shared" ref="J70" si="410">G70-L70</f>
        <v>6425.44</v>
      </c>
      <c r="K70" s="313">
        <f t="shared" ref="K70" si="411">H70-M70</f>
        <v>6425.44</v>
      </c>
      <c r="L70" s="314">
        <f t="shared" ref="L70" si="412">IF(DAY(A70)=15,G70,0)</f>
        <v>0</v>
      </c>
      <c r="M70" s="315">
        <f t="shared" ref="M70" si="413">IF(DAY(A70)=15,H70,0)</f>
        <v>0</v>
      </c>
      <c r="P70" s="321"/>
      <c r="Q70" s="414"/>
      <c r="R70" s="415"/>
      <c r="S70" s="411"/>
      <c r="T70" s="411"/>
      <c r="U70" s="412"/>
      <c r="V70" s="413"/>
    </row>
    <row r="71" spans="1:22" s="410" customFormat="1" ht="15" customHeight="1" thickBot="1">
      <c r="A71" s="305">
        <v>44205</v>
      </c>
      <c r="B71" s="316" t="s">
        <v>906</v>
      </c>
      <c r="C71" s="307">
        <v>4259.47</v>
      </c>
      <c r="D71" s="308">
        <v>0</v>
      </c>
      <c r="E71" s="309">
        <f t="shared" ref="E71:E73" si="414">C71+D71</f>
        <v>4259.47</v>
      </c>
      <c r="F71" s="309"/>
      <c r="G71" s="310">
        <f t="shared" ref="G71:G73" si="415">C71</f>
        <v>4259.47</v>
      </c>
      <c r="H71" s="310">
        <f t="shared" ref="H71:H73" si="416">E71</f>
        <v>4259.47</v>
      </c>
      <c r="I71" s="311"/>
      <c r="J71" s="312">
        <f t="shared" ref="J71:J73" si="417">G71-L71</f>
        <v>4259.47</v>
      </c>
      <c r="K71" s="313">
        <f t="shared" ref="K71:K73" si="418">H71-M71</f>
        <v>4259.47</v>
      </c>
      <c r="L71" s="314">
        <f t="shared" ref="L71:L73" si="419">IF(DAY(A71)=15,G71,0)</f>
        <v>0</v>
      </c>
      <c r="M71" s="315">
        <f t="shared" ref="M71:M73" si="420">IF(DAY(A71)=15,H71,0)</f>
        <v>0</v>
      </c>
      <c r="P71" s="321"/>
      <c r="Q71" s="414"/>
      <c r="R71" s="415"/>
      <c r="S71" s="411"/>
      <c r="T71" s="411"/>
      <c r="U71" s="412"/>
      <c r="V71" s="413"/>
    </row>
    <row r="72" spans="1:22" s="450" customFormat="1" ht="15" customHeight="1" thickBot="1">
      <c r="A72" s="305">
        <v>44208</v>
      </c>
      <c r="B72" s="316" t="s">
        <v>920</v>
      </c>
      <c r="C72" s="307">
        <v>2600</v>
      </c>
      <c r="D72" s="308">
        <v>0</v>
      </c>
      <c r="E72" s="309">
        <f t="shared" ref="E72" si="421">C72+D72</f>
        <v>2600</v>
      </c>
      <c r="F72" s="309"/>
      <c r="G72" s="310">
        <f t="shared" ref="G72" si="422">C72</f>
        <v>2600</v>
      </c>
      <c r="H72" s="310">
        <f t="shared" ref="H72" si="423">E72</f>
        <v>2600</v>
      </c>
      <c r="I72" s="311"/>
      <c r="J72" s="312">
        <f t="shared" ref="J72" si="424">G72-L72</f>
        <v>0</v>
      </c>
      <c r="K72" s="313">
        <f t="shared" ref="K72" si="425">H72-M72</f>
        <v>0</v>
      </c>
      <c r="L72" s="314">
        <v>2600</v>
      </c>
      <c r="M72" s="315">
        <v>2600</v>
      </c>
      <c r="N72" s="450" t="s">
        <v>921</v>
      </c>
      <c r="P72" s="321"/>
      <c r="Q72" s="454"/>
      <c r="R72" s="455"/>
      <c r="S72" s="451"/>
      <c r="T72" s="451"/>
      <c r="U72" s="452"/>
      <c r="V72" s="453"/>
    </row>
    <row r="73" spans="1:22" s="425" customFormat="1" ht="15" customHeight="1" thickBot="1">
      <c r="A73" s="305">
        <v>44209</v>
      </c>
      <c r="B73" s="316" t="s">
        <v>910</v>
      </c>
      <c r="C73" s="307">
        <v>876.12</v>
      </c>
      <c r="D73" s="308">
        <v>0</v>
      </c>
      <c r="E73" s="309">
        <f t="shared" si="414"/>
        <v>876.12</v>
      </c>
      <c r="F73" s="309"/>
      <c r="G73" s="310">
        <f t="shared" si="415"/>
        <v>876.12</v>
      </c>
      <c r="H73" s="310">
        <f t="shared" si="416"/>
        <v>876.12</v>
      </c>
      <c r="I73" s="311"/>
      <c r="J73" s="312">
        <f t="shared" si="417"/>
        <v>876.12</v>
      </c>
      <c r="K73" s="313">
        <f t="shared" si="418"/>
        <v>876.12</v>
      </c>
      <c r="L73" s="314">
        <f t="shared" si="419"/>
        <v>0</v>
      </c>
      <c r="M73" s="315">
        <f t="shared" si="420"/>
        <v>0</v>
      </c>
      <c r="P73" s="321"/>
      <c r="Q73" s="426"/>
      <c r="R73" s="427"/>
      <c r="S73" s="428"/>
      <c r="T73" s="428"/>
      <c r="U73" s="429"/>
      <c r="V73" s="430"/>
    </row>
    <row r="74" spans="1:22" s="416" customFormat="1" ht="15" customHeight="1" thickBot="1">
      <c r="A74" s="305">
        <v>44211</v>
      </c>
      <c r="B74" s="316" t="s">
        <v>907</v>
      </c>
      <c r="C74" s="307">
        <v>3377.57</v>
      </c>
      <c r="D74" s="308">
        <v>0</v>
      </c>
      <c r="E74" s="309">
        <f t="shared" ref="E74:E75" si="426">C74+D74</f>
        <v>3377.57</v>
      </c>
      <c r="F74" s="309"/>
      <c r="G74" s="310">
        <f t="shared" ref="G74:G75" si="427">C74</f>
        <v>3377.57</v>
      </c>
      <c r="H74" s="310">
        <f t="shared" ref="H74:H75" si="428">E74</f>
        <v>3377.57</v>
      </c>
      <c r="I74" s="311"/>
      <c r="J74" s="312">
        <f t="shared" ref="J74:J75" si="429">G74-L74</f>
        <v>0</v>
      </c>
      <c r="K74" s="313">
        <f t="shared" ref="K74:K75" si="430">H74-M74</f>
        <v>0</v>
      </c>
      <c r="L74" s="314">
        <f t="shared" ref="L74:L75" si="431">IF(DAY(A74)=15,G74,0)</f>
        <v>3377.57</v>
      </c>
      <c r="M74" s="315">
        <f t="shared" ref="M74:M75" si="432">IF(DAY(A74)=15,H74,0)</f>
        <v>3377.57</v>
      </c>
      <c r="P74" s="321"/>
      <c r="Q74" s="417"/>
      <c r="R74" s="418"/>
      <c r="S74" s="419"/>
      <c r="T74" s="419"/>
      <c r="U74" s="420"/>
      <c r="V74" s="421"/>
    </row>
    <row r="75" spans="1:22" s="425" customFormat="1" ht="15" customHeight="1" thickBot="1">
      <c r="A75" s="305">
        <v>44224</v>
      </c>
      <c r="B75" s="316" t="s">
        <v>911</v>
      </c>
      <c r="C75" s="307">
        <v>782.04</v>
      </c>
      <c r="D75" s="308">
        <v>0</v>
      </c>
      <c r="E75" s="309">
        <f t="shared" si="426"/>
        <v>782.04</v>
      </c>
      <c r="F75" s="309"/>
      <c r="G75" s="310">
        <f t="shared" si="427"/>
        <v>782.04</v>
      </c>
      <c r="H75" s="310">
        <f t="shared" si="428"/>
        <v>782.04</v>
      </c>
      <c r="I75" s="311"/>
      <c r="J75" s="312">
        <f t="shared" si="429"/>
        <v>782.04</v>
      </c>
      <c r="K75" s="313">
        <f t="shared" si="430"/>
        <v>782.04</v>
      </c>
      <c r="L75" s="314">
        <f t="shared" si="431"/>
        <v>0</v>
      </c>
      <c r="M75" s="315">
        <f t="shared" si="432"/>
        <v>0</v>
      </c>
      <c r="P75" s="321"/>
      <c r="Q75" s="426"/>
      <c r="R75" s="427"/>
      <c r="S75" s="428"/>
      <c r="T75" s="428"/>
      <c r="U75" s="429"/>
      <c r="V75" s="430"/>
    </row>
    <row r="76" spans="1:22" s="432" customFormat="1" ht="15" customHeight="1" thickBot="1">
      <c r="A76" s="305">
        <v>44235</v>
      </c>
      <c r="B76" s="316" t="s">
        <v>910</v>
      </c>
      <c r="C76" s="307">
        <v>1087.52</v>
      </c>
      <c r="D76" s="308">
        <v>0</v>
      </c>
      <c r="E76" s="309">
        <f t="shared" ref="E76" si="433">C76+D76</f>
        <v>1087.52</v>
      </c>
      <c r="F76" s="309"/>
      <c r="G76" s="310">
        <f t="shared" ref="G76" si="434">C76</f>
        <v>1087.52</v>
      </c>
      <c r="H76" s="310">
        <f t="shared" ref="H76" si="435">E76</f>
        <v>1087.52</v>
      </c>
      <c r="I76" s="311"/>
      <c r="J76" s="312">
        <f t="shared" ref="J76" si="436">G76-L76</f>
        <v>1087.52</v>
      </c>
      <c r="K76" s="313">
        <f t="shared" ref="K76" si="437">H76-M76</f>
        <v>1087.52</v>
      </c>
      <c r="L76" s="314">
        <f t="shared" ref="L76" si="438">IF(DAY(A76)=15,G76,0)</f>
        <v>0</v>
      </c>
      <c r="M76" s="315">
        <f t="shared" ref="M76" si="439">IF(DAY(A76)=15,H76,0)</f>
        <v>0</v>
      </c>
      <c r="P76" s="321"/>
      <c r="Q76" s="433"/>
      <c r="R76" s="434"/>
      <c r="S76" s="435"/>
      <c r="T76" s="435"/>
      <c r="U76" s="436"/>
      <c r="V76" s="437"/>
    </row>
    <row r="77" spans="1:22" s="438" customFormat="1" ht="15" customHeight="1" thickBot="1">
      <c r="A77" s="305">
        <v>44238</v>
      </c>
      <c r="B77" s="316" t="s">
        <v>914</v>
      </c>
      <c r="C77" s="307">
        <v>3060.73</v>
      </c>
      <c r="D77" s="308">
        <v>0</v>
      </c>
      <c r="E77" s="309">
        <f t="shared" ref="E77:E79" si="440">C77+D77</f>
        <v>3060.73</v>
      </c>
      <c r="F77" s="309"/>
      <c r="G77" s="310">
        <f t="shared" ref="G77:G79" si="441">C77</f>
        <v>3060.73</v>
      </c>
      <c r="H77" s="310">
        <f t="shared" ref="H77:H79" si="442">E77</f>
        <v>3060.73</v>
      </c>
      <c r="I77" s="311"/>
      <c r="J77" s="312">
        <f t="shared" ref="J77:J79" si="443">G77-L77</f>
        <v>3060.73</v>
      </c>
      <c r="K77" s="313">
        <f t="shared" ref="K77:K79" si="444">H77-M77</f>
        <v>3060.73</v>
      </c>
      <c r="L77" s="314">
        <f t="shared" ref="L77:L79" si="445">IF(DAY(A77)=15,G77,0)</f>
        <v>0</v>
      </c>
      <c r="M77" s="315">
        <f t="shared" ref="M77:M79" si="446">IF(DAY(A77)=15,H77,0)</f>
        <v>0</v>
      </c>
      <c r="P77" s="321"/>
      <c r="Q77" s="442"/>
      <c r="R77" s="443"/>
      <c r="S77" s="439"/>
      <c r="T77" s="439"/>
      <c r="U77" s="440"/>
      <c r="V77" s="441"/>
    </row>
    <row r="78" spans="1:22" s="444" customFormat="1" ht="15" customHeight="1" thickBot="1">
      <c r="A78" s="305">
        <v>44240</v>
      </c>
      <c r="B78" s="316" t="s">
        <v>916</v>
      </c>
      <c r="C78" s="307">
        <v>1332.78</v>
      </c>
      <c r="D78" s="308">
        <v>0</v>
      </c>
      <c r="E78" s="309">
        <f t="shared" si="440"/>
        <v>1332.78</v>
      </c>
      <c r="F78" s="309"/>
      <c r="G78" s="310">
        <f t="shared" si="441"/>
        <v>1332.78</v>
      </c>
      <c r="H78" s="310">
        <f t="shared" si="442"/>
        <v>1332.78</v>
      </c>
      <c r="I78" s="311"/>
      <c r="J78" s="312">
        <f t="shared" si="443"/>
        <v>1332.78</v>
      </c>
      <c r="K78" s="313">
        <f t="shared" si="444"/>
        <v>1332.78</v>
      </c>
      <c r="L78" s="314">
        <f t="shared" si="445"/>
        <v>0</v>
      </c>
      <c r="M78" s="315">
        <f t="shared" si="446"/>
        <v>0</v>
      </c>
      <c r="P78" s="321"/>
      <c r="Q78" s="445"/>
      <c r="R78" s="446"/>
      <c r="S78" s="447"/>
      <c r="T78" s="447"/>
      <c r="U78" s="448"/>
      <c r="V78" s="449"/>
    </row>
    <row r="79" spans="1:22" s="444" customFormat="1" ht="15" customHeight="1" thickBot="1">
      <c r="A79" s="305">
        <v>44241</v>
      </c>
      <c r="B79" s="316" t="s">
        <v>917</v>
      </c>
      <c r="C79" s="307">
        <v>5400</v>
      </c>
      <c r="D79" s="308">
        <v>0</v>
      </c>
      <c r="E79" s="309">
        <f t="shared" si="440"/>
        <v>5400</v>
      </c>
      <c r="F79" s="309"/>
      <c r="G79" s="310">
        <f t="shared" si="441"/>
        <v>5400</v>
      </c>
      <c r="H79" s="310">
        <f t="shared" si="442"/>
        <v>5400</v>
      </c>
      <c r="I79" s="311"/>
      <c r="J79" s="312">
        <f t="shared" si="443"/>
        <v>5400</v>
      </c>
      <c r="K79" s="313">
        <f t="shared" si="444"/>
        <v>5400</v>
      </c>
      <c r="L79" s="314">
        <f t="shared" si="445"/>
        <v>0</v>
      </c>
      <c r="M79" s="315">
        <f t="shared" si="446"/>
        <v>0</v>
      </c>
      <c r="P79" s="321"/>
      <c r="Q79" s="445"/>
      <c r="R79" s="446"/>
      <c r="S79" s="447"/>
      <c r="T79" s="447"/>
      <c r="U79" s="448"/>
      <c r="V79" s="449"/>
    </row>
    <row r="80" spans="1:22" s="444" customFormat="1" ht="15" customHeight="1" thickBot="1">
      <c r="A80" s="305">
        <v>44249</v>
      </c>
      <c r="B80" s="316" t="s">
        <v>918</v>
      </c>
      <c r="C80" s="307">
        <v>7462</v>
      </c>
      <c r="D80" s="308">
        <v>0</v>
      </c>
      <c r="E80" s="309">
        <f t="shared" ref="E80" si="447">C80+D80</f>
        <v>7462</v>
      </c>
      <c r="F80" s="309"/>
      <c r="G80" s="310">
        <f t="shared" ref="G80" si="448">C80</f>
        <v>7462</v>
      </c>
      <c r="H80" s="310">
        <f t="shared" ref="H80" si="449">E80</f>
        <v>7462</v>
      </c>
      <c r="I80" s="311"/>
      <c r="J80" s="312">
        <f t="shared" ref="J80" si="450">G80-L80</f>
        <v>7462</v>
      </c>
      <c r="K80" s="313">
        <f t="shared" ref="K80" si="451">H80-M80</f>
        <v>7462</v>
      </c>
      <c r="L80" s="314">
        <f t="shared" ref="L80" si="452">IF(DAY(A80)=15,G80,0)</f>
        <v>0</v>
      </c>
      <c r="M80" s="315">
        <f t="shared" ref="M80" si="453">IF(DAY(A80)=15,H80,0)</f>
        <v>0</v>
      </c>
      <c r="P80" s="321"/>
      <c r="Q80" s="445"/>
      <c r="R80" s="446"/>
      <c r="S80" s="447"/>
      <c r="T80" s="447"/>
      <c r="U80" s="448"/>
      <c r="V80" s="449"/>
    </row>
    <row r="81" spans="1:22" s="450" customFormat="1" ht="15" customHeight="1" thickBot="1">
      <c r="A81" s="305">
        <v>44254</v>
      </c>
      <c r="B81" s="316" t="s">
        <v>919</v>
      </c>
      <c r="C81" s="307">
        <v>6648</v>
      </c>
      <c r="D81" s="308">
        <v>0</v>
      </c>
      <c r="E81" s="309">
        <f t="shared" ref="E81:E83" si="454">C81+D81</f>
        <v>6648</v>
      </c>
      <c r="F81" s="309"/>
      <c r="G81" s="310">
        <f t="shared" ref="G81:G83" si="455">C81</f>
        <v>6648</v>
      </c>
      <c r="H81" s="310">
        <f t="shared" ref="H81:H83" si="456">E81</f>
        <v>6648</v>
      </c>
      <c r="I81" s="311"/>
      <c r="J81" s="312">
        <f t="shared" ref="J81:J83" si="457">G81-L81</f>
        <v>6648</v>
      </c>
      <c r="K81" s="313">
        <f t="shared" ref="K81:K83" si="458">H81-M81</f>
        <v>6648</v>
      </c>
      <c r="L81" s="314">
        <f t="shared" ref="L81:L83" si="459">IF(DAY(A81)=15,G81,0)</f>
        <v>0</v>
      </c>
      <c r="M81" s="315">
        <f t="shared" ref="M81:M83" si="460">IF(DAY(A81)=15,H81,0)</f>
        <v>0</v>
      </c>
      <c r="P81" s="321"/>
      <c r="Q81" s="454"/>
      <c r="R81" s="455"/>
      <c r="S81" s="451"/>
      <c r="T81" s="451"/>
      <c r="U81" s="452"/>
      <c r="V81" s="453"/>
    </row>
    <row r="82" spans="1:22" s="464" customFormat="1" ht="15" customHeight="1" thickBot="1">
      <c r="A82" s="305">
        <v>44259</v>
      </c>
      <c r="B82" s="316" t="s">
        <v>927</v>
      </c>
      <c r="C82" s="307">
        <v>5334</v>
      </c>
      <c r="D82" s="308">
        <v>0</v>
      </c>
      <c r="E82" s="309">
        <f t="shared" ref="E82" si="461">C82+D82</f>
        <v>5334</v>
      </c>
      <c r="F82" s="309"/>
      <c r="G82" s="310">
        <f t="shared" ref="G82" si="462">C82</f>
        <v>5334</v>
      </c>
      <c r="H82" s="310">
        <f t="shared" ref="H82" si="463">E82</f>
        <v>5334</v>
      </c>
      <c r="I82" s="311"/>
      <c r="J82" s="312">
        <f t="shared" ref="J82" si="464">G82-L82</f>
        <v>5334</v>
      </c>
      <c r="K82" s="313">
        <f t="shared" ref="K82" si="465">H82-M82</f>
        <v>5334</v>
      </c>
      <c r="L82" s="314">
        <f t="shared" ref="L82" si="466">IF(DAY(A82)=15,G82,0)</f>
        <v>0</v>
      </c>
      <c r="M82" s="315">
        <f t="shared" ref="M82" si="467">IF(DAY(A82)=15,H82,0)</f>
        <v>0</v>
      </c>
      <c r="P82" s="321"/>
      <c r="Q82" s="457"/>
      <c r="R82" s="458"/>
      <c r="S82" s="459"/>
      <c r="T82" s="459"/>
      <c r="U82" s="460"/>
      <c r="V82" s="461"/>
    </row>
    <row r="83" spans="1:22" s="464" customFormat="1" ht="15" customHeight="1" thickBot="1">
      <c r="A83" s="305">
        <v>44259</v>
      </c>
      <c r="B83" s="316" t="s">
        <v>927</v>
      </c>
      <c r="C83" s="307">
        <v>7500</v>
      </c>
      <c r="D83" s="308">
        <v>0</v>
      </c>
      <c r="E83" s="309">
        <f t="shared" si="454"/>
        <v>7500</v>
      </c>
      <c r="F83" s="309"/>
      <c r="G83" s="310">
        <f t="shared" si="455"/>
        <v>7500</v>
      </c>
      <c r="H83" s="310">
        <f t="shared" si="456"/>
        <v>7500</v>
      </c>
      <c r="I83" s="311"/>
      <c r="J83" s="312">
        <f t="shared" si="457"/>
        <v>7500</v>
      </c>
      <c r="K83" s="313">
        <f t="shared" si="458"/>
        <v>7500</v>
      </c>
      <c r="L83" s="314">
        <f t="shared" si="459"/>
        <v>0</v>
      </c>
      <c r="M83" s="315">
        <f t="shared" si="460"/>
        <v>0</v>
      </c>
      <c r="P83" s="321"/>
      <c r="Q83" s="457"/>
      <c r="R83" s="458"/>
      <c r="S83" s="459"/>
      <c r="T83" s="459"/>
      <c r="U83" s="460"/>
      <c r="V83" s="461"/>
    </row>
    <row r="84" spans="1:22" s="456" customFormat="1" ht="15" customHeight="1" thickBot="1">
      <c r="A84" s="305">
        <v>44259</v>
      </c>
      <c r="B84" s="316" t="s">
        <v>924</v>
      </c>
      <c r="C84" s="307">
        <v>5308</v>
      </c>
      <c r="D84" s="308">
        <v>0</v>
      </c>
      <c r="E84" s="309">
        <f t="shared" ref="E84" si="468">C84+D84</f>
        <v>5308</v>
      </c>
      <c r="F84" s="309"/>
      <c r="G84" s="310">
        <f t="shared" ref="G84" si="469">C84</f>
        <v>5308</v>
      </c>
      <c r="H84" s="310">
        <f t="shared" ref="H84" si="470">E84</f>
        <v>5308</v>
      </c>
      <c r="I84" s="311"/>
      <c r="J84" s="312">
        <f t="shared" ref="J84" si="471">G84-L84</f>
        <v>5308</v>
      </c>
      <c r="K84" s="313">
        <f t="shared" ref="K84" si="472">H84-M84</f>
        <v>5308</v>
      </c>
      <c r="L84" s="314">
        <f t="shared" ref="L84" si="473">IF(DAY(A84)=15,G84,0)</f>
        <v>0</v>
      </c>
      <c r="M84" s="315">
        <f t="shared" ref="M84" si="474">IF(DAY(A84)=15,H84,0)</f>
        <v>0</v>
      </c>
      <c r="P84" s="321"/>
      <c r="Q84" s="457"/>
      <c r="R84" s="458"/>
      <c r="S84" s="459"/>
      <c r="T84" s="459"/>
      <c r="U84" s="460"/>
      <c r="V84" s="461"/>
    </row>
    <row r="85" spans="1:22" s="456" customFormat="1" ht="15" customHeight="1" thickBot="1">
      <c r="A85" s="305">
        <v>44259</v>
      </c>
      <c r="B85" s="316" t="s">
        <v>924</v>
      </c>
      <c r="C85" s="307">
        <v>10264</v>
      </c>
      <c r="D85" s="308">
        <v>0</v>
      </c>
      <c r="E85" s="309">
        <f t="shared" ref="E85" si="475">C85+D85</f>
        <v>10264</v>
      </c>
      <c r="F85" s="309"/>
      <c r="G85" s="310">
        <f t="shared" ref="G85" si="476">C85</f>
        <v>10264</v>
      </c>
      <c r="H85" s="310">
        <f t="shared" ref="H85" si="477">E85</f>
        <v>10264</v>
      </c>
      <c r="I85" s="311"/>
      <c r="J85" s="312">
        <f t="shared" ref="J85" si="478">G85-L85</f>
        <v>10264</v>
      </c>
      <c r="K85" s="313">
        <f t="shared" ref="K85" si="479">H85-M85</f>
        <v>10264</v>
      </c>
      <c r="L85" s="314">
        <f t="shared" ref="L85" si="480">IF(DAY(A85)=15,G85,0)</f>
        <v>0</v>
      </c>
      <c r="M85" s="315">
        <f t="shared" ref="M85" si="481">IF(DAY(A85)=15,H85,0)</f>
        <v>0</v>
      </c>
      <c r="P85" s="321"/>
      <c r="Q85" s="457"/>
      <c r="R85" s="458"/>
      <c r="S85" s="459"/>
      <c r="T85" s="459"/>
      <c r="U85" s="460"/>
      <c r="V85" s="461"/>
    </row>
    <row r="86" spans="1:22" s="462" customFormat="1" ht="15" customHeight="1" thickBot="1">
      <c r="A86" s="305">
        <v>44260</v>
      </c>
      <c r="B86" s="316" t="s">
        <v>925</v>
      </c>
      <c r="C86" s="307">
        <v>5324</v>
      </c>
      <c r="D86" s="308">
        <v>0</v>
      </c>
      <c r="E86" s="309">
        <f t="shared" ref="E86:E88" si="482">C86+D86</f>
        <v>5324</v>
      </c>
      <c r="F86" s="309"/>
      <c r="G86" s="310">
        <f t="shared" ref="G86:G88" si="483">C86</f>
        <v>5324</v>
      </c>
      <c r="H86" s="310">
        <f t="shared" ref="H86:H88" si="484">E86</f>
        <v>5324</v>
      </c>
      <c r="I86" s="311"/>
      <c r="J86" s="312">
        <f t="shared" ref="J86:J88" si="485">G86-L86</f>
        <v>5324</v>
      </c>
      <c r="K86" s="313">
        <f t="shared" ref="K86:K88" si="486">H86-M86</f>
        <v>5324</v>
      </c>
      <c r="L86" s="314">
        <f t="shared" ref="L86:L88" si="487">IF(DAY(A86)=15,G86,0)</f>
        <v>0</v>
      </c>
      <c r="M86" s="315">
        <f t="shared" ref="M86:M88" si="488">IF(DAY(A86)=15,H86,0)</f>
        <v>0</v>
      </c>
      <c r="P86" s="321"/>
      <c r="Q86" s="457"/>
      <c r="R86" s="458"/>
      <c r="S86" s="459"/>
      <c r="T86" s="459"/>
      <c r="U86" s="460"/>
      <c r="V86" s="461"/>
    </row>
    <row r="87" spans="1:22" s="464" customFormat="1" ht="15" customHeight="1" thickBot="1">
      <c r="A87" s="305">
        <v>44260</v>
      </c>
      <c r="B87" s="316" t="s">
        <v>928</v>
      </c>
      <c r="C87" s="307">
        <v>47726</v>
      </c>
      <c r="D87" s="308">
        <v>0</v>
      </c>
      <c r="E87" s="309">
        <f t="shared" si="482"/>
        <v>47726</v>
      </c>
      <c r="F87" s="309"/>
      <c r="G87" s="310">
        <f t="shared" si="483"/>
        <v>47726</v>
      </c>
      <c r="H87" s="310">
        <f t="shared" si="484"/>
        <v>47726</v>
      </c>
      <c r="I87" s="311"/>
      <c r="J87" s="312">
        <f t="shared" si="485"/>
        <v>47726</v>
      </c>
      <c r="K87" s="313">
        <f t="shared" si="486"/>
        <v>47726</v>
      </c>
      <c r="L87" s="314">
        <f t="shared" si="487"/>
        <v>0</v>
      </c>
      <c r="M87" s="315">
        <f t="shared" si="488"/>
        <v>0</v>
      </c>
      <c r="P87" s="321"/>
      <c r="Q87" s="457"/>
      <c r="R87" s="458"/>
      <c r="S87" s="459"/>
      <c r="T87" s="459"/>
      <c r="U87" s="460"/>
      <c r="V87" s="461"/>
    </row>
    <row r="88" spans="1:22" s="464" customFormat="1" ht="15" customHeight="1" thickBot="1">
      <c r="A88" s="305">
        <v>44260</v>
      </c>
      <c r="B88" s="316" t="s">
        <v>929</v>
      </c>
      <c r="C88" s="307">
        <v>17587</v>
      </c>
      <c r="D88" s="308">
        <v>0</v>
      </c>
      <c r="E88" s="309">
        <f t="shared" si="482"/>
        <v>17587</v>
      </c>
      <c r="F88" s="309"/>
      <c r="G88" s="310">
        <f t="shared" si="483"/>
        <v>17587</v>
      </c>
      <c r="H88" s="310">
        <f t="shared" si="484"/>
        <v>17587</v>
      </c>
      <c r="I88" s="311"/>
      <c r="J88" s="312">
        <f t="shared" si="485"/>
        <v>17587</v>
      </c>
      <c r="K88" s="313">
        <f t="shared" si="486"/>
        <v>17587</v>
      </c>
      <c r="L88" s="314">
        <f t="shared" si="487"/>
        <v>0</v>
      </c>
      <c r="M88" s="315">
        <f t="shared" si="488"/>
        <v>0</v>
      </c>
      <c r="P88" s="321"/>
      <c r="Q88" s="457"/>
      <c r="R88" s="458"/>
      <c r="S88" s="459"/>
      <c r="T88" s="459"/>
      <c r="U88" s="460"/>
      <c r="V88" s="461"/>
    </row>
    <row r="89" spans="1:22" s="465" customFormat="1" ht="15" customHeight="1" thickBot="1">
      <c r="A89" s="305">
        <v>44229</v>
      </c>
      <c r="B89" s="316" t="s">
        <v>926</v>
      </c>
      <c r="C89" s="307">
        <v>554.98</v>
      </c>
      <c r="D89" s="308">
        <v>0</v>
      </c>
      <c r="E89" s="309">
        <f t="shared" ref="E89" si="489">C89+D89</f>
        <v>554.98</v>
      </c>
      <c r="F89" s="309"/>
      <c r="G89" s="310">
        <f t="shared" ref="G89" si="490">C89</f>
        <v>554.98</v>
      </c>
      <c r="H89" s="310">
        <f t="shared" ref="H89" si="491">E89</f>
        <v>554.98</v>
      </c>
      <c r="I89" s="311"/>
      <c r="J89" s="312">
        <f t="shared" ref="J89" si="492">G89-L89</f>
        <v>554.98</v>
      </c>
      <c r="K89" s="313">
        <f t="shared" ref="K89" si="493">H89-M89</f>
        <v>554.98</v>
      </c>
      <c r="L89" s="314">
        <f t="shared" ref="L89" si="494">IF(DAY(A89)=15,G89,0)</f>
        <v>0</v>
      </c>
      <c r="M89" s="315">
        <f t="shared" ref="M89" si="495">IF(DAY(A89)=15,H89,0)</f>
        <v>0</v>
      </c>
      <c r="P89" s="321"/>
      <c r="Q89" s="457"/>
      <c r="R89" s="458"/>
      <c r="S89" s="459"/>
      <c r="T89" s="459"/>
      <c r="U89" s="460"/>
      <c r="V89" s="461"/>
    </row>
    <row r="90" spans="1:22" s="466" customFormat="1" ht="15" customHeight="1" thickBot="1">
      <c r="A90" s="305">
        <v>44253</v>
      </c>
      <c r="B90" s="316" t="s">
        <v>931</v>
      </c>
      <c r="C90" s="307">
        <v>1279.07</v>
      </c>
      <c r="D90" s="308">
        <v>0</v>
      </c>
      <c r="E90" s="309">
        <f t="shared" ref="E90" si="496">C90+D90</f>
        <v>1279.07</v>
      </c>
      <c r="F90" s="309"/>
      <c r="G90" s="310">
        <f t="shared" ref="G90" si="497">C90</f>
        <v>1279.07</v>
      </c>
      <c r="H90" s="310">
        <f t="shared" ref="H90" si="498">E90</f>
        <v>1279.07</v>
      </c>
      <c r="I90" s="311"/>
      <c r="J90" s="312">
        <f t="shared" ref="J90" si="499">G90-L90</f>
        <v>1279.07</v>
      </c>
      <c r="K90" s="313">
        <f t="shared" ref="K90" si="500">H90-M90</f>
        <v>1279.07</v>
      </c>
      <c r="L90" s="314">
        <f t="shared" ref="L90" si="501">IF(DAY(A90)=15,G90,0)</f>
        <v>0</v>
      </c>
      <c r="M90" s="315">
        <f t="shared" ref="M90" si="502">IF(DAY(A90)=15,H90,0)</f>
        <v>0</v>
      </c>
      <c r="P90" s="321"/>
      <c r="Q90" s="457"/>
      <c r="R90" s="458"/>
      <c r="S90" s="459"/>
      <c r="T90" s="459"/>
      <c r="U90" s="460"/>
      <c r="V90" s="461"/>
    </row>
    <row r="91" spans="1:22" s="466" customFormat="1" ht="15" customHeight="1" thickBot="1">
      <c r="A91" s="305">
        <v>44253</v>
      </c>
      <c r="B91" s="316" t="s">
        <v>932</v>
      </c>
      <c r="C91" s="307">
        <v>1107.49</v>
      </c>
      <c r="D91" s="308">
        <v>0</v>
      </c>
      <c r="E91" s="309">
        <f t="shared" ref="E91" si="503">C91+D91</f>
        <v>1107.49</v>
      </c>
      <c r="F91" s="309"/>
      <c r="G91" s="310">
        <f t="shared" ref="G91" si="504">C91</f>
        <v>1107.49</v>
      </c>
      <c r="H91" s="310">
        <f t="shared" ref="H91" si="505">E91</f>
        <v>1107.49</v>
      </c>
      <c r="I91" s="311"/>
      <c r="J91" s="312">
        <f t="shared" ref="J91" si="506">G91-L91</f>
        <v>1107.49</v>
      </c>
      <c r="K91" s="313">
        <f t="shared" ref="K91" si="507">H91-M91</f>
        <v>1107.49</v>
      </c>
      <c r="L91" s="314">
        <f t="shared" ref="L91" si="508">IF(DAY(A91)=15,G91,0)</f>
        <v>0</v>
      </c>
      <c r="M91" s="315">
        <f t="shared" ref="M91" si="509">IF(DAY(A91)=15,H91,0)</f>
        <v>0</v>
      </c>
      <c r="P91" s="321"/>
      <c r="Q91" s="457"/>
      <c r="R91" s="458"/>
      <c r="S91" s="459"/>
      <c r="T91" s="459"/>
      <c r="U91" s="460"/>
      <c r="V91" s="461"/>
    </row>
    <row r="92" spans="1:22" s="466" customFormat="1" ht="15" customHeight="1" thickBot="1">
      <c r="A92" s="305">
        <v>44253</v>
      </c>
      <c r="B92" s="316" t="s">
        <v>932</v>
      </c>
      <c r="C92" s="307">
        <v>4719.67</v>
      </c>
      <c r="D92" s="308">
        <v>0</v>
      </c>
      <c r="E92" s="309">
        <f t="shared" ref="E92" si="510">C92+D92</f>
        <v>4719.67</v>
      </c>
      <c r="F92" s="309"/>
      <c r="G92" s="310">
        <f t="shared" ref="G92" si="511">C92</f>
        <v>4719.67</v>
      </c>
      <c r="H92" s="310">
        <f t="shared" ref="H92" si="512">E92</f>
        <v>4719.67</v>
      </c>
      <c r="I92" s="311"/>
      <c r="J92" s="312">
        <f t="shared" ref="J92" si="513">G92-L92</f>
        <v>4719.67</v>
      </c>
      <c r="K92" s="313">
        <f t="shared" ref="K92" si="514">H92-M92</f>
        <v>4719.67</v>
      </c>
      <c r="L92" s="314">
        <f t="shared" ref="L92" si="515">IF(DAY(A92)=15,G92,0)</f>
        <v>0</v>
      </c>
      <c r="M92" s="315">
        <f t="shared" ref="M92" si="516">IF(DAY(A92)=15,H92,0)</f>
        <v>0</v>
      </c>
      <c r="P92" s="321"/>
      <c r="Q92" s="457"/>
      <c r="R92" s="458"/>
      <c r="S92" s="459"/>
      <c r="T92" s="459"/>
      <c r="U92" s="460"/>
      <c r="V92" s="461"/>
    </row>
    <row r="93" spans="1:22" s="467" customFormat="1" ht="15" customHeight="1" thickBot="1">
      <c r="A93" s="305">
        <v>44255</v>
      </c>
      <c r="B93" s="316" t="s">
        <v>934</v>
      </c>
      <c r="C93" s="307">
        <v>1536.48</v>
      </c>
      <c r="D93" s="308">
        <v>0</v>
      </c>
      <c r="E93" s="309">
        <f t="shared" ref="E93" si="517">C93+D93</f>
        <v>1536.48</v>
      </c>
      <c r="F93" s="309"/>
      <c r="G93" s="310">
        <f t="shared" ref="G93" si="518">C93</f>
        <v>1536.48</v>
      </c>
      <c r="H93" s="310">
        <f t="shared" ref="H93" si="519">E93</f>
        <v>1536.48</v>
      </c>
      <c r="I93" s="311"/>
      <c r="J93" s="312">
        <f t="shared" ref="J93" si="520">G93-L93</f>
        <v>1536.48</v>
      </c>
      <c r="K93" s="313">
        <f t="shared" ref="K93" si="521">H93-M93</f>
        <v>1536.48</v>
      </c>
      <c r="L93" s="314">
        <f t="shared" ref="L93" si="522">IF(DAY(A93)=15,G93,0)</f>
        <v>0</v>
      </c>
      <c r="M93" s="315">
        <f t="shared" ref="M93" si="523">IF(DAY(A93)=15,H93,0)</f>
        <v>0</v>
      </c>
      <c r="P93" s="321"/>
      <c r="Q93" s="457"/>
      <c r="R93" s="458"/>
      <c r="S93" s="459"/>
      <c r="T93" s="459"/>
      <c r="U93" s="460"/>
      <c r="V93" s="461"/>
    </row>
    <row r="94" spans="1:22" s="467" customFormat="1" ht="15" customHeight="1" thickBot="1">
      <c r="A94" s="305">
        <v>44255</v>
      </c>
      <c r="B94" s="316" t="s">
        <v>934</v>
      </c>
      <c r="C94" s="307">
        <v>841.25</v>
      </c>
      <c r="D94" s="308">
        <v>0</v>
      </c>
      <c r="E94" s="309">
        <f t="shared" ref="E94:E95" si="524">C94+D94</f>
        <v>841.25</v>
      </c>
      <c r="F94" s="309"/>
      <c r="G94" s="310">
        <f t="shared" ref="G94:G95" si="525">C94</f>
        <v>841.25</v>
      </c>
      <c r="H94" s="310">
        <f t="shared" ref="H94:H95" si="526">E94</f>
        <v>841.25</v>
      </c>
      <c r="I94" s="311"/>
      <c r="J94" s="312">
        <f t="shared" ref="J94:J95" si="527">G94-L94</f>
        <v>841.25</v>
      </c>
      <c r="K94" s="313">
        <f t="shared" ref="K94:K95" si="528">H94-M94</f>
        <v>841.25</v>
      </c>
      <c r="L94" s="314">
        <f t="shared" ref="L94" si="529">IF(DAY(A94)=15,G94,0)</f>
        <v>0</v>
      </c>
      <c r="M94" s="315">
        <f t="shared" ref="M94" si="530">IF(DAY(A94)=15,H94,0)</f>
        <v>0</v>
      </c>
      <c r="P94" s="321"/>
      <c r="Q94" s="457"/>
      <c r="R94" s="458"/>
      <c r="S94" s="459"/>
      <c r="T94" s="459"/>
      <c r="U94" s="460"/>
      <c r="V94" s="461"/>
    </row>
    <row r="95" spans="1:22" s="468" customFormat="1" ht="15" customHeight="1" thickBot="1">
      <c r="A95" s="305">
        <v>44279</v>
      </c>
      <c r="B95" s="316" t="s">
        <v>977</v>
      </c>
      <c r="C95" s="307">
        <v>5570</v>
      </c>
      <c r="D95" s="308">
        <v>0</v>
      </c>
      <c r="E95" s="309">
        <f t="shared" si="524"/>
        <v>5570</v>
      </c>
      <c r="F95" s="309"/>
      <c r="G95" s="310">
        <f t="shared" si="525"/>
        <v>5570</v>
      </c>
      <c r="H95" s="310">
        <f t="shared" si="526"/>
        <v>5570</v>
      </c>
      <c r="I95" s="311"/>
      <c r="J95" s="312">
        <f t="shared" si="527"/>
        <v>0</v>
      </c>
      <c r="K95" s="313">
        <f t="shared" si="528"/>
        <v>0</v>
      </c>
      <c r="L95" s="314">
        <v>5570</v>
      </c>
      <c r="M95" s="315">
        <v>5570</v>
      </c>
      <c r="N95" s="487" t="s">
        <v>921</v>
      </c>
      <c r="P95" s="321"/>
      <c r="Q95" s="457"/>
      <c r="R95" s="458"/>
      <c r="S95" s="459"/>
      <c r="T95" s="459"/>
      <c r="U95" s="460"/>
      <c r="V95" s="461"/>
    </row>
    <row r="96" spans="1:22" s="487" customFormat="1" ht="15" customHeight="1" thickBot="1">
      <c r="A96" s="305">
        <v>44279</v>
      </c>
      <c r="B96" s="316" t="s">
        <v>977</v>
      </c>
      <c r="C96" s="307">
        <v>1836.69</v>
      </c>
      <c r="D96" s="308">
        <v>0</v>
      </c>
      <c r="E96" s="309">
        <f t="shared" ref="E96" si="531">C96+D96</f>
        <v>1836.69</v>
      </c>
      <c r="F96" s="309"/>
      <c r="G96" s="310">
        <f t="shared" ref="G96" si="532">C96</f>
        <v>1836.69</v>
      </c>
      <c r="H96" s="310">
        <f t="shared" ref="H96" si="533">E96</f>
        <v>1836.69</v>
      </c>
      <c r="I96" s="311"/>
      <c r="J96" s="312">
        <f t="shared" ref="J96" si="534">G96-L96</f>
        <v>0</v>
      </c>
      <c r="K96" s="313">
        <f t="shared" ref="K96" si="535">H96-M96</f>
        <v>0</v>
      </c>
      <c r="L96" s="314">
        <v>1836.69</v>
      </c>
      <c r="M96" s="315">
        <v>1836.69</v>
      </c>
      <c r="N96" s="487" t="s">
        <v>921</v>
      </c>
      <c r="P96" s="321"/>
      <c r="Q96" s="457"/>
      <c r="R96" s="458"/>
      <c r="S96" s="459"/>
      <c r="T96" s="459"/>
      <c r="U96" s="460"/>
      <c r="V96" s="461"/>
    </row>
    <row r="97" spans="1:22" s="487" customFormat="1" ht="15" customHeight="1" thickBot="1">
      <c r="A97" s="305">
        <v>44297</v>
      </c>
      <c r="B97" s="316" t="s">
        <v>935</v>
      </c>
      <c r="C97" s="307">
        <v>4868</v>
      </c>
      <c r="D97" s="308">
        <v>0</v>
      </c>
      <c r="E97" s="309">
        <f t="shared" ref="E97" si="536">C97+D97</f>
        <v>4868</v>
      </c>
      <c r="F97" s="309"/>
      <c r="G97" s="310">
        <f t="shared" ref="G97" si="537">C97</f>
        <v>4868</v>
      </c>
      <c r="H97" s="310">
        <f t="shared" ref="H97" si="538">E97</f>
        <v>4868</v>
      </c>
      <c r="I97" s="311"/>
      <c r="J97" s="312">
        <f t="shared" ref="J97" si="539">G97-L97</f>
        <v>4868</v>
      </c>
      <c r="K97" s="313">
        <f t="shared" ref="K97" si="540">H97-M97</f>
        <v>4868</v>
      </c>
      <c r="L97" s="314">
        <f t="shared" ref="L97" si="541">IF(DAY(A97)=15,G97,0)</f>
        <v>0</v>
      </c>
      <c r="M97" s="315">
        <f t="shared" ref="M97" si="542">IF(DAY(A97)=15,H97,0)</f>
        <v>0</v>
      </c>
      <c r="P97" s="321"/>
      <c r="Q97" s="457"/>
      <c r="R97" s="458"/>
      <c r="S97" s="459"/>
      <c r="T97" s="459"/>
      <c r="U97" s="460"/>
      <c r="V97" s="461"/>
    </row>
    <row r="98" spans="1:22" s="487" customFormat="1" ht="15" customHeight="1">
      <c r="A98" s="305">
        <v>44297</v>
      </c>
      <c r="B98" s="316" t="s">
        <v>935</v>
      </c>
      <c r="C98" s="307">
        <v>1132</v>
      </c>
      <c r="D98" s="308">
        <v>0</v>
      </c>
      <c r="E98" s="309">
        <f t="shared" ref="E98" si="543">C98+D98</f>
        <v>1132</v>
      </c>
      <c r="F98" s="309"/>
      <c r="G98" s="310">
        <f t="shared" ref="G98" si="544">C98</f>
        <v>1132</v>
      </c>
      <c r="H98" s="310">
        <f t="shared" ref="H98" si="545">E98</f>
        <v>1132</v>
      </c>
      <c r="I98" s="311"/>
      <c r="J98" s="312">
        <f t="shared" ref="J98" si="546">G98-L98</f>
        <v>1132</v>
      </c>
      <c r="K98" s="313">
        <f t="shared" ref="K98" si="547">H98-M98</f>
        <v>1132</v>
      </c>
      <c r="L98" s="314">
        <f t="shared" ref="L98" si="548">IF(DAY(A98)=15,G98,0)</f>
        <v>0</v>
      </c>
      <c r="M98" s="315">
        <f t="shared" ref="M98" si="549">IF(DAY(A98)=15,H98,0)</f>
        <v>0</v>
      </c>
      <c r="P98" s="321"/>
      <c r="Q98" s="457"/>
      <c r="R98" s="458"/>
      <c r="S98" s="459"/>
      <c r="T98" s="459"/>
      <c r="U98" s="460"/>
      <c r="V98" s="461"/>
    </row>
    <row r="99" spans="1:22" s="349" customFormat="1" ht="15" customHeight="1">
      <c r="A99" s="336"/>
      <c r="B99" s="316"/>
      <c r="C99" s="337"/>
      <c r="D99" s="308"/>
      <c r="E99" s="338"/>
      <c r="F99" s="338"/>
      <c r="G99" s="339"/>
      <c r="H99" s="340"/>
      <c r="I99" s="311"/>
      <c r="J99" s="312"/>
      <c r="K99" s="313"/>
      <c r="L99" s="314"/>
      <c r="M99" s="315"/>
      <c r="P99" s="321"/>
      <c r="Q99" s="328"/>
      <c r="R99" s="329"/>
      <c r="S99" s="330"/>
      <c r="T99" s="330"/>
      <c r="U99" s="331"/>
      <c r="V99" s="332"/>
    </row>
    <row r="100" spans="1:22">
      <c r="A100" s="26" t="s">
        <v>161</v>
      </c>
      <c r="B100" s="26" t="s">
        <v>160</v>
      </c>
      <c r="C100" s="26" t="s">
        <v>272</v>
      </c>
      <c r="D100" s="26" t="s">
        <v>273</v>
      </c>
      <c r="E100" s="26" t="s">
        <v>274</v>
      </c>
      <c r="F100" s="26" t="s">
        <v>183</v>
      </c>
      <c r="G100" s="26">
        <f t="shared" ref="G100:G150" si="550">C100-I100</f>
        <v>5.96</v>
      </c>
      <c r="H100" s="27">
        <f t="shared" ref="H100:H150" si="551">E100-I100</f>
        <v>6.53</v>
      </c>
      <c r="I100" s="345"/>
      <c r="J100" s="82">
        <f t="shared" ref="J100:J150" si="552">G100-L100</f>
        <v>5.96</v>
      </c>
      <c r="K100" s="83">
        <f t="shared" ref="K100:K150" si="553">H100-M100</f>
        <v>6.53</v>
      </c>
      <c r="L100" s="211">
        <f t="shared" ref="L100:L150" si="554">IF(DAY(A100)=15,G100,0)</f>
        <v>0</v>
      </c>
      <c r="M100" s="212">
        <f t="shared" ref="M100:M150" si="555">IF(DAY(A100)=15,H100,0)</f>
        <v>0</v>
      </c>
    </row>
    <row r="101" spans="1:22">
      <c r="A101" s="26" t="s">
        <v>455</v>
      </c>
      <c r="B101" s="26" t="s">
        <v>763</v>
      </c>
      <c r="C101" s="26" t="s">
        <v>764</v>
      </c>
      <c r="D101" s="26" t="s">
        <v>765</v>
      </c>
      <c r="E101" s="26" t="s">
        <v>766</v>
      </c>
      <c r="F101" s="26" t="s">
        <v>183</v>
      </c>
      <c r="G101" s="26">
        <f t="shared" si="550"/>
        <v>24.12</v>
      </c>
      <c r="H101" s="27">
        <f t="shared" si="551"/>
        <v>26.07</v>
      </c>
      <c r="I101" s="345"/>
      <c r="J101" s="82">
        <f t="shared" si="552"/>
        <v>24.12</v>
      </c>
      <c r="K101" s="83">
        <f t="shared" si="553"/>
        <v>26.07</v>
      </c>
      <c r="L101" s="211">
        <f t="shared" si="554"/>
        <v>0</v>
      </c>
      <c r="M101" s="212">
        <f t="shared" si="555"/>
        <v>0</v>
      </c>
    </row>
    <row r="102" spans="1:22">
      <c r="A102" s="26" t="s">
        <v>767</v>
      </c>
      <c r="B102" s="26" t="s">
        <v>768</v>
      </c>
      <c r="C102" s="26" t="s">
        <v>769</v>
      </c>
      <c r="D102" s="26" t="s">
        <v>770</v>
      </c>
      <c r="E102" s="26" t="s">
        <v>771</v>
      </c>
      <c r="F102" s="26" t="s">
        <v>183</v>
      </c>
      <c r="G102" s="26">
        <f t="shared" si="550"/>
        <v>59.46</v>
      </c>
      <c r="H102" s="27">
        <f t="shared" si="551"/>
        <v>64.790000000000006</v>
      </c>
      <c r="I102" s="345"/>
      <c r="J102" s="82">
        <f t="shared" si="552"/>
        <v>59.46</v>
      </c>
      <c r="K102" s="83">
        <f t="shared" si="553"/>
        <v>64.790000000000006</v>
      </c>
      <c r="L102" s="211">
        <f t="shared" si="554"/>
        <v>0</v>
      </c>
      <c r="M102" s="212">
        <f t="shared" si="555"/>
        <v>0</v>
      </c>
    </row>
    <row r="103" spans="1:22">
      <c r="A103" s="26" t="s">
        <v>671</v>
      </c>
      <c r="B103" s="26" t="s">
        <v>668</v>
      </c>
      <c r="C103" s="26" t="s">
        <v>672</v>
      </c>
      <c r="D103" s="26" t="s">
        <v>673</v>
      </c>
      <c r="E103" s="26" t="s">
        <v>674</v>
      </c>
      <c r="F103" s="26" t="s">
        <v>183</v>
      </c>
      <c r="G103" s="26">
        <f t="shared" si="550"/>
        <v>435.57</v>
      </c>
      <c r="H103" s="27">
        <f t="shared" si="551"/>
        <v>474.6</v>
      </c>
      <c r="I103" s="345"/>
      <c r="J103" s="82">
        <f t="shared" si="552"/>
        <v>435.57</v>
      </c>
      <c r="K103" s="83">
        <f t="shared" si="553"/>
        <v>474.6</v>
      </c>
      <c r="L103" s="211">
        <f t="shared" si="554"/>
        <v>0</v>
      </c>
      <c r="M103" s="212">
        <f t="shared" si="555"/>
        <v>0</v>
      </c>
    </row>
    <row r="104" spans="1:22">
      <c r="A104" s="26" t="s">
        <v>714</v>
      </c>
      <c r="B104" s="26" t="s">
        <v>760</v>
      </c>
      <c r="C104" s="26" t="s">
        <v>772</v>
      </c>
      <c r="D104" s="26" t="s">
        <v>773</v>
      </c>
      <c r="E104" s="26" t="s">
        <v>774</v>
      </c>
      <c r="F104" s="26" t="s">
        <v>183</v>
      </c>
      <c r="G104" s="26">
        <f t="shared" si="550"/>
        <v>79.06</v>
      </c>
      <c r="H104" s="27">
        <f t="shared" si="551"/>
        <v>85.47</v>
      </c>
      <c r="I104" s="345"/>
      <c r="J104" s="82">
        <f t="shared" si="552"/>
        <v>79.06</v>
      </c>
      <c r="K104" s="83">
        <f t="shared" si="553"/>
        <v>85.47</v>
      </c>
      <c r="L104" s="211">
        <f t="shared" si="554"/>
        <v>0</v>
      </c>
      <c r="M104" s="212">
        <f t="shared" si="555"/>
        <v>0</v>
      </c>
    </row>
    <row r="105" spans="1:22">
      <c r="A105" s="26" t="s">
        <v>381</v>
      </c>
      <c r="B105" s="26" t="s">
        <v>379</v>
      </c>
      <c r="C105" s="26" t="s">
        <v>382</v>
      </c>
      <c r="D105" s="26" t="s">
        <v>383</v>
      </c>
      <c r="E105" s="26" t="s">
        <v>384</v>
      </c>
      <c r="F105" s="26" t="s">
        <v>183</v>
      </c>
      <c r="G105" s="26">
        <f t="shared" si="550"/>
        <v>288.08</v>
      </c>
      <c r="H105" s="27">
        <f t="shared" si="551"/>
        <v>311.44</v>
      </c>
      <c r="I105" s="345"/>
      <c r="J105" s="82">
        <f t="shared" si="552"/>
        <v>288.08</v>
      </c>
      <c r="K105" s="83">
        <f t="shared" si="553"/>
        <v>311.44</v>
      </c>
      <c r="L105" s="211">
        <f t="shared" si="554"/>
        <v>0</v>
      </c>
      <c r="M105" s="212">
        <f t="shared" si="555"/>
        <v>0</v>
      </c>
    </row>
    <row r="106" spans="1:22">
      <c r="A106" s="26" t="s">
        <v>259</v>
      </c>
      <c r="B106" s="26" t="s">
        <v>266</v>
      </c>
      <c r="C106" s="26" t="s">
        <v>267</v>
      </c>
      <c r="D106" s="26" t="s">
        <v>268</v>
      </c>
      <c r="E106" s="26" t="s">
        <v>269</v>
      </c>
      <c r="F106" s="26" t="s">
        <v>182</v>
      </c>
      <c r="G106" s="26">
        <f t="shared" si="550"/>
        <v>323.06</v>
      </c>
      <c r="H106" s="27">
        <f t="shared" si="551"/>
        <v>327.12</v>
      </c>
      <c r="I106" s="345"/>
      <c r="J106" s="82">
        <f t="shared" si="552"/>
        <v>323.06</v>
      </c>
      <c r="K106" s="83">
        <f t="shared" si="553"/>
        <v>327.12</v>
      </c>
      <c r="L106" s="211">
        <f t="shared" si="554"/>
        <v>0</v>
      </c>
      <c r="M106" s="212">
        <f t="shared" si="555"/>
        <v>0</v>
      </c>
    </row>
    <row r="107" spans="1:22">
      <c r="A107" s="26" t="s">
        <v>190</v>
      </c>
      <c r="B107" s="26" t="s">
        <v>553</v>
      </c>
      <c r="C107" s="26" t="s">
        <v>554</v>
      </c>
      <c r="D107" s="26" t="s">
        <v>555</v>
      </c>
      <c r="E107" s="26" t="s">
        <v>556</v>
      </c>
      <c r="F107" s="26" t="s">
        <v>184</v>
      </c>
      <c r="G107" s="26">
        <f t="shared" si="550"/>
        <v>1075.98</v>
      </c>
      <c r="H107" s="27">
        <f t="shared" si="551"/>
        <v>1170.1199999999999</v>
      </c>
      <c r="I107" s="345"/>
      <c r="J107" s="82">
        <f t="shared" si="552"/>
        <v>1075.98</v>
      </c>
      <c r="K107" s="83">
        <f t="shared" si="553"/>
        <v>1170.1199999999999</v>
      </c>
      <c r="L107" s="211">
        <f t="shared" si="554"/>
        <v>0</v>
      </c>
      <c r="M107" s="212">
        <f t="shared" si="555"/>
        <v>0</v>
      </c>
    </row>
    <row r="108" spans="1:22">
      <c r="A108" s="26" t="s">
        <v>557</v>
      </c>
      <c r="B108" s="26" t="s">
        <v>552</v>
      </c>
      <c r="C108" s="26" t="s">
        <v>558</v>
      </c>
      <c r="D108" s="26" t="s">
        <v>559</v>
      </c>
      <c r="E108" s="26" t="s">
        <v>560</v>
      </c>
      <c r="F108" s="26" t="s">
        <v>183</v>
      </c>
      <c r="G108" s="26">
        <f t="shared" si="550"/>
        <v>421.35</v>
      </c>
      <c r="H108" s="27">
        <f t="shared" si="551"/>
        <v>459.1</v>
      </c>
      <c r="I108" s="345"/>
      <c r="J108" s="82">
        <f t="shared" si="552"/>
        <v>421.35</v>
      </c>
      <c r="K108" s="83">
        <f t="shared" si="553"/>
        <v>459.1</v>
      </c>
      <c r="L108" s="211">
        <f t="shared" si="554"/>
        <v>0</v>
      </c>
      <c r="M108" s="212">
        <f t="shared" si="555"/>
        <v>0</v>
      </c>
    </row>
    <row r="109" spans="1:22">
      <c r="A109" s="26" t="s">
        <v>471</v>
      </c>
      <c r="B109" s="26" t="s">
        <v>470</v>
      </c>
      <c r="C109" s="26" t="s">
        <v>472</v>
      </c>
      <c r="D109" s="26" t="s">
        <v>473</v>
      </c>
      <c r="E109" s="26" t="s">
        <v>474</v>
      </c>
      <c r="F109" s="26" t="s">
        <v>183</v>
      </c>
      <c r="G109" s="26">
        <f t="shared" si="550"/>
        <v>133.25</v>
      </c>
      <c r="H109" s="27">
        <f t="shared" si="551"/>
        <v>142.93</v>
      </c>
      <c r="I109" s="345"/>
      <c r="J109" s="82">
        <f t="shared" si="552"/>
        <v>133.25</v>
      </c>
      <c r="K109" s="83">
        <f t="shared" si="553"/>
        <v>142.93</v>
      </c>
      <c r="L109" s="211">
        <f t="shared" si="554"/>
        <v>0</v>
      </c>
      <c r="M109" s="212">
        <f t="shared" si="555"/>
        <v>0</v>
      </c>
    </row>
    <row r="110" spans="1:22">
      <c r="A110" s="26" t="s">
        <v>775</v>
      </c>
      <c r="B110" s="26" t="s">
        <v>759</v>
      </c>
      <c r="C110" s="26" t="s">
        <v>776</v>
      </c>
      <c r="D110" s="26" t="s">
        <v>777</v>
      </c>
      <c r="E110" s="26" t="s">
        <v>778</v>
      </c>
      <c r="F110" s="26" t="s">
        <v>183</v>
      </c>
      <c r="G110" s="26">
        <f t="shared" si="550"/>
        <v>25.56</v>
      </c>
      <c r="H110" s="27">
        <f t="shared" si="551"/>
        <v>27.41</v>
      </c>
      <c r="I110" s="345"/>
      <c r="J110" s="82">
        <f t="shared" si="552"/>
        <v>25.56</v>
      </c>
      <c r="K110" s="83">
        <f t="shared" si="553"/>
        <v>27.41</v>
      </c>
      <c r="L110" s="211">
        <f t="shared" si="554"/>
        <v>0</v>
      </c>
      <c r="M110" s="212">
        <f t="shared" si="555"/>
        <v>0</v>
      </c>
    </row>
    <row r="111" spans="1:22">
      <c r="A111" s="26" t="s">
        <v>506</v>
      </c>
      <c r="B111" s="26" t="s">
        <v>551</v>
      </c>
      <c r="C111" s="26" t="s">
        <v>561</v>
      </c>
      <c r="D111" s="26" t="s">
        <v>562</v>
      </c>
      <c r="E111" s="26" t="s">
        <v>563</v>
      </c>
      <c r="F111" s="26" t="s">
        <v>183</v>
      </c>
      <c r="G111" s="26">
        <f t="shared" si="550"/>
        <v>350.93</v>
      </c>
      <c r="H111" s="27">
        <f t="shared" si="551"/>
        <v>379.4</v>
      </c>
      <c r="I111" s="345"/>
      <c r="J111" s="82">
        <f t="shared" si="552"/>
        <v>350.93</v>
      </c>
      <c r="K111" s="83">
        <f t="shared" si="553"/>
        <v>379.4</v>
      </c>
      <c r="L111" s="211">
        <f t="shared" si="554"/>
        <v>0</v>
      </c>
      <c r="M111" s="212">
        <f t="shared" si="555"/>
        <v>0</v>
      </c>
    </row>
    <row r="112" spans="1:22">
      <c r="A112" s="26" t="s">
        <v>212</v>
      </c>
      <c r="B112" s="26" t="s">
        <v>211</v>
      </c>
      <c r="C112" s="26" t="s">
        <v>213</v>
      </c>
      <c r="D112" s="26" t="s">
        <v>214</v>
      </c>
      <c r="E112" s="26" t="s">
        <v>215</v>
      </c>
      <c r="F112" s="26" t="s">
        <v>183</v>
      </c>
      <c r="G112" s="26">
        <f t="shared" si="550"/>
        <v>65.83</v>
      </c>
      <c r="H112" s="27">
        <f t="shared" si="551"/>
        <v>66.41</v>
      </c>
      <c r="I112" s="345"/>
      <c r="J112" s="82">
        <f t="shared" si="552"/>
        <v>65.83</v>
      </c>
      <c r="K112" s="83">
        <f t="shared" si="553"/>
        <v>66.41</v>
      </c>
      <c r="L112" s="211">
        <f t="shared" si="554"/>
        <v>0</v>
      </c>
      <c r="M112" s="212">
        <f t="shared" si="555"/>
        <v>0</v>
      </c>
    </row>
    <row r="113" spans="1:13">
      <c r="A113" s="26" t="s">
        <v>385</v>
      </c>
      <c r="B113" s="26" t="s">
        <v>378</v>
      </c>
      <c r="C113" s="26" t="s">
        <v>386</v>
      </c>
      <c r="D113" s="26" t="s">
        <v>387</v>
      </c>
      <c r="E113" s="26" t="s">
        <v>388</v>
      </c>
      <c r="F113" s="26" t="s">
        <v>183</v>
      </c>
      <c r="G113" s="26">
        <f t="shared" si="550"/>
        <v>58.39</v>
      </c>
      <c r="H113" s="27">
        <f t="shared" si="551"/>
        <v>62.64</v>
      </c>
      <c r="I113" s="345"/>
      <c r="J113" s="82">
        <f t="shared" si="552"/>
        <v>58.39</v>
      </c>
      <c r="K113" s="83">
        <f t="shared" si="553"/>
        <v>62.64</v>
      </c>
      <c r="L113" s="211">
        <f t="shared" si="554"/>
        <v>0</v>
      </c>
      <c r="M113" s="212">
        <f t="shared" si="555"/>
        <v>0</v>
      </c>
    </row>
    <row r="114" spans="1:13">
      <c r="A114" s="26" t="s">
        <v>162</v>
      </c>
      <c r="B114" s="26" t="s">
        <v>761</v>
      </c>
      <c r="C114" s="26" t="s">
        <v>779</v>
      </c>
      <c r="D114" s="26" t="s">
        <v>780</v>
      </c>
      <c r="E114" s="26" t="s">
        <v>781</v>
      </c>
      <c r="F114" s="26" t="s">
        <v>182</v>
      </c>
      <c r="G114" s="26">
        <f t="shared" si="550"/>
        <v>30.35</v>
      </c>
      <c r="H114" s="27">
        <f t="shared" si="551"/>
        <v>32.630000000000003</v>
      </c>
      <c r="I114" s="345"/>
      <c r="J114" s="82">
        <f t="shared" si="552"/>
        <v>30.35</v>
      </c>
      <c r="K114" s="83">
        <f t="shared" si="553"/>
        <v>32.630000000000003</v>
      </c>
      <c r="L114" s="211">
        <f t="shared" si="554"/>
        <v>0</v>
      </c>
      <c r="M114" s="212">
        <f t="shared" si="555"/>
        <v>0</v>
      </c>
    </row>
    <row r="115" spans="1:13">
      <c r="A115" s="26" t="s">
        <v>782</v>
      </c>
      <c r="B115" s="26" t="s">
        <v>768</v>
      </c>
      <c r="C115" s="26" t="s">
        <v>783</v>
      </c>
      <c r="D115" s="26" t="s">
        <v>762</v>
      </c>
      <c r="E115" s="26" t="s">
        <v>784</v>
      </c>
      <c r="F115" s="26" t="s">
        <v>183</v>
      </c>
      <c r="G115" s="26">
        <f t="shared" si="550"/>
        <v>59.98</v>
      </c>
      <c r="H115" s="27">
        <f t="shared" si="551"/>
        <v>64.84</v>
      </c>
      <c r="I115" s="345"/>
      <c r="J115" s="82">
        <f t="shared" si="552"/>
        <v>59.98</v>
      </c>
      <c r="K115" s="83">
        <f t="shared" si="553"/>
        <v>64.84</v>
      </c>
      <c r="L115" s="211">
        <f t="shared" si="554"/>
        <v>0</v>
      </c>
      <c r="M115" s="212">
        <f t="shared" si="555"/>
        <v>0</v>
      </c>
    </row>
    <row r="116" spans="1:13">
      <c r="A116" s="26" t="s">
        <v>675</v>
      </c>
      <c r="B116" s="26" t="s">
        <v>668</v>
      </c>
      <c r="C116" s="26" t="s">
        <v>676</v>
      </c>
      <c r="D116" s="26" t="s">
        <v>677</v>
      </c>
      <c r="E116" s="26" t="s">
        <v>678</v>
      </c>
      <c r="F116" s="26" t="s">
        <v>183</v>
      </c>
      <c r="G116" s="26">
        <f t="shared" si="550"/>
        <v>439.34</v>
      </c>
      <c r="H116" s="27">
        <f t="shared" si="551"/>
        <v>474.98</v>
      </c>
      <c r="I116" s="345"/>
      <c r="J116" s="82">
        <f t="shared" si="552"/>
        <v>439.34</v>
      </c>
      <c r="K116" s="83">
        <f t="shared" si="553"/>
        <v>474.98</v>
      </c>
      <c r="L116" s="211">
        <f t="shared" si="554"/>
        <v>0</v>
      </c>
      <c r="M116" s="212">
        <f t="shared" si="555"/>
        <v>0</v>
      </c>
    </row>
    <row r="117" spans="1:13">
      <c r="A117" s="26" t="s">
        <v>718</v>
      </c>
      <c r="B117" s="26" t="s">
        <v>760</v>
      </c>
      <c r="C117" s="26" t="s">
        <v>785</v>
      </c>
      <c r="D117" s="26" t="s">
        <v>786</v>
      </c>
      <c r="E117" s="26" t="s">
        <v>187</v>
      </c>
      <c r="F117" s="26" t="s">
        <v>183</v>
      </c>
      <c r="G117" s="26">
        <f t="shared" si="550"/>
        <v>79.739999999999995</v>
      </c>
      <c r="H117" s="27">
        <f t="shared" si="551"/>
        <v>85.54</v>
      </c>
      <c r="I117" s="345"/>
      <c r="J117" s="82">
        <f t="shared" si="552"/>
        <v>79.739999999999995</v>
      </c>
      <c r="K117" s="83">
        <f t="shared" si="553"/>
        <v>85.54</v>
      </c>
      <c r="L117" s="211">
        <f t="shared" si="554"/>
        <v>0</v>
      </c>
      <c r="M117" s="212">
        <f t="shared" si="555"/>
        <v>0</v>
      </c>
    </row>
    <row r="118" spans="1:13">
      <c r="A118" s="26" t="s">
        <v>389</v>
      </c>
      <c r="B118" s="26" t="s">
        <v>379</v>
      </c>
      <c r="C118" s="26" t="s">
        <v>390</v>
      </c>
      <c r="D118" s="26" t="s">
        <v>391</v>
      </c>
      <c r="E118" s="26" t="s">
        <v>392</v>
      </c>
      <c r="F118" s="26" t="s">
        <v>183</v>
      </c>
      <c r="G118" s="26">
        <f t="shared" si="550"/>
        <v>290.57</v>
      </c>
      <c r="H118" s="27">
        <f t="shared" si="551"/>
        <v>311.69</v>
      </c>
      <c r="I118" s="345"/>
      <c r="J118" s="82">
        <f t="shared" si="552"/>
        <v>290.57</v>
      </c>
      <c r="K118" s="83">
        <f t="shared" si="553"/>
        <v>311.69</v>
      </c>
      <c r="L118" s="211">
        <f t="shared" si="554"/>
        <v>0</v>
      </c>
      <c r="M118" s="212">
        <f t="shared" si="555"/>
        <v>0</v>
      </c>
    </row>
    <row r="119" spans="1:13">
      <c r="A119" s="26" t="s">
        <v>261</v>
      </c>
      <c r="B119" s="26" t="s">
        <v>260</v>
      </c>
      <c r="C119" s="26" t="s">
        <v>262</v>
      </c>
      <c r="D119" s="26" t="s">
        <v>263</v>
      </c>
      <c r="E119" s="26" t="s">
        <v>264</v>
      </c>
      <c r="F119" s="26" t="s">
        <v>183</v>
      </c>
      <c r="G119" s="26">
        <f t="shared" si="550"/>
        <v>123.47</v>
      </c>
      <c r="H119" s="27">
        <f t="shared" si="551"/>
        <v>124.66</v>
      </c>
      <c r="I119" s="345"/>
      <c r="J119" s="82">
        <f t="shared" si="552"/>
        <v>123.47</v>
      </c>
      <c r="K119" s="83">
        <f t="shared" si="553"/>
        <v>124.66</v>
      </c>
      <c r="L119" s="211">
        <f t="shared" si="554"/>
        <v>0</v>
      </c>
      <c r="M119" s="212">
        <f t="shared" si="555"/>
        <v>0</v>
      </c>
    </row>
    <row r="120" spans="1:13">
      <c r="A120" s="26" t="s">
        <v>192</v>
      </c>
      <c r="B120" s="26" t="s">
        <v>553</v>
      </c>
      <c r="C120" s="26" t="s">
        <v>564</v>
      </c>
      <c r="D120" s="26" t="s">
        <v>565</v>
      </c>
      <c r="E120" s="26" t="s">
        <v>566</v>
      </c>
      <c r="F120" s="26" t="s">
        <v>184</v>
      </c>
      <c r="G120" s="26">
        <f t="shared" si="550"/>
        <v>1085.3800000000001</v>
      </c>
      <c r="H120" s="27">
        <f t="shared" si="551"/>
        <v>1171.06</v>
      </c>
      <c r="I120" s="345"/>
      <c r="J120" s="82">
        <f t="shared" si="552"/>
        <v>1085.3800000000001</v>
      </c>
      <c r="K120" s="83">
        <f t="shared" si="553"/>
        <v>1171.06</v>
      </c>
      <c r="L120" s="211">
        <f t="shared" si="554"/>
        <v>0</v>
      </c>
      <c r="M120" s="212">
        <f t="shared" si="555"/>
        <v>0</v>
      </c>
    </row>
    <row r="121" spans="1:13">
      <c r="A121" s="26" t="s">
        <v>567</v>
      </c>
      <c r="B121" s="26" t="s">
        <v>552</v>
      </c>
      <c r="C121" s="26" t="s">
        <v>568</v>
      </c>
      <c r="D121" s="26" t="s">
        <v>569</v>
      </c>
      <c r="E121" s="26" t="s">
        <v>570</v>
      </c>
      <c r="F121" s="26" t="s">
        <v>183</v>
      </c>
      <c r="G121" s="26">
        <f t="shared" si="550"/>
        <v>425</v>
      </c>
      <c r="H121" s="27">
        <f t="shared" si="551"/>
        <v>459.47</v>
      </c>
      <c r="I121" s="345"/>
      <c r="J121" s="82">
        <f t="shared" si="552"/>
        <v>425</v>
      </c>
      <c r="K121" s="83">
        <f t="shared" si="553"/>
        <v>459.47</v>
      </c>
      <c r="L121" s="211">
        <f t="shared" si="554"/>
        <v>0</v>
      </c>
      <c r="M121" s="212">
        <f t="shared" si="555"/>
        <v>0</v>
      </c>
    </row>
    <row r="122" spans="1:13">
      <c r="A122" s="26" t="s">
        <v>475</v>
      </c>
      <c r="B122" s="26" t="s">
        <v>470</v>
      </c>
      <c r="C122" s="26" t="s">
        <v>476</v>
      </c>
      <c r="D122" s="26" t="s">
        <v>477</v>
      </c>
      <c r="E122" s="26" t="s">
        <v>478</v>
      </c>
      <c r="F122" s="26" t="s">
        <v>183</v>
      </c>
      <c r="G122" s="26">
        <f t="shared" si="550"/>
        <v>134.4</v>
      </c>
      <c r="H122" s="27">
        <f t="shared" si="551"/>
        <v>143.05000000000001</v>
      </c>
      <c r="I122" s="345"/>
      <c r="J122" s="82">
        <f t="shared" si="552"/>
        <v>134.4</v>
      </c>
      <c r="K122" s="83">
        <f t="shared" si="553"/>
        <v>143.05000000000001</v>
      </c>
      <c r="L122" s="211">
        <f t="shared" si="554"/>
        <v>0</v>
      </c>
      <c r="M122" s="212">
        <f t="shared" si="555"/>
        <v>0</v>
      </c>
    </row>
    <row r="123" spans="1:13">
      <c r="A123" s="26" t="s">
        <v>787</v>
      </c>
      <c r="B123" s="26" t="s">
        <v>759</v>
      </c>
      <c r="C123" s="26" t="s">
        <v>342</v>
      </c>
      <c r="D123" s="26" t="s">
        <v>788</v>
      </c>
      <c r="E123" s="26" t="s">
        <v>789</v>
      </c>
      <c r="F123" s="26" t="s">
        <v>183</v>
      </c>
      <c r="G123" s="26">
        <f t="shared" si="550"/>
        <v>25.78</v>
      </c>
      <c r="H123" s="27">
        <f t="shared" si="551"/>
        <v>27.44</v>
      </c>
      <c r="I123" s="345"/>
      <c r="J123" s="82">
        <f t="shared" si="552"/>
        <v>25.78</v>
      </c>
      <c r="K123" s="83">
        <f t="shared" si="553"/>
        <v>27.44</v>
      </c>
      <c r="L123" s="211">
        <f t="shared" si="554"/>
        <v>0</v>
      </c>
      <c r="M123" s="212">
        <f t="shared" si="555"/>
        <v>0</v>
      </c>
    </row>
    <row r="124" spans="1:13">
      <c r="A124" s="26" t="s">
        <v>510</v>
      </c>
      <c r="B124" s="26" t="s">
        <v>551</v>
      </c>
      <c r="C124" s="26" t="s">
        <v>571</v>
      </c>
      <c r="D124" s="26" t="s">
        <v>572</v>
      </c>
      <c r="E124" s="26" t="s">
        <v>573</v>
      </c>
      <c r="F124" s="26" t="s">
        <v>183</v>
      </c>
      <c r="G124" s="26">
        <f t="shared" si="550"/>
        <v>353.97</v>
      </c>
      <c r="H124" s="27">
        <f t="shared" si="551"/>
        <v>379.7</v>
      </c>
      <c r="I124" s="345"/>
      <c r="J124" s="82">
        <f t="shared" si="552"/>
        <v>353.97</v>
      </c>
      <c r="K124" s="83">
        <f t="shared" si="553"/>
        <v>379.7</v>
      </c>
      <c r="L124" s="211">
        <f t="shared" si="554"/>
        <v>0</v>
      </c>
      <c r="M124" s="212">
        <f t="shared" si="555"/>
        <v>0</v>
      </c>
    </row>
    <row r="125" spans="1:13">
      <c r="A125" s="26" t="s">
        <v>393</v>
      </c>
      <c r="B125" s="26" t="s">
        <v>378</v>
      </c>
      <c r="C125" s="26" t="s">
        <v>394</v>
      </c>
      <c r="D125" s="26" t="s">
        <v>395</v>
      </c>
      <c r="E125" s="26" t="s">
        <v>396</v>
      </c>
      <c r="F125" s="26" t="s">
        <v>183</v>
      </c>
      <c r="G125" s="26">
        <f t="shared" si="550"/>
        <v>58.9</v>
      </c>
      <c r="H125" s="27">
        <f t="shared" si="551"/>
        <v>62.69</v>
      </c>
      <c r="I125" s="345"/>
      <c r="J125" s="82">
        <f t="shared" si="552"/>
        <v>58.9</v>
      </c>
      <c r="K125" s="83">
        <f t="shared" si="553"/>
        <v>62.69</v>
      </c>
      <c r="L125" s="211">
        <f t="shared" si="554"/>
        <v>0</v>
      </c>
      <c r="M125" s="212">
        <f t="shared" si="555"/>
        <v>0</v>
      </c>
    </row>
    <row r="126" spans="1:13">
      <c r="A126" s="26" t="s">
        <v>163</v>
      </c>
      <c r="B126" s="26" t="s">
        <v>160</v>
      </c>
      <c r="C126" s="26" t="s">
        <v>164</v>
      </c>
      <c r="D126" s="26" t="s">
        <v>155</v>
      </c>
      <c r="E126" s="26" t="s">
        <v>165</v>
      </c>
      <c r="F126" s="26" t="s">
        <v>183</v>
      </c>
      <c r="G126" s="26">
        <f t="shared" si="550"/>
        <v>6.08</v>
      </c>
      <c r="H126" s="27">
        <f t="shared" si="551"/>
        <v>6.54</v>
      </c>
      <c r="I126" s="345"/>
      <c r="J126" s="82">
        <f t="shared" si="552"/>
        <v>6.08</v>
      </c>
      <c r="K126" s="83">
        <f t="shared" si="553"/>
        <v>6.54</v>
      </c>
      <c r="L126" s="211">
        <f t="shared" si="554"/>
        <v>0</v>
      </c>
      <c r="M126" s="212">
        <f t="shared" si="555"/>
        <v>0</v>
      </c>
    </row>
    <row r="127" spans="1:13">
      <c r="A127" s="26" t="s">
        <v>456</v>
      </c>
      <c r="B127" s="26" t="s">
        <v>763</v>
      </c>
      <c r="C127" s="26" t="s">
        <v>790</v>
      </c>
      <c r="D127" s="26" t="s">
        <v>791</v>
      </c>
      <c r="E127" s="26" t="s">
        <v>792</v>
      </c>
      <c r="F127" s="26" t="s">
        <v>183</v>
      </c>
      <c r="G127" s="26">
        <f t="shared" si="550"/>
        <v>24.54</v>
      </c>
      <c r="H127" s="27">
        <f t="shared" si="551"/>
        <v>26.11</v>
      </c>
      <c r="I127" s="345"/>
      <c r="J127" s="82">
        <f t="shared" si="552"/>
        <v>24.54</v>
      </c>
      <c r="K127" s="83">
        <f t="shared" si="553"/>
        <v>26.11</v>
      </c>
      <c r="L127" s="211">
        <f t="shared" si="554"/>
        <v>0</v>
      </c>
      <c r="M127" s="212">
        <f t="shared" si="555"/>
        <v>0</v>
      </c>
    </row>
    <row r="128" spans="1:13">
      <c r="A128" s="26" t="s">
        <v>793</v>
      </c>
      <c r="B128" s="26" t="s">
        <v>768</v>
      </c>
      <c r="C128" s="26" t="s">
        <v>794</v>
      </c>
      <c r="D128" s="26" t="s">
        <v>491</v>
      </c>
      <c r="E128" s="26" t="s">
        <v>795</v>
      </c>
      <c r="F128" s="26" t="s">
        <v>183</v>
      </c>
      <c r="G128" s="26">
        <f t="shared" si="550"/>
        <v>60.49</v>
      </c>
      <c r="H128" s="27">
        <f t="shared" si="551"/>
        <v>64.89</v>
      </c>
      <c r="I128" s="345"/>
      <c r="J128" s="82">
        <f t="shared" si="552"/>
        <v>60.49</v>
      </c>
      <c r="K128" s="83">
        <f t="shared" si="553"/>
        <v>64.89</v>
      </c>
      <c r="L128" s="211">
        <f t="shared" si="554"/>
        <v>0</v>
      </c>
      <c r="M128" s="212">
        <f t="shared" si="555"/>
        <v>0</v>
      </c>
    </row>
    <row r="129" spans="1:13">
      <c r="A129" s="26" t="s">
        <v>679</v>
      </c>
      <c r="B129" s="26" t="s">
        <v>668</v>
      </c>
      <c r="C129" s="26" t="s">
        <v>680</v>
      </c>
      <c r="D129" s="26" t="s">
        <v>681</v>
      </c>
      <c r="E129" s="26" t="s">
        <v>682</v>
      </c>
      <c r="F129" s="26" t="s">
        <v>183</v>
      </c>
      <c r="G129" s="26">
        <f t="shared" si="550"/>
        <v>443.15</v>
      </c>
      <c r="H129" s="27">
        <f t="shared" si="551"/>
        <v>475.36</v>
      </c>
      <c r="I129" s="345"/>
      <c r="J129" s="82">
        <f t="shared" si="552"/>
        <v>443.15</v>
      </c>
      <c r="K129" s="83">
        <f t="shared" si="553"/>
        <v>475.36</v>
      </c>
      <c r="L129" s="211">
        <f t="shared" si="554"/>
        <v>0</v>
      </c>
      <c r="M129" s="212">
        <f t="shared" si="555"/>
        <v>0</v>
      </c>
    </row>
    <row r="130" spans="1:13">
      <c r="A130" s="26" t="s">
        <v>722</v>
      </c>
      <c r="B130" s="26" t="s">
        <v>760</v>
      </c>
      <c r="C130" s="26" t="s">
        <v>796</v>
      </c>
      <c r="D130" s="26" t="s">
        <v>797</v>
      </c>
      <c r="E130" s="26" t="s">
        <v>798</v>
      </c>
      <c r="F130" s="26" t="s">
        <v>183</v>
      </c>
      <c r="G130" s="26">
        <f t="shared" si="550"/>
        <v>80.430000000000007</v>
      </c>
      <c r="H130" s="27">
        <f t="shared" si="551"/>
        <v>85.6</v>
      </c>
      <c r="I130" s="345"/>
      <c r="J130" s="82">
        <f t="shared" si="552"/>
        <v>80.430000000000007</v>
      </c>
      <c r="K130" s="83">
        <f t="shared" si="553"/>
        <v>85.6</v>
      </c>
      <c r="L130" s="211">
        <f t="shared" si="554"/>
        <v>0</v>
      </c>
      <c r="M130" s="212">
        <f t="shared" si="555"/>
        <v>0</v>
      </c>
    </row>
    <row r="131" spans="1:13">
      <c r="A131" s="26" t="s">
        <v>397</v>
      </c>
      <c r="B131" s="26" t="s">
        <v>379</v>
      </c>
      <c r="C131" s="26" t="s">
        <v>398</v>
      </c>
      <c r="D131" s="26" t="s">
        <v>399</v>
      </c>
      <c r="E131" s="26" t="s">
        <v>400</v>
      </c>
      <c r="F131" s="26" t="s">
        <v>183</v>
      </c>
      <c r="G131" s="26">
        <f t="shared" si="550"/>
        <v>293.08999999999997</v>
      </c>
      <c r="H131" s="27">
        <f t="shared" si="551"/>
        <v>311.94</v>
      </c>
      <c r="I131" s="345"/>
      <c r="J131" s="82">
        <f t="shared" si="552"/>
        <v>293.08999999999997</v>
      </c>
      <c r="K131" s="83">
        <f t="shared" si="553"/>
        <v>311.94</v>
      </c>
      <c r="L131" s="211">
        <f t="shared" si="554"/>
        <v>0</v>
      </c>
      <c r="M131" s="212">
        <f t="shared" si="555"/>
        <v>0</v>
      </c>
    </row>
    <row r="132" spans="1:13">
      <c r="A132" s="26" t="s">
        <v>574</v>
      </c>
      <c r="B132" s="26" t="s">
        <v>575</v>
      </c>
      <c r="C132" s="26" t="s">
        <v>576</v>
      </c>
      <c r="D132" s="26" t="s">
        <v>577</v>
      </c>
      <c r="E132" s="26" t="s">
        <v>578</v>
      </c>
      <c r="F132" s="26" t="s">
        <v>182</v>
      </c>
      <c r="G132" s="26">
        <f t="shared" si="550"/>
        <v>1061.5</v>
      </c>
      <c r="H132" s="27">
        <f t="shared" si="551"/>
        <v>1138.6500000000001</v>
      </c>
      <c r="I132" s="345"/>
      <c r="J132" s="82">
        <f t="shared" si="552"/>
        <v>1061.5</v>
      </c>
      <c r="K132" s="83">
        <f t="shared" si="553"/>
        <v>1138.6500000000001</v>
      </c>
      <c r="L132" s="211">
        <f t="shared" si="554"/>
        <v>0</v>
      </c>
      <c r="M132" s="212">
        <f t="shared" si="555"/>
        <v>0</v>
      </c>
    </row>
    <row r="133" spans="1:13">
      <c r="A133" s="26" t="s">
        <v>579</v>
      </c>
      <c r="B133" s="26" t="s">
        <v>552</v>
      </c>
      <c r="C133" s="26" t="s">
        <v>580</v>
      </c>
      <c r="D133" s="26" t="s">
        <v>581</v>
      </c>
      <c r="E133" s="26" t="s">
        <v>582</v>
      </c>
      <c r="F133" s="26" t="s">
        <v>183</v>
      </c>
      <c r="G133" s="26">
        <f t="shared" si="550"/>
        <v>428.68</v>
      </c>
      <c r="H133" s="27">
        <f t="shared" si="551"/>
        <v>459.84</v>
      </c>
      <c r="I133" s="345"/>
      <c r="J133" s="82">
        <f t="shared" si="552"/>
        <v>428.68</v>
      </c>
      <c r="K133" s="83">
        <f t="shared" si="553"/>
        <v>459.84</v>
      </c>
      <c r="L133" s="211">
        <f t="shared" si="554"/>
        <v>0</v>
      </c>
      <c r="M133" s="212">
        <f t="shared" si="555"/>
        <v>0</v>
      </c>
    </row>
    <row r="134" spans="1:13">
      <c r="A134" s="26" t="s">
        <v>479</v>
      </c>
      <c r="B134" s="26" t="s">
        <v>470</v>
      </c>
      <c r="C134" s="26" t="s">
        <v>480</v>
      </c>
      <c r="D134" s="26" t="s">
        <v>186</v>
      </c>
      <c r="E134" s="26" t="s">
        <v>481</v>
      </c>
      <c r="F134" s="26" t="s">
        <v>183</v>
      </c>
      <c r="G134" s="26">
        <f t="shared" si="550"/>
        <v>135.57</v>
      </c>
      <c r="H134" s="27">
        <f t="shared" si="551"/>
        <v>143.16999999999999</v>
      </c>
      <c r="I134" s="345"/>
      <c r="J134" s="82">
        <f t="shared" si="552"/>
        <v>135.57</v>
      </c>
      <c r="K134" s="83">
        <f t="shared" si="553"/>
        <v>143.16999999999999</v>
      </c>
      <c r="L134" s="211">
        <f t="shared" si="554"/>
        <v>0</v>
      </c>
      <c r="M134" s="212">
        <f t="shared" si="555"/>
        <v>0</v>
      </c>
    </row>
    <row r="135" spans="1:13">
      <c r="A135" s="26" t="s">
        <v>799</v>
      </c>
      <c r="B135" s="26" t="s">
        <v>759</v>
      </c>
      <c r="C135" s="26" t="s">
        <v>800</v>
      </c>
      <c r="D135" s="26" t="s">
        <v>669</v>
      </c>
      <c r="E135" s="26" t="s">
        <v>801</v>
      </c>
      <c r="F135" s="26" t="s">
        <v>183</v>
      </c>
      <c r="G135" s="26">
        <f t="shared" si="550"/>
        <v>26</v>
      </c>
      <c r="H135" s="27">
        <f t="shared" si="551"/>
        <v>27.46</v>
      </c>
      <c r="I135" s="345"/>
      <c r="J135" s="82">
        <f t="shared" si="552"/>
        <v>26</v>
      </c>
      <c r="K135" s="83">
        <f t="shared" si="553"/>
        <v>27.46</v>
      </c>
      <c r="L135" s="211">
        <f t="shared" si="554"/>
        <v>0</v>
      </c>
      <c r="M135" s="212">
        <f t="shared" si="555"/>
        <v>0</v>
      </c>
    </row>
    <row r="136" spans="1:13">
      <c r="A136" s="26" t="s">
        <v>514</v>
      </c>
      <c r="B136" s="26" t="s">
        <v>551</v>
      </c>
      <c r="C136" s="26" t="s">
        <v>583</v>
      </c>
      <c r="D136" s="26" t="s">
        <v>584</v>
      </c>
      <c r="E136" s="26" t="s">
        <v>585</v>
      </c>
      <c r="F136" s="26" t="s">
        <v>183</v>
      </c>
      <c r="G136" s="26">
        <f t="shared" si="550"/>
        <v>357.04</v>
      </c>
      <c r="H136" s="27">
        <f t="shared" si="551"/>
        <v>380.01</v>
      </c>
      <c r="I136" s="345"/>
      <c r="J136" s="82">
        <f t="shared" si="552"/>
        <v>357.04</v>
      </c>
      <c r="K136" s="83">
        <f t="shared" si="553"/>
        <v>380.01</v>
      </c>
      <c r="L136" s="211">
        <f t="shared" si="554"/>
        <v>0</v>
      </c>
      <c r="M136" s="212">
        <f t="shared" si="555"/>
        <v>0</v>
      </c>
    </row>
    <row r="137" spans="1:13">
      <c r="A137" s="26" t="s">
        <v>401</v>
      </c>
      <c r="B137" s="26" t="s">
        <v>378</v>
      </c>
      <c r="C137" s="26" t="s">
        <v>402</v>
      </c>
      <c r="D137" s="26" t="s">
        <v>403</v>
      </c>
      <c r="E137" s="26" t="s">
        <v>404</v>
      </c>
      <c r="F137" s="26" t="s">
        <v>183</v>
      </c>
      <c r="G137" s="26">
        <f t="shared" si="550"/>
        <v>59.41</v>
      </c>
      <c r="H137" s="27">
        <f t="shared" si="551"/>
        <v>62.74</v>
      </c>
      <c r="I137" s="345"/>
      <c r="J137" s="82">
        <f t="shared" si="552"/>
        <v>59.41</v>
      </c>
      <c r="K137" s="83">
        <f t="shared" si="553"/>
        <v>62.74</v>
      </c>
      <c r="L137" s="211">
        <f t="shared" si="554"/>
        <v>0</v>
      </c>
      <c r="M137" s="212">
        <f t="shared" si="555"/>
        <v>0</v>
      </c>
    </row>
    <row r="138" spans="1:13">
      <c r="A138" s="26" t="s">
        <v>166</v>
      </c>
      <c r="B138" s="26" t="s">
        <v>761</v>
      </c>
      <c r="C138" s="26" t="s">
        <v>670</v>
      </c>
      <c r="D138" s="26" t="s">
        <v>802</v>
      </c>
      <c r="E138" s="26" t="s">
        <v>803</v>
      </c>
      <c r="F138" s="26" t="s">
        <v>182</v>
      </c>
      <c r="G138" s="26">
        <f t="shared" si="550"/>
        <v>30.89</v>
      </c>
      <c r="H138" s="27">
        <f t="shared" si="551"/>
        <v>32.68</v>
      </c>
      <c r="I138" s="345"/>
      <c r="J138" s="82">
        <f t="shared" si="552"/>
        <v>30.89</v>
      </c>
      <c r="K138" s="83">
        <f t="shared" si="553"/>
        <v>32.68</v>
      </c>
      <c r="L138" s="211">
        <f t="shared" si="554"/>
        <v>0</v>
      </c>
      <c r="M138" s="212">
        <f t="shared" si="555"/>
        <v>0</v>
      </c>
    </row>
    <row r="139" spans="1:13">
      <c r="A139" s="26" t="s">
        <v>804</v>
      </c>
      <c r="B139" s="26" t="s">
        <v>768</v>
      </c>
      <c r="C139" s="26" t="s">
        <v>805</v>
      </c>
      <c r="D139" s="26" t="s">
        <v>806</v>
      </c>
      <c r="E139" s="26" t="s">
        <v>807</v>
      </c>
      <c r="F139" s="26" t="s">
        <v>183</v>
      </c>
      <c r="G139" s="26">
        <f t="shared" si="550"/>
        <v>61.02</v>
      </c>
      <c r="H139" s="27">
        <f t="shared" si="551"/>
        <v>64.94</v>
      </c>
      <c r="I139" s="345"/>
      <c r="J139" s="82">
        <f t="shared" si="552"/>
        <v>61.02</v>
      </c>
      <c r="K139" s="83">
        <f t="shared" si="553"/>
        <v>64.94</v>
      </c>
      <c r="L139" s="211">
        <f t="shared" si="554"/>
        <v>0</v>
      </c>
      <c r="M139" s="212">
        <f t="shared" si="555"/>
        <v>0</v>
      </c>
    </row>
    <row r="140" spans="1:13">
      <c r="A140" s="26" t="s">
        <v>683</v>
      </c>
      <c r="B140" s="26" t="s">
        <v>668</v>
      </c>
      <c r="C140" s="26" t="s">
        <v>684</v>
      </c>
      <c r="D140" s="26" t="s">
        <v>685</v>
      </c>
      <c r="E140" s="26" t="s">
        <v>686</v>
      </c>
      <c r="F140" s="26" t="s">
        <v>183</v>
      </c>
      <c r="G140" s="26">
        <f t="shared" si="550"/>
        <v>446.99</v>
      </c>
      <c r="H140" s="27">
        <f t="shared" si="551"/>
        <v>475.74</v>
      </c>
      <c r="I140" s="345"/>
      <c r="J140" s="82">
        <f t="shared" si="552"/>
        <v>446.99</v>
      </c>
      <c r="K140" s="83">
        <f t="shared" si="553"/>
        <v>475.74</v>
      </c>
      <c r="L140" s="211">
        <f t="shared" si="554"/>
        <v>0</v>
      </c>
      <c r="M140" s="212">
        <f t="shared" si="555"/>
        <v>0</v>
      </c>
    </row>
    <row r="141" spans="1:13">
      <c r="A141" s="26" t="s">
        <v>726</v>
      </c>
      <c r="B141" s="26" t="s">
        <v>760</v>
      </c>
      <c r="C141" s="26" t="s">
        <v>808</v>
      </c>
      <c r="D141" s="26" t="s">
        <v>809</v>
      </c>
      <c r="E141" s="26" t="s">
        <v>810</v>
      </c>
      <c r="F141" s="26" t="s">
        <v>183</v>
      </c>
      <c r="G141" s="26">
        <f t="shared" si="550"/>
        <v>81.13</v>
      </c>
      <c r="H141" s="27">
        <f t="shared" si="551"/>
        <v>85.67</v>
      </c>
      <c r="I141" s="345"/>
      <c r="J141" s="82">
        <f t="shared" si="552"/>
        <v>81.13</v>
      </c>
      <c r="K141" s="83">
        <f t="shared" si="553"/>
        <v>85.67</v>
      </c>
      <c r="L141" s="211">
        <f t="shared" si="554"/>
        <v>0</v>
      </c>
      <c r="M141" s="212">
        <f t="shared" si="555"/>
        <v>0</v>
      </c>
    </row>
    <row r="142" spans="1:13">
      <c r="A142" s="26" t="s">
        <v>405</v>
      </c>
      <c r="B142" s="26" t="s">
        <v>379</v>
      </c>
      <c r="C142" s="26" t="s">
        <v>406</v>
      </c>
      <c r="D142" s="26" t="s">
        <v>188</v>
      </c>
      <c r="E142" s="26" t="s">
        <v>407</v>
      </c>
      <c r="F142" s="26" t="s">
        <v>183</v>
      </c>
      <c r="G142" s="26">
        <f t="shared" si="550"/>
        <v>295.63</v>
      </c>
      <c r="H142" s="27">
        <f t="shared" si="551"/>
        <v>312.2</v>
      </c>
      <c r="I142" s="345"/>
      <c r="J142" s="82">
        <f t="shared" si="552"/>
        <v>295.63</v>
      </c>
      <c r="K142" s="83">
        <f t="shared" si="553"/>
        <v>312.2</v>
      </c>
      <c r="L142" s="211">
        <f t="shared" si="554"/>
        <v>0</v>
      </c>
      <c r="M142" s="212">
        <f t="shared" si="555"/>
        <v>0</v>
      </c>
    </row>
    <row r="143" spans="1:13">
      <c r="A143" s="26" t="s">
        <v>586</v>
      </c>
      <c r="B143" s="26" t="s">
        <v>575</v>
      </c>
      <c r="C143" s="26" t="s">
        <v>587</v>
      </c>
      <c r="D143" s="26" t="s">
        <v>588</v>
      </c>
      <c r="E143" s="26" t="s">
        <v>589</v>
      </c>
      <c r="F143" s="26" t="s">
        <v>182</v>
      </c>
      <c r="G143" s="26">
        <f t="shared" si="550"/>
        <v>1070.7</v>
      </c>
      <c r="H143" s="27">
        <f t="shared" si="551"/>
        <v>1139.57</v>
      </c>
      <c r="I143" s="345"/>
      <c r="J143" s="82">
        <f t="shared" si="552"/>
        <v>1070.7</v>
      </c>
      <c r="K143" s="83">
        <f t="shared" si="553"/>
        <v>1139.57</v>
      </c>
      <c r="L143" s="211">
        <f t="shared" si="554"/>
        <v>0</v>
      </c>
      <c r="M143" s="212">
        <f t="shared" si="555"/>
        <v>0</v>
      </c>
    </row>
    <row r="144" spans="1:13">
      <c r="A144" s="26" t="s">
        <v>590</v>
      </c>
      <c r="B144" s="26" t="s">
        <v>552</v>
      </c>
      <c r="C144" s="26" t="s">
        <v>591</v>
      </c>
      <c r="D144" s="26" t="s">
        <v>592</v>
      </c>
      <c r="E144" s="26" t="s">
        <v>593</v>
      </c>
      <c r="F144" s="26" t="s">
        <v>183</v>
      </c>
      <c r="G144" s="26">
        <f t="shared" si="550"/>
        <v>432.4</v>
      </c>
      <c r="H144" s="27">
        <f t="shared" si="551"/>
        <v>460.21</v>
      </c>
      <c r="I144" s="345"/>
      <c r="J144" s="82">
        <f t="shared" si="552"/>
        <v>432.4</v>
      </c>
      <c r="K144" s="83">
        <f t="shared" si="553"/>
        <v>460.21</v>
      </c>
      <c r="L144" s="211">
        <f t="shared" si="554"/>
        <v>0</v>
      </c>
      <c r="M144" s="212">
        <f t="shared" si="555"/>
        <v>0</v>
      </c>
    </row>
    <row r="145" spans="1:13">
      <c r="A145" s="26" t="s">
        <v>482</v>
      </c>
      <c r="B145" s="26" t="s">
        <v>470</v>
      </c>
      <c r="C145" s="26" t="s">
        <v>483</v>
      </c>
      <c r="D145" s="26" t="s">
        <v>484</v>
      </c>
      <c r="E145" s="26" t="s">
        <v>485</v>
      </c>
      <c r="F145" s="26" t="s">
        <v>183</v>
      </c>
      <c r="G145" s="26">
        <f t="shared" si="550"/>
        <v>136.74</v>
      </c>
      <c r="H145" s="27">
        <f t="shared" si="551"/>
        <v>143.28</v>
      </c>
      <c r="I145" s="345"/>
      <c r="J145" s="82">
        <f t="shared" si="552"/>
        <v>136.74</v>
      </c>
      <c r="K145" s="83">
        <f t="shared" si="553"/>
        <v>143.28</v>
      </c>
      <c r="L145" s="211">
        <f t="shared" si="554"/>
        <v>0</v>
      </c>
      <c r="M145" s="212">
        <f t="shared" si="555"/>
        <v>0</v>
      </c>
    </row>
    <row r="146" spans="1:13">
      <c r="A146" s="26" t="s">
        <v>811</v>
      </c>
      <c r="B146" s="26" t="s">
        <v>759</v>
      </c>
      <c r="C146" s="26" t="s">
        <v>812</v>
      </c>
      <c r="D146" s="26" t="s">
        <v>813</v>
      </c>
      <c r="E146" s="26" t="s">
        <v>814</v>
      </c>
      <c r="F146" s="26" t="s">
        <v>183</v>
      </c>
      <c r="G146" s="26">
        <f t="shared" si="550"/>
        <v>26.23</v>
      </c>
      <c r="H146" s="27">
        <f t="shared" si="551"/>
        <v>27.48</v>
      </c>
      <c r="I146" s="345"/>
      <c r="J146" s="82">
        <f t="shared" si="552"/>
        <v>26.23</v>
      </c>
      <c r="K146" s="83">
        <f t="shared" si="553"/>
        <v>27.48</v>
      </c>
      <c r="L146" s="211">
        <f t="shared" si="554"/>
        <v>0</v>
      </c>
      <c r="M146" s="212">
        <f t="shared" si="555"/>
        <v>0</v>
      </c>
    </row>
    <row r="147" spans="1:13">
      <c r="A147" s="26" t="s">
        <v>518</v>
      </c>
      <c r="B147" s="26" t="s">
        <v>551</v>
      </c>
      <c r="C147" s="26" t="s">
        <v>594</v>
      </c>
      <c r="D147" s="26" t="s">
        <v>595</v>
      </c>
      <c r="E147" s="26" t="s">
        <v>596</v>
      </c>
      <c r="F147" s="26" t="s">
        <v>183</v>
      </c>
      <c r="G147" s="26">
        <f t="shared" si="550"/>
        <v>360.13</v>
      </c>
      <c r="H147" s="27">
        <f t="shared" si="551"/>
        <v>380.32</v>
      </c>
      <c r="I147" s="345"/>
      <c r="J147" s="82">
        <f t="shared" si="552"/>
        <v>360.13</v>
      </c>
      <c r="K147" s="83">
        <f t="shared" si="553"/>
        <v>380.32</v>
      </c>
      <c r="L147" s="211">
        <f t="shared" si="554"/>
        <v>0</v>
      </c>
      <c r="M147" s="212">
        <f t="shared" si="555"/>
        <v>0</v>
      </c>
    </row>
    <row r="148" spans="1:13">
      <c r="A148" s="26" t="s">
        <v>408</v>
      </c>
      <c r="B148" s="26" t="s">
        <v>378</v>
      </c>
      <c r="C148" s="26" t="s">
        <v>409</v>
      </c>
      <c r="D148" s="26" t="s">
        <v>410</v>
      </c>
      <c r="E148" s="26" t="s">
        <v>411</v>
      </c>
      <c r="F148" s="26" t="s">
        <v>183</v>
      </c>
      <c r="G148" s="26">
        <f t="shared" si="550"/>
        <v>59.92</v>
      </c>
      <c r="H148" s="27">
        <f t="shared" si="551"/>
        <v>62.79</v>
      </c>
      <c r="I148" s="345"/>
      <c r="J148" s="82">
        <f t="shared" si="552"/>
        <v>59.92</v>
      </c>
      <c r="K148" s="83">
        <f t="shared" si="553"/>
        <v>62.79</v>
      </c>
      <c r="L148" s="211">
        <f t="shared" si="554"/>
        <v>0</v>
      </c>
      <c r="M148" s="212">
        <f t="shared" si="555"/>
        <v>0</v>
      </c>
    </row>
    <row r="149" spans="1:13">
      <c r="A149" s="26" t="s">
        <v>167</v>
      </c>
      <c r="B149" s="26" t="s">
        <v>160</v>
      </c>
      <c r="C149" s="26" t="s">
        <v>168</v>
      </c>
      <c r="D149" s="26" t="s">
        <v>169</v>
      </c>
      <c r="E149" s="26" t="s">
        <v>170</v>
      </c>
      <c r="F149" s="26" t="s">
        <v>183</v>
      </c>
      <c r="G149" s="26">
        <f t="shared" si="550"/>
        <v>6.21</v>
      </c>
      <c r="H149" s="27">
        <f t="shared" si="551"/>
        <v>6.55</v>
      </c>
      <c r="I149" s="345"/>
      <c r="J149" s="82">
        <f t="shared" si="552"/>
        <v>6.21</v>
      </c>
      <c r="K149" s="83">
        <f t="shared" si="553"/>
        <v>6.55</v>
      </c>
      <c r="L149" s="211">
        <f t="shared" si="554"/>
        <v>0</v>
      </c>
      <c r="M149" s="212">
        <f t="shared" si="555"/>
        <v>0</v>
      </c>
    </row>
    <row r="150" spans="1:13">
      <c r="A150" s="26" t="s">
        <v>457</v>
      </c>
      <c r="B150" s="26" t="s">
        <v>763</v>
      </c>
      <c r="C150" s="26" t="s">
        <v>815</v>
      </c>
      <c r="D150" s="26" t="s">
        <v>816</v>
      </c>
      <c r="E150" s="26" t="s">
        <v>817</v>
      </c>
      <c r="F150" s="26" t="s">
        <v>183</v>
      </c>
      <c r="G150" s="26">
        <f t="shared" si="550"/>
        <v>24.96</v>
      </c>
      <c r="H150" s="27">
        <f t="shared" si="551"/>
        <v>26.16</v>
      </c>
      <c r="I150" s="345"/>
      <c r="J150" s="82">
        <f t="shared" si="552"/>
        <v>24.96</v>
      </c>
      <c r="K150" s="83">
        <f t="shared" si="553"/>
        <v>26.16</v>
      </c>
      <c r="L150" s="211">
        <f t="shared" si="554"/>
        <v>0</v>
      </c>
      <c r="M150" s="212">
        <f t="shared" si="555"/>
        <v>0</v>
      </c>
    </row>
    <row r="151" spans="1:13">
      <c r="A151" s="26" t="s">
        <v>818</v>
      </c>
      <c r="B151" s="26" t="s">
        <v>768</v>
      </c>
      <c r="C151" s="26" t="s">
        <v>819</v>
      </c>
      <c r="D151" s="26" t="s">
        <v>820</v>
      </c>
      <c r="E151" s="26" t="s">
        <v>821</v>
      </c>
      <c r="F151" s="26" t="s">
        <v>183</v>
      </c>
      <c r="G151" s="26">
        <f t="shared" ref="G151:G170" si="556">C151-I151</f>
        <v>61.55</v>
      </c>
      <c r="H151" s="27">
        <f t="shared" ref="H151:H170" si="557">E151-I151</f>
        <v>65</v>
      </c>
      <c r="I151" s="348"/>
      <c r="J151" s="82">
        <f t="shared" ref="J151:J170" si="558">G151-L151</f>
        <v>61.55</v>
      </c>
      <c r="K151" s="83">
        <f t="shared" ref="K151:K170" si="559">H151-M151</f>
        <v>65</v>
      </c>
      <c r="L151" s="211">
        <f t="shared" ref="L151:L170" si="560">IF(DAY(A151)=15,G151,0)</f>
        <v>0</v>
      </c>
      <c r="M151" s="212">
        <f t="shared" ref="M151:M170" si="561">IF(DAY(A151)=15,H151,0)</f>
        <v>0</v>
      </c>
    </row>
    <row r="152" spans="1:13">
      <c r="A152" s="26" t="s">
        <v>687</v>
      </c>
      <c r="B152" s="26" t="s">
        <v>668</v>
      </c>
      <c r="C152" s="26" t="s">
        <v>688</v>
      </c>
      <c r="D152" s="26" t="s">
        <v>689</v>
      </c>
      <c r="E152" s="26" t="s">
        <v>690</v>
      </c>
      <c r="F152" s="26" t="s">
        <v>183</v>
      </c>
      <c r="G152" s="26">
        <f t="shared" si="556"/>
        <v>450.87</v>
      </c>
      <c r="H152" s="27">
        <f t="shared" si="557"/>
        <v>476.13</v>
      </c>
      <c r="I152" s="348"/>
      <c r="J152" s="82">
        <f t="shared" si="558"/>
        <v>450.87</v>
      </c>
      <c r="K152" s="83">
        <f t="shared" si="559"/>
        <v>476.13</v>
      </c>
      <c r="L152" s="211">
        <f t="shared" si="560"/>
        <v>0</v>
      </c>
      <c r="M152" s="212">
        <f t="shared" si="561"/>
        <v>0</v>
      </c>
    </row>
    <row r="153" spans="1:13">
      <c r="A153" s="26" t="s">
        <v>730</v>
      </c>
      <c r="B153" s="26" t="s">
        <v>760</v>
      </c>
      <c r="C153" s="26" t="s">
        <v>822</v>
      </c>
      <c r="D153" s="26" t="s">
        <v>823</v>
      </c>
      <c r="E153" s="26" t="s">
        <v>824</v>
      </c>
      <c r="F153" s="26" t="s">
        <v>183</v>
      </c>
      <c r="G153" s="26">
        <f t="shared" si="556"/>
        <v>81.83</v>
      </c>
      <c r="H153" s="27">
        <f t="shared" si="557"/>
        <v>85.74</v>
      </c>
      <c r="I153" s="348"/>
      <c r="J153" s="82">
        <f t="shared" si="558"/>
        <v>81.83</v>
      </c>
      <c r="K153" s="83">
        <f t="shared" si="559"/>
        <v>85.74</v>
      </c>
      <c r="L153" s="211">
        <f t="shared" si="560"/>
        <v>0</v>
      </c>
      <c r="M153" s="212">
        <f t="shared" si="561"/>
        <v>0</v>
      </c>
    </row>
    <row r="154" spans="1:13">
      <c r="A154" s="26" t="s">
        <v>412</v>
      </c>
      <c r="B154" s="26" t="s">
        <v>379</v>
      </c>
      <c r="C154" s="26" t="s">
        <v>413</v>
      </c>
      <c r="D154" s="26" t="s">
        <v>414</v>
      </c>
      <c r="E154" s="26" t="s">
        <v>415</v>
      </c>
      <c r="F154" s="26" t="s">
        <v>183</v>
      </c>
      <c r="G154" s="26">
        <f t="shared" si="556"/>
        <v>298.19</v>
      </c>
      <c r="H154" s="27">
        <f t="shared" si="557"/>
        <v>312.45</v>
      </c>
      <c r="I154" s="348"/>
      <c r="J154" s="82">
        <f t="shared" si="558"/>
        <v>298.19</v>
      </c>
      <c r="K154" s="83">
        <f t="shared" si="559"/>
        <v>312.45</v>
      </c>
      <c r="L154" s="211">
        <f t="shared" si="560"/>
        <v>0</v>
      </c>
      <c r="M154" s="212">
        <f t="shared" si="561"/>
        <v>0</v>
      </c>
    </row>
    <row r="155" spans="1:13">
      <c r="A155" s="26" t="s">
        <v>597</v>
      </c>
      <c r="B155" s="26" t="s">
        <v>575</v>
      </c>
      <c r="C155" s="26" t="s">
        <v>598</v>
      </c>
      <c r="D155" s="26" t="s">
        <v>599</v>
      </c>
      <c r="E155" s="26" t="s">
        <v>600</v>
      </c>
      <c r="F155" s="26" t="s">
        <v>182</v>
      </c>
      <c r="G155" s="26">
        <f t="shared" si="556"/>
        <v>1079.98</v>
      </c>
      <c r="H155" s="27">
        <f t="shared" si="557"/>
        <v>1140.5</v>
      </c>
      <c r="I155" s="348"/>
      <c r="J155" s="82">
        <f t="shared" si="558"/>
        <v>1079.98</v>
      </c>
      <c r="K155" s="83">
        <f t="shared" si="559"/>
        <v>1140.5</v>
      </c>
      <c r="L155" s="211">
        <f t="shared" si="560"/>
        <v>0</v>
      </c>
      <c r="M155" s="212">
        <f t="shared" si="561"/>
        <v>0</v>
      </c>
    </row>
    <row r="156" spans="1:13">
      <c r="A156" s="26" t="s">
        <v>601</v>
      </c>
      <c r="B156" s="26" t="s">
        <v>552</v>
      </c>
      <c r="C156" s="26" t="s">
        <v>602</v>
      </c>
      <c r="D156" s="26" t="s">
        <v>603</v>
      </c>
      <c r="E156" s="26" t="s">
        <v>604</v>
      </c>
      <c r="F156" s="26" t="s">
        <v>183</v>
      </c>
      <c r="G156" s="26">
        <f t="shared" si="556"/>
        <v>436.14</v>
      </c>
      <c r="H156" s="27">
        <f t="shared" si="557"/>
        <v>460.58</v>
      </c>
      <c r="I156" s="348"/>
      <c r="J156" s="82">
        <f t="shared" si="558"/>
        <v>436.14</v>
      </c>
      <c r="K156" s="83">
        <f t="shared" si="559"/>
        <v>460.58</v>
      </c>
      <c r="L156" s="211">
        <f t="shared" si="560"/>
        <v>0</v>
      </c>
      <c r="M156" s="212">
        <f t="shared" si="561"/>
        <v>0</v>
      </c>
    </row>
    <row r="157" spans="1:13">
      <c r="A157" s="26" t="s">
        <v>486</v>
      </c>
      <c r="B157" s="26" t="s">
        <v>470</v>
      </c>
      <c r="C157" s="26" t="s">
        <v>487</v>
      </c>
      <c r="D157" s="26" t="s">
        <v>164</v>
      </c>
      <c r="E157" s="26" t="s">
        <v>488</v>
      </c>
      <c r="F157" s="26" t="s">
        <v>183</v>
      </c>
      <c r="G157" s="26">
        <f t="shared" si="556"/>
        <v>137.93</v>
      </c>
      <c r="H157" s="27">
        <f t="shared" si="557"/>
        <v>143.4</v>
      </c>
      <c r="I157" s="348"/>
      <c r="J157" s="82">
        <f t="shared" si="558"/>
        <v>137.93</v>
      </c>
      <c r="K157" s="83">
        <f t="shared" si="559"/>
        <v>143.4</v>
      </c>
      <c r="L157" s="211">
        <f t="shared" si="560"/>
        <v>0</v>
      </c>
      <c r="M157" s="212">
        <f t="shared" si="561"/>
        <v>0</v>
      </c>
    </row>
    <row r="158" spans="1:13">
      <c r="A158" s="26" t="s">
        <v>825</v>
      </c>
      <c r="B158" s="26" t="s">
        <v>759</v>
      </c>
      <c r="C158" s="26" t="s">
        <v>826</v>
      </c>
      <c r="D158" s="26" t="s">
        <v>207</v>
      </c>
      <c r="E158" s="26" t="s">
        <v>827</v>
      </c>
      <c r="F158" s="26" t="s">
        <v>183</v>
      </c>
      <c r="G158" s="26">
        <f t="shared" si="556"/>
        <v>26.45</v>
      </c>
      <c r="H158" s="27">
        <f t="shared" si="557"/>
        <v>27.5</v>
      </c>
      <c r="I158" s="348"/>
      <c r="J158" s="82">
        <f t="shared" si="558"/>
        <v>26.45</v>
      </c>
      <c r="K158" s="83">
        <f t="shared" si="559"/>
        <v>27.5</v>
      </c>
      <c r="L158" s="211">
        <f t="shared" si="560"/>
        <v>0</v>
      </c>
      <c r="M158" s="212">
        <f t="shared" si="561"/>
        <v>0</v>
      </c>
    </row>
    <row r="159" spans="1:13">
      <c r="A159" s="26" t="s">
        <v>522</v>
      </c>
      <c r="B159" s="26" t="s">
        <v>551</v>
      </c>
      <c r="C159" s="26" t="s">
        <v>605</v>
      </c>
      <c r="D159" s="26" t="s">
        <v>606</v>
      </c>
      <c r="E159" s="26" t="s">
        <v>607</v>
      </c>
      <c r="F159" s="26" t="s">
        <v>183</v>
      </c>
      <c r="G159" s="26">
        <f t="shared" si="556"/>
        <v>363.26</v>
      </c>
      <c r="H159" s="27">
        <f t="shared" si="557"/>
        <v>380.63</v>
      </c>
      <c r="I159" s="348"/>
      <c r="J159" s="82">
        <f t="shared" si="558"/>
        <v>363.26</v>
      </c>
      <c r="K159" s="83">
        <f t="shared" si="559"/>
        <v>380.63</v>
      </c>
      <c r="L159" s="211">
        <f t="shared" si="560"/>
        <v>0</v>
      </c>
      <c r="M159" s="212">
        <f t="shared" si="561"/>
        <v>0</v>
      </c>
    </row>
    <row r="160" spans="1:13">
      <c r="A160" s="26" t="s">
        <v>416</v>
      </c>
      <c r="B160" s="26" t="s">
        <v>378</v>
      </c>
      <c r="C160" s="26" t="s">
        <v>417</v>
      </c>
      <c r="D160" s="26" t="s">
        <v>418</v>
      </c>
      <c r="E160" s="26" t="s">
        <v>419</v>
      </c>
      <c r="F160" s="26" t="s">
        <v>183</v>
      </c>
      <c r="G160" s="26">
        <f t="shared" si="556"/>
        <v>60.44</v>
      </c>
      <c r="H160" s="27">
        <f t="shared" si="557"/>
        <v>62.84</v>
      </c>
      <c r="I160" s="348"/>
      <c r="J160" s="82">
        <f t="shared" si="558"/>
        <v>60.44</v>
      </c>
      <c r="K160" s="83">
        <f t="shared" si="559"/>
        <v>62.84</v>
      </c>
      <c r="L160" s="211">
        <f t="shared" si="560"/>
        <v>0</v>
      </c>
      <c r="M160" s="212">
        <f t="shared" si="561"/>
        <v>0</v>
      </c>
    </row>
    <row r="161" spans="1:13">
      <c r="A161" s="26" t="s">
        <v>171</v>
      </c>
      <c r="B161" s="26" t="s">
        <v>160</v>
      </c>
      <c r="C161" s="26" t="s">
        <v>172</v>
      </c>
      <c r="D161" s="26" t="s">
        <v>173</v>
      </c>
      <c r="E161" s="26" t="s">
        <v>174</v>
      </c>
      <c r="F161" s="26" t="s">
        <v>183</v>
      </c>
      <c r="G161" s="26">
        <f t="shared" si="556"/>
        <v>6.27</v>
      </c>
      <c r="H161" s="27">
        <f t="shared" si="557"/>
        <v>6.56</v>
      </c>
      <c r="I161" s="348"/>
      <c r="J161" s="82">
        <f t="shared" si="558"/>
        <v>6.27</v>
      </c>
      <c r="K161" s="83">
        <f t="shared" si="559"/>
        <v>6.56</v>
      </c>
      <c r="L161" s="211">
        <f t="shared" si="560"/>
        <v>0</v>
      </c>
      <c r="M161" s="212">
        <f t="shared" si="561"/>
        <v>0</v>
      </c>
    </row>
    <row r="162" spans="1:13">
      <c r="A162" s="26" t="s">
        <v>458</v>
      </c>
      <c r="B162" s="26" t="s">
        <v>763</v>
      </c>
      <c r="C162" s="26" t="s">
        <v>828</v>
      </c>
      <c r="D162" s="26" t="s">
        <v>829</v>
      </c>
      <c r="E162" s="26" t="s">
        <v>830</v>
      </c>
      <c r="F162" s="26" t="s">
        <v>183</v>
      </c>
      <c r="G162" s="26">
        <f t="shared" si="556"/>
        <v>25.18</v>
      </c>
      <c r="H162" s="27">
        <f t="shared" si="557"/>
        <v>26.18</v>
      </c>
      <c r="I162" s="348"/>
      <c r="J162" s="82">
        <f t="shared" si="558"/>
        <v>25.18</v>
      </c>
      <c r="K162" s="83">
        <f t="shared" si="559"/>
        <v>26.18</v>
      </c>
      <c r="L162" s="211">
        <f t="shared" si="560"/>
        <v>0</v>
      </c>
      <c r="M162" s="212">
        <f t="shared" si="561"/>
        <v>0</v>
      </c>
    </row>
    <row r="163" spans="1:13">
      <c r="A163" s="26" t="s">
        <v>831</v>
      </c>
      <c r="B163" s="26" t="s">
        <v>768</v>
      </c>
      <c r="C163" s="26" t="s">
        <v>832</v>
      </c>
      <c r="D163" s="26" t="s">
        <v>833</v>
      </c>
      <c r="E163" s="26" t="s">
        <v>834</v>
      </c>
      <c r="F163" s="26" t="s">
        <v>183</v>
      </c>
      <c r="G163" s="26">
        <f t="shared" si="556"/>
        <v>62.08</v>
      </c>
      <c r="H163" s="27">
        <f t="shared" si="557"/>
        <v>65.05</v>
      </c>
      <c r="I163" s="348"/>
      <c r="J163" s="82">
        <f t="shared" si="558"/>
        <v>62.08</v>
      </c>
      <c r="K163" s="83">
        <f t="shared" si="559"/>
        <v>65.05</v>
      </c>
      <c r="L163" s="211">
        <f t="shared" si="560"/>
        <v>0</v>
      </c>
      <c r="M163" s="212">
        <f t="shared" si="561"/>
        <v>0</v>
      </c>
    </row>
    <row r="164" spans="1:13">
      <c r="A164" s="26" t="s">
        <v>691</v>
      </c>
      <c r="B164" s="26" t="s">
        <v>668</v>
      </c>
      <c r="C164" s="26" t="s">
        <v>692</v>
      </c>
      <c r="D164" s="26" t="s">
        <v>693</v>
      </c>
      <c r="E164" s="26" t="s">
        <v>694</v>
      </c>
      <c r="F164" s="26" t="s">
        <v>183</v>
      </c>
      <c r="G164" s="26">
        <f t="shared" si="556"/>
        <v>454.77</v>
      </c>
      <c r="H164" s="27">
        <f t="shared" si="557"/>
        <v>476.52</v>
      </c>
      <c r="I164" s="348"/>
      <c r="J164" s="82">
        <f t="shared" si="558"/>
        <v>454.77</v>
      </c>
      <c r="K164" s="83">
        <f t="shared" si="559"/>
        <v>476.52</v>
      </c>
      <c r="L164" s="211">
        <f t="shared" si="560"/>
        <v>0</v>
      </c>
      <c r="M164" s="212">
        <f t="shared" si="561"/>
        <v>0</v>
      </c>
    </row>
    <row r="165" spans="1:13">
      <c r="A165" s="26" t="s">
        <v>734</v>
      </c>
      <c r="B165" s="26" t="s">
        <v>760</v>
      </c>
      <c r="C165" s="26" t="s">
        <v>835</v>
      </c>
      <c r="D165" s="26" t="s">
        <v>836</v>
      </c>
      <c r="E165" s="26" t="s">
        <v>837</v>
      </c>
      <c r="F165" s="26" t="s">
        <v>183</v>
      </c>
      <c r="G165" s="26">
        <f t="shared" si="556"/>
        <v>82.54</v>
      </c>
      <c r="H165" s="27">
        <f t="shared" si="557"/>
        <v>85.82</v>
      </c>
      <c r="I165" s="348"/>
      <c r="J165" s="82">
        <f t="shared" si="558"/>
        <v>82.54</v>
      </c>
      <c r="K165" s="83">
        <f t="shared" si="559"/>
        <v>85.82</v>
      </c>
      <c r="L165" s="211">
        <f t="shared" si="560"/>
        <v>0</v>
      </c>
      <c r="M165" s="212">
        <f t="shared" si="561"/>
        <v>0</v>
      </c>
    </row>
    <row r="166" spans="1:13">
      <c r="A166" s="26" t="s">
        <v>420</v>
      </c>
      <c r="B166" s="26" t="s">
        <v>379</v>
      </c>
      <c r="C166" s="26" t="s">
        <v>421</v>
      </c>
      <c r="D166" s="26" t="s">
        <v>422</v>
      </c>
      <c r="E166" s="26" t="s">
        <v>423</v>
      </c>
      <c r="F166" s="26" t="s">
        <v>183</v>
      </c>
      <c r="G166" s="26">
        <f t="shared" si="556"/>
        <v>300.77999999999997</v>
      </c>
      <c r="H166" s="27">
        <f t="shared" si="557"/>
        <v>312.70999999999998</v>
      </c>
      <c r="I166" s="348"/>
      <c r="J166" s="82">
        <f t="shared" si="558"/>
        <v>300.77999999999997</v>
      </c>
      <c r="K166" s="83">
        <f t="shared" si="559"/>
        <v>312.70999999999998</v>
      </c>
      <c r="L166" s="211">
        <f t="shared" si="560"/>
        <v>0</v>
      </c>
      <c r="M166" s="212">
        <f t="shared" si="561"/>
        <v>0</v>
      </c>
    </row>
    <row r="167" spans="1:13">
      <c r="A167" s="26" t="s">
        <v>608</v>
      </c>
      <c r="B167" s="26" t="s">
        <v>575</v>
      </c>
      <c r="C167" s="26" t="s">
        <v>609</v>
      </c>
      <c r="D167" s="26" t="s">
        <v>380</v>
      </c>
      <c r="E167" s="26" t="s">
        <v>610</v>
      </c>
      <c r="F167" s="26" t="s">
        <v>182</v>
      </c>
      <c r="G167" s="26">
        <f t="shared" si="556"/>
        <v>1089.33</v>
      </c>
      <c r="H167" s="27">
        <f t="shared" si="557"/>
        <v>1141.43</v>
      </c>
      <c r="I167" s="348"/>
      <c r="J167" s="82">
        <f t="shared" si="558"/>
        <v>1089.33</v>
      </c>
      <c r="K167" s="83">
        <f t="shared" si="559"/>
        <v>1141.43</v>
      </c>
      <c r="L167" s="211">
        <f t="shared" si="560"/>
        <v>0</v>
      </c>
      <c r="M167" s="212">
        <f t="shared" si="561"/>
        <v>0</v>
      </c>
    </row>
    <row r="168" spans="1:13">
      <c r="A168" s="26" t="s">
        <v>611</v>
      </c>
      <c r="B168" s="26" t="s">
        <v>552</v>
      </c>
      <c r="C168" s="26" t="s">
        <v>612</v>
      </c>
      <c r="D168" s="26" t="s">
        <v>613</v>
      </c>
      <c r="E168" s="26" t="s">
        <v>614</v>
      </c>
      <c r="F168" s="26" t="s">
        <v>183</v>
      </c>
      <c r="G168" s="26">
        <f t="shared" si="556"/>
        <v>439.92</v>
      </c>
      <c r="H168" s="27">
        <f t="shared" si="557"/>
        <v>460.96</v>
      </c>
      <c r="I168" s="348"/>
      <c r="J168" s="82">
        <f t="shared" si="558"/>
        <v>439.92</v>
      </c>
      <c r="K168" s="83">
        <f t="shared" si="559"/>
        <v>460.96</v>
      </c>
      <c r="L168" s="211">
        <f t="shared" si="560"/>
        <v>0</v>
      </c>
      <c r="M168" s="212">
        <f t="shared" si="561"/>
        <v>0</v>
      </c>
    </row>
    <row r="169" spans="1:13">
      <c r="A169" s="26" t="s">
        <v>489</v>
      </c>
      <c r="B169" s="26" t="s">
        <v>470</v>
      </c>
      <c r="C169" s="26" t="s">
        <v>490</v>
      </c>
      <c r="D169" s="26" t="s">
        <v>491</v>
      </c>
      <c r="E169" s="26" t="s">
        <v>492</v>
      </c>
      <c r="F169" s="26" t="s">
        <v>183</v>
      </c>
      <c r="G169" s="26">
        <f t="shared" si="556"/>
        <v>139.12</v>
      </c>
      <c r="H169" s="27">
        <f t="shared" si="557"/>
        <v>143.52000000000001</v>
      </c>
      <c r="I169" s="348"/>
      <c r="J169" s="82">
        <f t="shared" si="558"/>
        <v>139.12</v>
      </c>
      <c r="K169" s="83">
        <f t="shared" si="559"/>
        <v>143.52000000000001</v>
      </c>
      <c r="L169" s="211">
        <f t="shared" si="560"/>
        <v>0</v>
      </c>
      <c r="M169" s="212">
        <f t="shared" si="561"/>
        <v>0</v>
      </c>
    </row>
    <row r="170" spans="1:13">
      <c r="A170" s="26" t="s">
        <v>838</v>
      </c>
      <c r="B170" s="26" t="s">
        <v>759</v>
      </c>
      <c r="C170" s="26" t="s">
        <v>839</v>
      </c>
      <c r="D170" s="26" t="s">
        <v>208</v>
      </c>
      <c r="E170" s="26" t="s">
        <v>840</v>
      </c>
      <c r="F170" s="26" t="s">
        <v>183</v>
      </c>
      <c r="G170" s="26">
        <f t="shared" si="556"/>
        <v>26.68</v>
      </c>
      <c r="H170" s="27">
        <f t="shared" si="557"/>
        <v>27.53</v>
      </c>
      <c r="I170" s="348"/>
      <c r="J170" s="82">
        <f t="shared" si="558"/>
        <v>26.68</v>
      </c>
      <c r="K170" s="83">
        <f t="shared" si="559"/>
        <v>27.53</v>
      </c>
      <c r="L170" s="211">
        <f t="shared" si="560"/>
        <v>0</v>
      </c>
      <c r="M170" s="212">
        <f t="shared" si="561"/>
        <v>0</v>
      </c>
    </row>
    <row r="171" spans="1:13">
      <c r="A171" s="26" t="s">
        <v>526</v>
      </c>
      <c r="B171" s="26" t="s">
        <v>551</v>
      </c>
      <c r="C171" s="26" t="s">
        <v>216</v>
      </c>
      <c r="D171" s="26" t="s">
        <v>615</v>
      </c>
      <c r="E171" s="26" t="s">
        <v>616</v>
      </c>
      <c r="F171" s="26" t="s">
        <v>183</v>
      </c>
      <c r="G171" s="26">
        <f t="shared" ref="G171:G219" si="562">C171-I171</f>
        <v>366.4</v>
      </c>
      <c r="H171" s="27">
        <f t="shared" ref="H171:H219" si="563">E171-I171</f>
        <v>380.94</v>
      </c>
      <c r="I171" s="365"/>
      <c r="J171" s="82">
        <f t="shared" ref="J171:J219" si="564">G171-L171</f>
        <v>366.4</v>
      </c>
      <c r="K171" s="83">
        <f t="shared" ref="K171:K219" si="565">H171-M171</f>
        <v>380.94</v>
      </c>
      <c r="L171" s="211">
        <f t="shared" ref="L171:L219" si="566">IF(DAY(A171)=15,G171,0)</f>
        <v>0</v>
      </c>
      <c r="M171" s="212">
        <f t="shared" ref="M171:M219" si="567">IF(DAY(A171)=15,H171,0)</f>
        <v>0</v>
      </c>
    </row>
    <row r="172" spans="1:13">
      <c r="A172" s="26" t="s">
        <v>424</v>
      </c>
      <c r="B172" s="26" t="s">
        <v>378</v>
      </c>
      <c r="C172" s="26" t="s">
        <v>425</v>
      </c>
      <c r="D172" s="26" t="s">
        <v>426</v>
      </c>
      <c r="E172" s="26" t="s">
        <v>427</v>
      </c>
      <c r="F172" s="26" t="s">
        <v>183</v>
      </c>
      <c r="G172" s="26">
        <f t="shared" si="562"/>
        <v>60.97</v>
      </c>
      <c r="H172" s="27">
        <f t="shared" si="563"/>
        <v>62.9</v>
      </c>
      <c r="I172" s="365"/>
      <c r="J172" s="82">
        <f t="shared" si="564"/>
        <v>60.97</v>
      </c>
      <c r="K172" s="83">
        <f t="shared" si="565"/>
        <v>62.9</v>
      </c>
      <c r="L172" s="211">
        <f t="shared" si="566"/>
        <v>0</v>
      </c>
      <c r="M172" s="212">
        <f t="shared" si="567"/>
        <v>0</v>
      </c>
    </row>
    <row r="173" spans="1:13">
      <c r="A173" s="26" t="s">
        <v>175</v>
      </c>
      <c r="B173" s="26" t="s">
        <v>761</v>
      </c>
      <c r="C173" s="26" t="s">
        <v>841</v>
      </c>
      <c r="D173" s="26" t="s">
        <v>842</v>
      </c>
      <c r="E173" s="26" t="s">
        <v>843</v>
      </c>
      <c r="F173" s="26" t="s">
        <v>182</v>
      </c>
      <c r="G173" s="26">
        <f t="shared" si="562"/>
        <v>31.73</v>
      </c>
      <c r="H173" s="27">
        <f t="shared" si="563"/>
        <v>32.76</v>
      </c>
      <c r="I173" s="365"/>
      <c r="J173" s="82">
        <f t="shared" si="564"/>
        <v>31.73</v>
      </c>
      <c r="K173" s="83">
        <f t="shared" si="565"/>
        <v>32.76</v>
      </c>
      <c r="L173" s="211">
        <f t="shared" si="566"/>
        <v>0</v>
      </c>
      <c r="M173" s="212">
        <f t="shared" si="567"/>
        <v>0</v>
      </c>
    </row>
    <row r="174" spans="1:13">
      <c r="A174" s="26" t="s">
        <v>844</v>
      </c>
      <c r="B174" s="26" t="s">
        <v>768</v>
      </c>
      <c r="C174" s="26" t="s">
        <v>845</v>
      </c>
      <c r="D174" s="26" t="s">
        <v>846</v>
      </c>
      <c r="E174" s="26" t="s">
        <v>847</v>
      </c>
      <c r="F174" s="26" t="s">
        <v>183</v>
      </c>
      <c r="G174" s="26">
        <f t="shared" si="562"/>
        <v>62.62</v>
      </c>
      <c r="H174" s="27">
        <f t="shared" si="563"/>
        <v>65.099999999999994</v>
      </c>
      <c r="I174" s="365"/>
      <c r="J174" s="82">
        <f t="shared" si="564"/>
        <v>62.62</v>
      </c>
      <c r="K174" s="83">
        <f t="shared" si="565"/>
        <v>65.099999999999994</v>
      </c>
      <c r="L174" s="211">
        <f t="shared" si="566"/>
        <v>0</v>
      </c>
      <c r="M174" s="212">
        <f t="shared" si="567"/>
        <v>0</v>
      </c>
    </row>
    <row r="175" spans="1:13">
      <c r="A175" s="26" t="s">
        <v>695</v>
      </c>
      <c r="B175" s="26" t="s">
        <v>668</v>
      </c>
      <c r="C175" s="26" t="s">
        <v>696</v>
      </c>
      <c r="D175" s="26" t="s">
        <v>697</v>
      </c>
      <c r="E175" s="26" t="s">
        <v>698</v>
      </c>
      <c r="F175" s="26" t="s">
        <v>183</v>
      </c>
      <c r="G175" s="26">
        <f t="shared" si="562"/>
        <v>458.71</v>
      </c>
      <c r="H175" s="27">
        <f t="shared" si="563"/>
        <v>476.92</v>
      </c>
      <c r="I175" s="365"/>
      <c r="J175" s="82">
        <f t="shared" si="564"/>
        <v>458.71</v>
      </c>
      <c r="K175" s="83">
        <f t="shared" si="565"/>
        <v>476.92</v>
      </c>
      <c r="L175" s="211">
        <f t="shared" si="566"/>
        <v>0</v>
      </c>
      <c r="M175" s="212">
        <f t="shared" si="567"/>
        <v>0</v>
      </c>
    </row>
    <row r="176" spans="1:13">
      <c r="A176" s="26" t="s">
        <v>738</v>
      </c>
      <c r="B176" s="26" t="s">
        <v>760</v>
      </c>
      <c r="C176" s="26" t="s">
        <v>848</v>
      </c>
      <c r="D176" s="26" t="s">
        <v>849</v>
      </c>
      <c r="E176" s="26" t="s">
        <v>850</v>
      </c>
      <c r="F176" s="26" t="s">
        <v>183</v>
      </c>
      <c r="G176" s="26">
        <f t="shared" si="562"/>
        <v>83.26</v>
      </c>
      <c r="H176" s="27">
        <f t="shared" si="563"/>
        <v>85.89</v>
      </c>
      <c r="I176" s="365"/>
      <c r="J176" s="82">
        <f t="shared" si="564"/>
        <v>83.26</v>
      </c>
      <c r="K176" s="83">
        <f t="shared" si="565"/>
        <v>85.89</v>
      </c>
      <c r="L176" s="211">
        <f t="shared" si="566"/>
        <v>0</v>
      </c>
      <c r="M176" s="212">
        <f t="shared" si="567"/>
        <v>0</v>
      </c>
    </row>
    <row r="177" spans="1:13">
      <c r="A177" s="26" t="s">
        <v>428</v>
      </c>
      <c r="B177" s="26" t="s">
        <v>379</v>
      </c>
      <c r="C177" s="26" t="s">
        <v>429</v>
      </c>
      <c r="D177" s="26" t="s">
        <v>430</v>
      </c>
      <c r="E177" s="26" t="s">
        <v>431</v>
      </c>
      <c r="F177" s="26" t="s">
        <v>183</v>
      </c>
      <c r="G177" s="26">
        <f t="shared" si="562"/>
        <v>303.38</v>
      </c>
      <c r="H177" s="27">
        <f t="shared" si="563"/>
        <v>312.97000000000003</v>
      </c>
      <c r="I177" s="365"/>
      <c r="J177" s="82">
        <f t="shared" si="564"/>
        <v>303.38</v>
      </c>
      <c r="K177" s="83">
        <f t="shared" si="565"/>
        <v>312.97000000000003</v>
      </c>
      <c r="L177" s="211">
        <f t="shared" si="566"/>
        <v>0</v>
      </c>
      <c r="M177" s="212">
        <f t="shared" si="567"/>
        <v>0</v>
      </c>
    </row>
    <row r="178" spans="1:13">
      <c r="A178" s="26" t="s">
        <v>617</v>
      </c>
      <c r="B178" s="26" t="s">
        <v>575</v>
      </c>
      <c r="C178" s="26" t="s">
        <v>618</v>
      </c>
      <c r="D178" s="26" t="s">
        <v>619</v>
      </c>
      <c r="E178" s="26" t="s">
        <v>620</v>
      </c>
      <c r="F178" s="26" t="s">
        <v>182</v>
      </c>
      <c r="G178" s="26">
        <f t="shared" si="562"/>
        <v>1098.77</v>
      </c>
      <c r="H178" s="27">
        <f t="shared" si="563"/>
        <v>1142.3699999999999</v>
      </c>
      <c r="I178" s="365"/>
      <c r="J178" s="82">
        <f t="shared" si="564"/>
        <v>1098.77</v>
      </c>
      <c r="K178" s="83">
        <f t="shared" si="565"/>
        <v>1142.3699999999999</v>
      </c>
      <c r="L178" s="211">
        <f t="shared" si="566"/>
        <v>0</v>
      </c>
      <c r="M178" s="212">
        <f t="shared" si="567"/>
        <v>0</v>
      </c>
    </row>
    <row r="179" spans="1:13">
      <c r="A179" s="26" t="s">
        <v>621</v>
      </c>
      <c r="B179" s="26" t="s">
        <v>552</v>
      </c>
      <c r="C179" s="26" t="s">
        <v>622</v>
      </c>
      <c r="D179" s="26" t="s">
        <v>623</v>
      </c>
      <c r="E179" s="26" t="s">
        <v>624</v>
      </c>
      <c r="F179" s="26" t="s">
        <v>183</v>
      </c>
      <c r="G179" s="26">
        <f t="shared" si="562"/>
        <v>443.74</v>
      </c>
      <c r="H179" s="27">
        <f t="shared" si="563"/>
        <v>461.34</v>
      </c>
      <c r="I179" s="365"/>
      <c r="J179" s="82">
        <f t="shared" si="564"/>
        <v>443.74</v>
      </c>
      <c r="K179" s="83">
        <f t="shared" si="565"/>
        <v>461.34</v>
      </c>
      <c r="L179" s="211">
        <f t="shared" si="566"/>
        <v>0</v>
      </c>
      <c r="M179" s="212">
        <f t="shared" si="567"/>
        <v>0</v>
      </c>
    </row>
    <row r="180" spans="1:13">
      <c r="A180" s="26" t="s">
        <v>493</v>
      </c>
      <c r="B180" s="26" t="s">
        <v>470</v>
      </c>
      <c r="C180" s="26" t="s">
        <v>494</v>
      </c>
      <c r="D180" s="26" t="s">
        <v>495</v>
      </c>
      <c r="E180" s="26" t="s">
        <v>496</v>
      </c>
      <c r="F180" s="26" t="s">
        <v>183</v>
      </c>
      <c r="G180" s="26">
        <f t="shared" si="562"/>
        <v>140.33000000000001</v>
      </c>
      <c r="H180" s="27">
        <f t="shared" si="563"/>
        <v>143.63999999999999</v>
      </c>
      <c r="I180" s="365"/>
      <c r="J180" s="82">
        <f t="shared" si="564"/>
        <v>140.33000000000001</v>
      </c>
      <c r="K180" s="83">
        <f t="shared" si="565"/>
        <v>143.63999999999999</v>
      </c>
      <c r="L180" s="211">
        <f t="shared" si="566"/>
        <v>0</v>
      </c>
      <c r="M180" s="212">
        <f t="shared" si="567"/>
        <v>0</v>
      </c>
    </row>
    <row r="181" spans="1:13">
      <c r="A181" s="26" t="s">
        <v>851</v>
      </c>
      <c r="B181" s="26" t="s">
        <v>759</v>
      </c>
      <c r="C181" s="26" t="s">
        <v>852</v>
      </c>
      <c r="D181" s="26" t="s">
        <v>191</v>
      </c>
      <c r="E181" s="26" t="s">
        <v>853</v>
      </c>
      <c r="F181" s="26" t="s">
        <v>183</v>
      </c>
      <c r="G181" s="26">
        <f t="shared" si="562"/>
        <v>26.91</v>
      </c>
      <c r="H181" s="27">
        <f t="shared" si="563"/>
        <v>27.55</v>
      </c>
      <c r="I181" s="365"/>
      <c r="J181" s="82">
        <f t="shared" si="564"/>
        <v>26.91</v>
      </c>
      <c r="K181" s="83">
        <f t="shared" si="565"/>
        <v>27.55</v>
      </c>
      <c r="L181" s="211">
        <f t="shared" si="566"/>
        <v>0</v>
      </c>
      <c r="M181" s="212">
        <f t="shared" si="567"/>
        <v>0</v>
      </c>
    </row>
    <row r="182" spans="1:13">
      <c r="A182" s="26" t="s">
        <v>530</v>
      </c>
      <c r="B182" s="26" t="s">
        <v>551</v>
      </c>
      <c r="C182" s="26" t="s">
        <v>625</v>
      </c>
      <c r="D182" s="26" t="s">
        <v>626</v>
      </c>
      <c r="E182" s="26" t="s">
        <v>627</v>
      </c>
      <c r="F182" s="26" t="s">
        <v>183</v>
      </c>
      <c r="G182" s="26">
        <f t="shared" si="562"/>
        <v>369.58</v>
      </c>
      <c r="H182" s="27">
        <f t="shared" si="563"/>
        <v>381.26</v>
      </c>
      <c r="I182" s="365"/>
      <c r="J182" s="82">
        <f t="shared" si="564"/>
        <v>369.58</v>
      </c>
      <c r="K182" s="83">
        <f t="shared" si="565"/>
        <v>381.26</v>
      </c>
      <c r="L182" s="211">
        <f t="shared" si="566"/>
        <v>0</v>
      </c>
      <c r="M182" s="212">
        <f t="shared" si="567"/>
        <v>0</v>
      </c>
    </row>
    <row r="183" spans="1:13">
      <c r="A183" s="26" t="s">
        <v>432</v>
      </c>
      <c r="B183" s="26" t="s">
        <v>378</v>
      </c>
      <c r="C183" s="26" t="s">
        <v>433</v>
      </c>
      <c r="D183" s="26" t="s">
        <v>434</v>
      </c>
      <c r="E183" s="26" t="s">
        <v>435</v>
      </c>
      <c r="F183" s="26" t="s">
        <v>183</v>
      </c>
      <c r="G183" s="26">
        <f t="shared" si="562"/>
        <v>61.5</v>
      </c>
      <c r="H183" s="27">
        <f t="shared" si="563"/>
        <v>62.95</v>
      </c>
      <c r="I183" s="365"/>
      <c r="J183" s="82">
        <f t="shared" si="564"/>
        <v>61.5</v>
      </c>
      <c r="K183" s="83">
        <f t="shared" si="565"/>
        <v>62.95</v>
      </c>
      <c r="L183" s="211">
        <f t="shared" si="566"/>
        <v>0</v>
      </c>
      <c r="M183" s="212">
        <f t="shared" si="567"/>
        <v>0</v>
      </c>
    </row>
    <row r="184" spans="1:13">
      <c r="A184" s="26" t="s">
        <v>176</v>
      </c>
      <c r="B184" s="26" t="s">
        <v>160</v>
      </c>
      <c r="C184" s="26" t="s">
        <v>158</v>
      </c>
      <c r="D184" s="26" t="s">
        <v>177</v>
      </c>
      <c r="E184" s="26" t="s">
        <v>178</v>
      </c>
      <c r="F184" s="26" t="s">
        <v>183</v>
      </c>
      <c r="G184" s="26">
        <f t="shared" si="562"/>
        <v>6.39</v>
      </c>
      <c r="H184" s="27">
        <f t="shared" si="563"/>
        <v>6.57</v>
      </c>
      <c r="I184" s="365"/>
      <c r="J184" s="82">
        <f t="shared" si="564"/>
        <v>6.39</v>
      </c>
      <c r="K184" s="83">
        <f t="shared" si="565"/>
        <v>6.57</v>
      </c>
      <c r="L184" s="211">
        <f t="shared" si="566"/>
        <v>0</v>
      </c>
      <c r="M184" s="212">
        <f t="shared" si="567"/>
        <v>0</v>
      </c>
    </row>
    <row r="185" spans="1:13">
      <c r="A185" s="26" t="s">
        <v>459</v>
      </c>
      <c r="B185" s="26" t="s">
        <v>763</v>
      </c>
      <c r="C185" s="26" t="s">
        <v>854</v>
      </c>
      <c r="D185" s="26" t="s">
        <v>460</v>
      </c>
      <c r="E185" s="26" t="s">
        <v>855</v>
      </c>
      <c r="F185" s="26" t="s">
        <v>183</v>
      </c>
      <c r="G185" s="26">
        <f t="shared" si="562"/>
        <v>25.62</v>
      </c>
      <c r="H185" s="27">
        <f t="shared" si="563"/>
        <v>26.22</v>
      </c>
      <c r="I185" s="365"/>
      <c r="J185" s="82">
        <f t="shared" si="564"/>
        <v>25.62</v>
      </c>
      <c r="K185" s="83">
        <f t="shared" si="565"/>
        <v>26.22</v>
      </c>
      <c r="L185" s="211">
        <f t="shared" si="566"/>
        <v>0</v>
      </c>
      <c r="M185" s="212">
        <f t="shared" si="567"/>
        <v>0</v>
      </c>
    </row>
    <row r="186" spans="1:13">
      <c r="A186" s="26" t="s">
        <v>856</v>
      </c>
      <c r="B186" s="26" t="s">
        <v>768</v>
      </c>
      <c r="C186" s="26" t="s">
        <v>857</v>
      </c>
      <c r="D186" s="26" t="s">
        <v>858</v>
      </c>
      <c r="E186" s="26" t="s">
        <v>859</v>
      </c>
      <c r="F186" s="26" t="s">
        <v>183</v>
      </c>
      <c r="G186" s="26">
        <f t="shared" si="562"/>
        <v>63.16</v>
      </c>
      <c r="H186" s="27">
        <f t="shared" si="563"/>
        <v>65.16</v>
      </c>
      <c r="I186" s="365"/>
      <c r="J186" s="82">
        <f t="shared" si="564"/>
        <v>63.16</v>
      </c>
      <c r="K186" s="83">
        <f t="shared" si="565"/>
        <v>65.16</v>
      </c>
      <c r="L186" s="211">
        <f t="shared" si="566"/>
        <v>0</v>
      </c>
      <c r="M186" s="212">
        <f t="shared" si="567"/>
        <v>0</v>
      </c>
    </row>
    <row r="187" spans="1:13">
      <c r="A187" s="26" t="s">
        <v>699</v>
      </c>
      <c r="B187" s="26" t="s">
        <v>668</v>
      </c>
      <c r="C187" s="26" t="s">
        <v>700</v>
      </c>
      <c r="D187" s="26" t="s">
        <v>701</v>
      </c>
      <c r="E187" s="26" t="s">
        <v>702</v>
      </c>
      <c r="F187" s="26" t="s">
        <v>183</v>
      </c>
      <c r="G187" s="26">
        <f t="shared" si="562"/>
        <v>462.69</v>
      </c>
      <c r="H187" s="27">
        <f t="shared" si="563"/>
        <v>477.31</v>
      </c>
      <c r="I187" s="365"/>
      <c r="J187" s="82">
        <f t="shared" si="564"/>
        <v>462.69</v>
      </c>
      <c r="K187" s="83">
        <f t="shared" si="565"/>
        <v>477.31</v>
      </c>
      <c r="L187" s="211">
        <f t="shared" si="566"/>
        <v>0</v>
      </c>
      <c r="M187" s="212">
        <f t="shared" si="567"/>
        <v>0</v>
      </c>
    </row>
    <row r="188" spans="1:13">
      <c r="A188" s="26" t="s">
        <v>742</v>
      </c>
      <c r="B188" s="26" t="s">
        <v>760</v>
      </c>
      <c r="C188" s="26" t="s">
        <v>860</v>
      </c>
      <c r="D188" s="26" t="s">
        <v>861</v>
      </c>
      <c r="E188" s="26" t="s">
        <v>862</v>
      </c>
      <c r="F188" s="26" t="s">
        <v>183</v>
      </c>
      <c r="G188" s="26">
        <f t="shared" si="562"/>
        <v>83.98</v>
      </c>
      <c r="H188" s="27">
        <f t="shared" si="563"/>
        <v>85.96</v>
      </c>
      <c r="I188" s="365"/>
      <c r="J188" s="82">
        <f t="shared" si="564"/>
        <v>83.98</v>
      </c>
      <c r="K188" s="83">
        <f t="shared" si="565"/>
        <v>85.96</v>
      </c>
      <c r="L188" s="211">
        <f t="shared" si="566"/>
        <v>0</v>
      </c>
      <c r="M188" s="212">
        <f t="shared" si="567"/>
        <v>0</v>
      </c>
    </row>
    <row r="189" spans="1:13">
      <c r="A189" s="26" t="s">
        <v>436</v>
      </c>
      <c r="B189" s="26" t="s">
        <v>379</v>
      </c>
      <c r="C189" s="26" t="s">
        <v>437</v>
      </c>
      <c r="D189" s="26" t="s">
        <v>245</v>
      </c>
      <c r="E189" s="26" t="s">
        <v>438</v>
      </c>
      <c r="F189" s="26" t="s">
        <v>183</v>
      </c>
      <c r="G189" s="26">
        <f t="shared" si="562"/>
        <v>306.01</v>
      </c>
      <c r="H189" s="27">
        <f t="shared" si="563"/>
        <v>313.24</v>
      </c>
      <c r="I189" s="365"/>
      <c r="J189" s="82">
        <f t="shared" si="564"/>
        <v>306.01</v>
      </c>
      <c r="K189" s="83">
        <f t="shared" si="565"/>
        <v>313.24</v>
      </c>
      <c r="L189" s="211">
        <f t="shared" si="566"/>
        <v>0</v>
      </c>
      <c r="M189" s="212">
        <f t="shared" si="567"/>
        <v>0</v>
      </c>
    </row>
    <row r="190" spans="1:13">
      <c r="A190" s="26" t="s">
        <v>628</v>
      </c>
      <c r="B190" s="26" t="s">
        <v>575</v>
      </c>
      <c r="C190" s="26" t="s">
        <v>629</v>
      </c>
      <c r="D190" s="26" t="s">
        <v>630</v>
      </c>
      <c r="E190" s="26" t="s">
        <v>631</v>
      </c>
      <c r="F190" s="26" t="s">
        <v>182</v>
      </c>
      <c r="G190" s="26">
        <f t="shared" si="562"/>
        <v>1108.3</v>
      </c>
      <c r="H190" s="27">
        <f t="shared" si="563"/>
        <v>1143.33</v>
      </c>
      <c r="I190" s="365"/>
      <c r="J190" s="82">
        <f t="shared" si="564"/>
        <v>1108.3</v>
      </c>
      <c r="K190" s="83">
        <f t="shared" si="565"/>
        <v>1143.33</v>
      </c>
      <c r="L190" s="211">
        <f t="shared" si="566"/>
        <v>0</v>
      </c>
      <c r="M190" s="212">
        <f t="shared" si="567"/>
        <v>0</v>
      </c>
    </row>
    <row r="191" spans="1:13">
      <c r="A191" s="26" t="s">
        <v>632</v>
      </c>
      <c r="B191" s="26" t="s">
        <v>552</v>
      </c>
      <c r="C191" s="26" t="s">
        <v>633</v>
      </c>
      <c r="D191" s="26" t="s">
        <v>634</v>
      </c>
      <c r="E191" s="26" t="s">
        <v>635</v>
      </c>
      <c r="F191" s="26" t="s">
        <v>183</v>
      </c>
      <c r="G191" s="26">
        <f t="shared" si="562"/>
        <v>447.58</v>
      </c>
      <c r="H191" s="27">
        <f t="shared" si="563"/>
        <v>461.73</v>
      </c>
      <c r="I191" s="365"/>
      <c r="J191" s="82">
        <f t="shared" si="564"/>
        <v>447.58</v>
      </c>
      <c r="K191" s="83">
        <f t="shared" si="565"/>
        <v>461.73</v>
      </c>
      <c r="L191" s="211">
        <f t="shared" si="566"/>
        <v>0</v>
      </c>
      <c r="M191" s="212">
        <f t="shared" si="567"/>
        <v>0</v>
      </c>
    </row>
    <row r="192" spans="1:13">
      <c r="A192" s="26" t="s">
        <v>497</v>
      </c>
      <c r="B192" s="26" t="s">
        <v>470</v>
      </c>
      <c r="C192" s="26" t="s">
        <v>498</v>
      </c>
      <c r="D192" s="26" t="s">
        <v>499</v>
      </c>
      <c r="E192" s="26" t="s">
        <v>500</v>
      </c>
      <c r="F192" s="26" t="s">
        <v>183</v>
      </c>
      <c r="G192" s="26">
        <f t="shared" si="562"/>
        <v>141.55000000000001</v>
      </c>
      <c r="H192" s="27">
        <f t="shared" si="563"/>
        <v>143.76</v>
      </c>
      <c r="I192" s="365"/>
      <c r="J192" s="82">
        <f t="shared" si="564"/>
        <v>141.55000000000001</v>
      </c>
      <c r="K192" s="83">
        <f t="shared" si="565"/>
        <v>143.76</v>
      </c>
      <c r="L192" s="211">
        <f t="shared" si="566"/>
        <v>0</v>
      </c>
      <c r="M192" s="212">
        <f t="shared" si="567"/>
        <v>0</v>
      </c>
    </row>
    <row r="193" spans="1:13">
      <c r="A193" s="26" t="s">
        <v>863</v>
      </c>
      <c r="B193" s="26" t="s">
        <v>759</v>
      </c>
      <c r="C193" s="26" t="s">
        <v>864</v>
      </c>
      <c r="D193" s="26" t="s">
        <v>865</v>
      </c>
      <c r="E193" s="26" t="s">
        <v>866</v>
      </c>
      <c r="F193" s="26" t="s">
        <v>183</v>
      </c>
      <c r="G193" s="26">
        <f t="shared" si="562"/>
        <v>27.15</v>
      </c>
      <c r="H193" s="27">
        <f t="shared" si="563"/>
        <v>27.57</v>
      </c>
      <c r="I193" s="365"/>
      <c r="J193" s="82">
        <f t="shared" si="564"/>
        <v>27.15</v>
      </c>
      <c r="K193" s="83">
        <f t="shared" si="565"/>
        <v>27.57</v>
      </c>
      <c r="L193" s="211">
        <f t="shared" si="566"/>
        <v>0</v>
      </c>
      <c r="M193" s="212">
        <f t="shared" si="567"/>
        <v>0</v>
      </c>
    </row>
    <row r="194" spans="1:13">
      <c r="A194" s="26" t="s">
        <v>534</v>
      </c>
      <c r="B194" s="26" t="s">
        <v>551</v>
      </c>
      <c r="C194" s="26" t="s">
        <v>193</v>
      </c>
      <c r="D194" s="26" t="s">
        <v>636</v>
      </c>
      <c r="E194" s="26" t="s">
        <v>637</v>
      </c>
      <c r="F194" s="26" t="s">
        <v>183</v>
      </c>
      <c r="G194" s="26">
        <f t="shared" si="562"/>
        <v>372.78</v>
      </c>
      <c r="H194" s="27">
        <f t="shared" si="563"/>
        <v>381.58</v>
      </c>
      <c r="I194" s="365"/>
      <c r="J194" s="82">
        <f t="shared" si="564"/>
        <v>372.78</v>
      </c>
      <c r="K194" s="83">
        <f t="shared" si="565"/>
        <v>381.58</v>
      </c>
      <c r="L194" s="211">
        <f t="shared" si="566"/>
        <v>0</v>
      </c>
      <c r="M194" s="212">
        <f t="shared" si="567"/>
        <v>0</v>
      </c>
    </row>
    <row r="195" spans="1:13">
      <c r="A195" s="26" t="s">
        <v>439</v>
      </c>
      <c r="B195" s="26" t="s">
        <v>378</v>
      </c>
      <c r="C195" s="26" t="s">
        <v>440</v>
      </c>
      <c r="D195" s="26" t="s">
        <v>338</v>
      </c>
      <c r="E195" s="26" t="s">
        <v>441</v>
      </c>
      <c r="F195" s="26" t="s">
        <v>183</v>
      </c>
      <c r="G195" s="26">
        <f t="shared" si="562"/>
        <v>62.03</v>
      </c>
      <c r="H195" s="27">
        <f t="shared" si="563"/>
        <v>63</v>
      </c>
      <c r="I195" s="365"/>
      <c r="J195" s="82">
        <f t="shared" si="564"/>
        <v>62.03</v>
      </c>
      <c r="K195" s="83">
        <f t="shared" si="565"/>
        <v>63</v>
      </c>
      <c r="L195" s="211">
        <f t="shared" si="566"/>
        <v>0</v>
      </c>
      <c r="M195" s="212">
        <f t="shared" si="567"/>
        <v>0</v>
      </c>
    </row>
    <row r="196" spans="1:13">
      <c r="A196" s="26" t="s">
        <v>179</v>
      </c>
      <c r="B196" s="26" t="s">
        <v>761</v>
      </c>
      <c r="C196" s="26" t="s">
        <v>867</v>
      </c>
      <c r="D196" s="26" t="s">
        <v>156</v>
      </c>
      <c r="E196" s="26" t="s">
        <v>868</v>
      </c>
      <c r="F196" s="26" t="s">
        <v>182</v>
      </c>
      <c r="G196" s="26">
        <f t="shared" si="562"/>
        <v>32.299999999999997</v>
      </c>
      <c r="H196" s="27">
        <f t="shared" si="563"/>
        <v>32.82</v>
      </c>
      <c r="I196" s="365"/>
      <c r="J196" s="82">
        <f t="shared" si="564"/>
        <v>32.299999999999997</v>
      </c>
      <c r="K196" s="83">
        <f t="shared" si="565"/>
        <v>32.82</v>
      </c>
      <c r="L196" s="211">
        <f t="shared" si="566"/>
        <v>0</v>
      </c>
      <c r="M196" s="212">
        <f t="shared" si="567"/>
        <v>0</v>
      </c>
    </row>
    <row r="197" spans="1:13">
      <c r="A197" s="26" t="s">
        <v>869</v>
      </c>
      <c r="B197" s="26" t="s">
        <v>768</v>
      </c>
      <c r="C197" s="26" t="s">
        <v>870</v>
      </c>
      <c r="D197" s="26" t="s">
        <v>871</v>
      </c>
      <c r="E197" s="26" t="s">
        <v>872</v>
      </c>
      <c r="F197" s="26" t="s">
        <v>183</v>
      </c>
      <c r="G197" s="26">
        <f t="shared" si="562"/>
        <v>63.71</v>
      </c>
      <c r="H197" s="27">
        <f t="shared" si="563"/>
        <v>65.209999999999994</v>
      </c>
      <c r="I197" s="365"/>
      <c r="J197" s="82">
        <f t="shared" si="564"/>
        <v>63.71</v>
      </c>
      <c r="K197" s="83">
        <f t="shared" si="565"/>
        <v>65.209999999999994</v>
      </c>
      <c r="L197" s="211">
        <f t="shared" si="566"/>
        <v>0</v>
      </c>
      <c r="M197" s="212">
        <f t="shared" si="567"/>
        <v>0</v>
      </c>
    </row>
    <row r="198" spans="1:13">
      <c r="A198" s="26" t="s">
        <v>703</v>
      </c>
      <c r="B198" s="26" t="s">
        <v>668</v>
      </c>
      <c r="C198" s="26" t="s">
        <v>704</v>
      </c>
      <c r="D198" s="26" t="s">
        <v>209</v>
      </c>
      <c r="E198" s="26" t="s">
        <v>705</v>
      </c>
      <c r="F198" s="26" t="s">
        <v>183</v>
      </c>
      <c r="G198" s="26">
        <f t="shared" si="562"/>
        <v>466.7</v>
      </c>
      <c r="H198" s="27">
        <f t="shared" si="563"/>
        <v>477.72</v>
      </c>
      <c r="I198" s="365"/>
      <c r="J198" s="82">
        <f t="shared" si="564"/>
        <v>466.7</v>
      </c>
      <c r="K198" s="83">
        <f t="shared" si="565"/>
        <v>477.72</v>
      </c>
      <c r="L198" s="211">
        <f t="shared" si="566"/>
        <v>0</v>
      </c>
      <c r="M198" s="212">
        <f t="shared" si="567"/>
        <v>0</v>
      </c>
    </row>
    <row r="199" spans="1:13">
      <c r="A199" s="26" t="s">
        <v>746</v>
      </c>
      <c r="B199" s="26" t="s">
        <v>760</v>
      </c>
      <c r="C199" s="26" t="s">
        <v>873</v>
      </c>
      <c r="D199" s="26" t="s">
        <v>874</v>
      </c>
      <c r="E199" s="26" t="s">
        <v>875</v>
      </c>
      <c r="F199" s="26" t="s">
        <v>183</v>
      </c>
      <c r="G199" s="26">
        <f t="shared" si="562"/>
        <v>84.71</v>
      </c>
      <c r="H199" s="27">
        <f t="shared" si="563"/>
        <v>86.03</v>
      </c>
      <c r="I199" s="365"/>
      <c r="J199" s="82">
        <f t="shared" si="564"/>
        <v>84.71</v>
      </c>
      <c r="K199" s="83">
        <f t="shared" si="565"/>
        <v>86.03</v>
      </c>
      <c r="L199" s="211">
        <f t="shared" si="566"/>
        <v>0</v>
      </c>
      <c r="M199" s="212">
        <f t="shared" si="567"/>
        <v>0</v>
      </c>
    </row>
    <row r="200" spans="1:13">
      <c r="A200" s="26" t="s">
        <v>442</v>
      </c>
      <c r="B200" s="26" t="s">
        <v>379</v>
      </c>
      <c r="C200" s="26" t="s">
        <v>443</v>
      </c>
      <c r="D200" s="26" t="s">
        <v>444</v>
      </c>
      <c r="E200" s="26" t="s">
        <v>445</v>
      </c>
      <c r="F200" s="26" t="s">
        <v>183</v>
      </c>
      <c r="G200" s="26">
        <f t="shared" si="562"/>
        <v>308.67</v>
      </c>
      <c r="H200" s="27">
        <f t="shared" si="563"/>
        <v>313.5</v>
      </c>
      <c r="I200" s="365"/>
      <c r="J200" s="82">
        <f t="shared" si="564"/>
        <v>308.67</v>
      </c>
      <c r="K200" s="83">
        <f t="shared" si="565"/>
        <v>313.5</v>
      </c>
      <c r="L200" s="211">
        <f t="shared" si="566"/>
        <v>0</v>
      </c>
      <c r="M200" s="212">
        <f t="shared" si="567"/>
        <v>0</v>
      </c>
    </row>
    <row r="201" spans="1:13">
      <c r="A201" s="26" t="s">
        <v>638</v>
      </c>
      <c r="B201" s="26" t="s">
        <v>575</v>
      </c>
      <c r="C201" s="26" t="s">
        <v>639</v>
      </c>
      <c r="D201" s="26" t="s">
        <v>640</v>
      </c>
      <c r="E201" s="26" t="s">
        <v>641</v>
      </c>
      <c r="F201" s="26" t="s">
        <v>182</v>
      </c>
      <c r="G201" s="26">
        <f t="shared" si="562"/>
        <v>1117.9100000000001</v>
      </c>
      <c r="H201" s="27">
        <f t="shared" si="563"/>
        <v>1144.29</v>
      </c>
      <c r="I201" s="365"/>
      <c r="J201" s="82">
        <f t="shared" si="564"/>
        <v>1117.9100000000001</v>
      </c>
      <c r="K201" s="83">
        <f t="shared" si="565"/>
        <v>1144.29</v>
      </c>
      <c r="L201" s="211">
        <f t="shared" si="566"/>
        <v>0</v>
      </c>
      <c r="M201" s="212">
        <f t="shared" si="567"/>
        <v>0</v>
      </c>
    </row>
    <row r="202" spans="1:13">
      <c r="A202" s="26" t="s">
        <v>642</v>
      </c>
      <c r="B202" s="26" t="s">
        <v>552</v>
      </c>
      <c r="C202" s="26" t="s">
        <v>643</v>
      </c>
      <c r="D202" s="26" t="s">
        <v>210</v>
      </c>
      <c r="E202" s="26" t="s">
        <v>644</v>
      </c>
      <c r="F202" s="26" t="s">
        <v>183</v>
      </c>
      <c r="G202" s="26">
        <f t="shared" si="562"/>
        <v>451.46</v>
      </c>
      <c r="H202" s="27">
        <f t="shared" si="563"/>
        <v>462.12</v>
      </c>
      <c r="I202" s="365"/>
      <c r="J202" s="82">
        <f t="shared" si="564"/>
        <v>451.46</v>
      </c>
      <c r="K202" s="83">
        <f t="shared" si="565"/>
        <v>462.12</v>
      </c>
      <c r="L202" s="211">
        <f t="shared" si="566"/>
        <v>0</v>
      </c>
      <c r="M202" s="212">
        <f t="shared" si="567"/>
        <v>0</v>
      </c>
    </row>
    <row r="203" spans="1:13">
      <c r="A203" s="26" t="s">
        <v>501</v>
      </c>
      <c r="B203" s="26" t="s">
        <v>470</v>
      </c>
      <c r="C203" s="26" t="s">
        <v>502</v>
      </c>
      <c r="D203" s="26" t="s">
        <v>503</v>
      </c>
      <c r="E203" s="26" t="s">
        <v>504</v>
      </c>
      <c r="F203" s="26" t="s">
        <v>183</v>
      </c>
      <c r="G203" s="26">
        <f t="shared" si="562"/>
        <v>142.78</v>
      </c>
      <c r="H203" s="27">
        <f t="shared" si="563"/>
        <v>143.88999999999999</v>
      </c>
      <c r="I203" s="365"/>
      <c r="J203" s="82">
        <f t="shared" si="564"/>
        <v>142.78</v>
      </c>
      <c r="K203" s="83">
        <f t="shared" si="565"/>
        <v>143.88999999999999</v>
      </c>
      <c r="L203" s="211">
        <f t="shared" si="566"/>
        <v>0</v>
      </c>
      <c r="M203" s="212">
        <f t="shared" si="567"/>
        <v>0</v>
      </c>
    </row>
    <row r="204" spans="1:13">
      <c r="A204" s="26" t="s">
        <v>876</v>
      </c>
      <c r="B204" s="26" t="s">
        <v>759</v>
      </c>
      <c r="C204" s="26" t="s">
        <v>877</v>
      </c>
      <c r="D204" s="26" t="s">
        <v>878</v>
      </c>
      <c r="E204" s="26" t="s">
        <v>879</v>
      </c>
      <c r="F204" s="26" t="s">
        <v>183</v>
      </c>
      <c r="G204" s="26">
        <f t="shared" si="562"/>
        <v>27.34</v>
      </c>
      <c r="H204" s="27">
        <f t="shared" si="563"/>
        <v>27.59</v>
      </c>
      <c r="I204" s="365"/>
      <c r="J204" s="82">
        <f t="shared" si="564"/>
        <v>27.34</v>
      </c>
      <c r="K204" s="83">
        <f t="shared" si="565"/>
        <v>27.59</v>
      </c>
      <c r="L204" s="211">
        <f t="shared" si="566"/>
        <v>0</v>
      </c>
      <c r="M204" s="212">
        <f t="shared" si="567"/>
        <v>0</v>
      </c>
    </row>
    <row r="205" spans="1:13">
      <c r="A205" s="26" t="s">
        <v>538</v>
      </c>
      <c r="B205" s="26" t="s">
        <v>551</v>
      </c>
      <c r="C205" s="26" t="s">
        <v>645</v>
      </c>
      <c r="D205" s="26" t="s">
        <v>170</v>
      </c>
      <c r="E205" s="26" t="s">
        <v>646</v>
      </c>
      <c r="F205" s="26" t="s">
        <v>183</v>
      </c>
      <c r="G205" s="26">
        <f t="shared" si="562"/>
        <v>376.01</v>
      </c>
      <c r="H205" s="27">
        <f t="shared" si="563"/>
        <v>381.9</v>
      </c>
      <c r="I205" s="365"/>
      <c r="J205" s="82">
        <f t="shared" si="564"/>
        <v>376.01</v>
      </c>
      <c r="K205" s="83">
        <f t="shared" si="565"/>
        <v>381.9</v>
      </c>
      <c r="L205" s="211">
        <f t="shared" si="566"/>
        <v>0</v>
      </c>
      <c r="M205" s="212">
        <f t="shared" si="567"/>
        <v>0</v>
      </c>
    </row>
    <row r="206" spans="1:13">
      <c r="A206" s="26" t="s">
        <v>446</v>
      </c>
      <c r="B206" s="26" t="s">
        <v>378</v>
      </c>
      <c r="C206" s="26" t="s">
        <v>447</v>
      </c>
      <c r="D206" s="26" t="s">
        <v>448</v>
      </c>
      <c r="E206" s="26" t="s">
        <v>449</v>
      </c>
      <c r="F206" s="26" t="s">
        <v>183</v>
      </c>
      <c r="G206" s="26">
        <f t="shared" si="562"/>
        <v>62.67</v>
      </c>
      <c r="H206" s="27">
        <f t="shared" si="563"/>
        <v>63.07</v>
      </c>
      <c r="I206" s="365"/>
      <c r="J206" s="82">
        <f t="shared" si="564"/>
        <v>62.67</v>
      </c>
      <c r="K206" s="83">
        <f t="shared" si="565"/>
        <v>63.07</v>
      </c>
      <c r="L206" s="211">
        <f t="shared" si="566"/>
        <v>0</v>
      </c>
      <c r="M206" s="212">
        <f t="shared" si="567"/>
        <v>0</v>
      </c>
    </row>
    <row r="207" spans="1:13">
      <c r="A207" s="26" t="s">
        <v>180</v>
      </c>
      <c r="B207" s="26" t="s">
        <v>160</v>
      </c>
      <c r="C207" s="26" t="s">
        <v>160</v>
      </c>
      <c r="D207" s="26" t="s">
        <v>340</v>
      </c>
      <c r="E207" s="26" t="s">
        <v>160</v>
      </c>
      <c r="F207" s="26" t="s">
        <v>183</v>
      </c>
      <c r="G207" s="26">
        <f t="shared" si="562"/>
        <v>6.59</v>
      </c>
      <c r="H207" s="27">
        <f t="shared" si="563"/>
        <v>6.59</v>
      </c>
      <c r="I207" s="365"/>
      <c r="J207" s="82">
        <f t="shared" si="564"/>
        <v>6.59</v>
      </c>
      <c r="K207" s="83">
        <f t="shared" si="565"/>
        <v>6.59</v>
      </c>
      <c r="L207" s="211">
        <f t="shared" si="566"/>
        <v>0</v>
      </c>
      <c r="M207" s="212">
        <f t="shared" si="567"/>
        <v>0</v>
      </c>
    </row>
    <row r="208" spans="1:13">
      <c r="A208" s="26" t="s">
        <v>461</v>
      </c>
      <c r="B208" s="26" t="s">
        <v>763</v>
      </c>
      <c r="C208" s="26" t="s">
        <v>880</v>
      </c>
      <c r="D208" s="26" t="s">
        <v>185</v>
      </c>
      <c r="E208" s="26" t="s">
        <v>881</v>
      </c>
      <c r="F208" s="26" t="s">
        <v>183</v>
      </c>
      <c r="G208" s="26">
        <f t="shared" si="562"/>
        <v>26.04</v>
      </c>
      <c r="H208" s="27">
        <f t="shared" si="563"/>
        <v>26.26</v>
      </c>
      <c r="I208" s="365"/>
      <c r="J208" s="82">
        <f t="shared" si="564"/>
        <v>26.04</v>
      </c>
      <c r="K208" s="83">
        <f t="shared" si="565"/>
        <v>26.26</v>
      </c>
      <c r="L208" s="211">
        <f t="shared" si="566"/>
        <v>0</v>
      </c>
      <c r="M208" s="212">
        <f t="shared" si="567"/>
        <v>0</v>
      </c>
    </row>
    <row r="209" spans="1:13">
      <c r="A209" s="26" t="s">
        <v>882</v>
      </c>
      <c r="B209" s="26" t="s">
        <v>768</v>
      </c>
      <c r="C209" s="26" t="s">
        <v>883</v>
      </c>
      <c r="D209" s="26" t="s">
        <v>884</v>
      </c>
      <c r="E209" s="26" t="s">
        <v>885</v>
      </c>
      <c r="F209" s="26" t="s">
        <v>183</v>
      </c>
      <c r="G209" s="26">
        <f t="shared" si="562"/>
        <v>64.260000000000005</v>
      </c>
      <c r="H209" s="27">
        <f t="shared" si="563"/>
        <v>65.27</v>
      </c>
      <c r="I209" s="365"/>
      <c r="J209" s="82">
        <f t="shared" si="564"/>
        <v>64.260000000000005</v>
      </c>
      <c r="K209" s="83">
        <f t="shared" si="565"/>
        <v>65.27</v>
      </c>
      <c r="L209" s="211">
        <f t="shared" si="566"/>
        <v>0</v>
      </c>
      <c r="M209" s="212">
        <f t="shared" si="567"/>
        <v>0</v>
      </c>
    </row>
    <row r="210" spans="1:13">
      <c r="A210" s="26" t="s">
        <v>706</v>
      </c>
      <c r="B210" s="26" t="s">
        <v>668</v>
      </c>
      <c r="C210" s="26" t="s">
        <v>707</v>
      </c>
      <c r="D210" s="26" t="s">
        <v>708</v>
      </c>
      <c r="E210" s="26" t="s">
        <v>709</v>
      </c>
      <c r="F210" s="26" t="s">
        <v>183</v>
      </c>
      <c r="G210" s="26">
        <f t="shared" si="562"/>
        <v>470.74</v>
      </c>
      <c r="H210" s="27">
        <f t="shared" si="563"/>
        <v>478.12</v>
      </c>
      <c r="I210" s="365"/>
      <c r="J210" s="82">
        <f t="shared" si="564"/>
        <v>470.74</v>
      </c>
      <c r="K210" s="83">
        <f t="shared" si="565"/>
        <v>478.12</v>
      </c>
      <c r="L210" s="211">
        <f t="shared" si="566"/>
        <v>0</v>
      </c>
      <c r="M210" s="212">
        <f t="shared" si="567"/>
        <v>0</v>
      </c>
    </row>
    <row r="211" spans="1:13">
      <c r="A211" s="26" t="s">
        <v>750</v>
      </c>
      <c r="B211" s="26" t="s">
        <v>760</v>
      </c>
      <c r="C211" s="26" t="s">
        <v>886</v>
      </c>
      <c r="D211" s="26" t="s">
        <v>189</v>
      </c>
      <c r="E211" s="26" t="s">
        <v>887</v>
      </c>
      <c r="F211" s="26" t="s">
        <v>183</v>
      </c>
      <c r="G211" s="26">
        <f t="shared" si="562"/>
        <v>85.37</v>
      </c>
      <c r="H211" s="27">
        <f t="shared" si="563"/>
        <v>86.1</v>
      </c>
      <c r="I211" s="365"/>
      <c r="J211" s="82">
        <f t="shared" si="564"/>
        <v>85.37</v>
      </c>
      <c r="K211" s="83">
        <f t="shared" si="565"/>
        <v>86.1</v>
      </c>
      <c r="L211" s="211">
        <f t="shared" si="566"/>
        <v>0</v>
      </c>
      <c r="M211" s="212">
        <f t="shared" si="567"/>
        <v>0</v>
      </c>
    </row>
    <row r="212" spans="1:13">
      <c r="A212" s="26" t="s">
        <v>450</v>
      </c>
      <c r="B212" s="26" t="s">
        <v>379</v>
      </c>
      <c r="C212" s="26" t="s">
        <v>384</v>
      </c>
      <c r="D212" s="26" t="s">
        <v>451</v>
      </c>
      <c r="E212" s="26" t="s">
        <v>452</v>
      </c>
      <c r="F212" s="26" t="s">
        <v>183</v>
      </c>
      <c r="G212" s="26">
        <f t="shared" si="562"/>
        <v>311.44</v>
      </c>
      <c r="H212" s="27">
        <f t="shared" si="563"/>
        <v>313.77999999999997</v>
      </c>
      <c r="I212" s="365"/>
      <c r="J212" s="82">
        <f t="shared" si="564"/>
        <v>311.44</v>
      </c>
      <c r="K212" s="83">
        <f t="shared" si="565"/>
        <v>313.77999999999997</v>
      </c>
      <c r="L212" s="211">
        <f t="shared" si="566"/>
        <v>0</v>
      </c>
      <c r="M212" s="212">
        <f t="shared" si="567"/>
        <v>0</v>
      </c>
    </row>
    <row r="213" spans="1:13">
      <c r="A213" s="26" t="s">
        <v>647</v>
      </c>
      <c r="B213" s="26" t="s">
        <v>575</v>
      </c>
      <c r="C213" s="26" t="s">
        <v>648</v>
      </c>
      <c r="D213" s="26" t="s">
        <v>649</v>
      </c>
      <c r="E213" s="26" t="s">
        <v>650</v>
      </c>
      <c r="F213" s="26" t="s">
        <v>182</v>
      </c>
      <c r="G213" s="26">
        <f t="shared" si="562"/>
        <v>1127.5899999999999</v>
      </c>
      <c r="H213" s="27">
        <f t="shared" si="563"/>
        <v>1145.26</v>
      </c>
      <c r="I213" s="365"/>
      <c r="J213" s="82">
        <f t="shared" si="564"/>
        <v>1127.5899999999999</v>
      </c>
      <c r="K213" s="83">
        <f t="shared" si="565"/>
        <v>1145.26</v>
      </c>
      <c r="L213" s="211">
        <f t="shared" si="566"/>
        <v>0</v>
      </c>
      <c r="M213" s="212">
        <f t="shared" si="567"/>
        <v>0</v>
      </c>
    </row>
    <row r="214" spans="1:13">
      <c r="A214" s="26" t="s">
        <v>651</v>
      </c>
      <c r="B214" s="26" t="s">
        <v>552</v>
      </c>
      <c r="C214" s="26" t="s">
        <v>652</v>
      </c>
      <c r="D214" s="26" t="s">
        <v>653</v>
      </c>
      <c r="E214" s="26" t="s">
        <v>654</v>
      </c>
      <c r="F214" s="26" t="s">
        <v>183</v>
      </c>
      <c r="G214" s="26">
        <f t="shared" si="562"/>
        <v>455.37</v>
      </c>
      <c r="H214" s="27">
        <f t="shared" si="563"/>
        <v>462.51</v>
      </c>
      <c r="I214" s="365"/>
      <c r="J214" s="82">
        <f t="shared" si="564"/>
        <v>455.37</v>
      </c>
      <c r="K214" s="83">
        <f t="shared" si="565"/>
        <v>462.51</v>
      </c>
      <c r="L214" s="211">
        <f t="shared" si="566"/>
        <v>0</v>
      </c>
      <c r="M214" s="212">
        <f t="shared" si="567"/>
        <v>0</v>
      </c>
    </row>
    <row r="215" spans="1:13">
      <c r="A215" s="26" t="s">
        <v>542</v>
      </c>
      <c r="B215" s="26" t="s">
        <v>551</v>
      </c>
      <c r="C215" s="26" t="s">
        <v>655</v>
      </c>
      <c r="D215" s="26" t="s">
        <v>410</v>
      </c>
      <c r="E215" s="26" t="s">
        <v>656</v>
      </c>
      <c r="F215" s="26" t="s">
        <v>183</v>
      </c>
      <c r="G215" s="26">
        <f t="shared" si="562"/>
        <v>379.37</v>
      </c>
      <c r="H215" s="27">
        <f t="shared" si="563"/>
        <v>382.24</v>
      </c>
      <c r="I215" s="365"/>
      <c r="J215" s="82">
        <f t="shared" si="564"/>
        <v>379.37</v>
      </c>
      <c r="K215" s="83">
        <f t="shared" si="565"/>
        <v>382.24</v>
      </c>
      <c r="L215" s="211">
        <f t="shared" si="566"/>
        <v>0</v>
      </c>
      <c r="M215" s="212">
        <f t="shared" si="567"/>
        <v>0</v>
      </c>
    </row>
    <row r="216" spans="1:13">
      <c r="A216" s="26" t="s">
        <v>888</v>
      </c>
      <c r="B216" s="26" t="s">
        <v>768</v>
      </c>
      <c r="C216" s="26" t="s">
        <v>889</v>
      </c>
      <c r="D216" s="26" t="s">
        <v>890</v>
      </c>
      <c r="E216" s="26" t="s">
        <v>891</v>
      </c>
      <c r="F216" s="26" t="s">
        <v>183</v>
      </c>
      <c r="G216" s="26">
        <f t="shared" si="562"/>
        <v>64.77</v>
      </c>
      <c r="H216" s="27">
        <f t="shared" si="563"/>
        <v>65.319999999999993</v>
      </c>
      <c r="I216" s="365"/>
      <c r="J216" s="82">
        <f t="shared" si="564"/>
        <v>64.77</v>
      </c>
      <c r="K216" s="83">
        <f t="shared" si="565"/>
        <v>65.319999999999993</v>
      </c>
      <c r="L216" s="211">
        <f t="shared" si="566"/>
        <v>0</v>
      </c>
      <c r="M216" s="212">
        <f t="shared" si="567"/>
        <v>0</v>
      </c>
    </row>
    <row r="217" spans="1:13">
      <c r="A217" s="26" t="s">
        <v>710</v>
      </c>
      <c r="B217" s="26" t="s">
        <v>668</v>
      </c>
      <c r="C217" s="26" t="s">
        <v>711</v>
      </c>
      <c r="D217" s="26" t="s">
        <v>663</v>
      </c>
      <c r="E217" s="26" t="s">
        <v>712</v>
      </c>
      <c r="F217" s="26" t="s">
        <v>183</v>
      </c>
      <c r="G217" s="26">
        <f t="shared" si="562"/>
        <v>474.88</v>
      </c>
      <c r="H217" s="27">
        <f t="shared" si="563"/>
        <v>478.53</v>
      </c>
      <c r="I217" s="365"/>
      <c r="J217" s="82">
        <f t="shared" si="564"/>
        <v>474.88</v>
      </c>
      <c r="K217" s="83">
        <f t="shared" si="565"/>
        <v>478.53</v>
      </c>
      <c r="L217" s="211">
        <f t="shared" si="566"/>
        <v>0</v>
      </c>
      <c r="M217" s="212">
        <f t="shared" si="567"/>
        <v>0</v>
      </c>
    </row>
    <row r="218" spans="1:13">
      <c r="A218" s="26" t="s">
        <v>657</v>
      </c>
      <c r="B218" s="26" t="s">
        <v>575</v>
      </c>
      <c r="C218" s="26" t="s">
        <v>658</v>
      </c>
      <c r="D218" s="26" t="s">
        <v>659</v>
      </c>
      <c r="E218" s="26" t="s">
        <v>660</v>
      </c>
      <c r="F218" s="26" t="s">
        <v>182</v>
      </c>
      <c r="G218" s="26">
        <f t="shared" si="562"/>
        <v>1137.32</v>
      </c>
      <c r="H218" s="27">
        <f t="shared" si="563"/>
        <v>1146.23</v>
      </c>
      <c r="I218" s="365"/>
      <c r="J218" s="82">
        <f t="shared" si="564"/>
        <v>1137.32</v>
      </c>
      <c r="K218" s="83">
        <f t="shared" si="565"/>
        <v>1146.23</v>
      </c>
      <c r="L218" s="211">
        <f t="shared" si="566"/>
        <v>0</v>
      </c>
      <c r="M218" s="212">
        <f t="shared" si="567"/>
        <v>0</v>
      </c>
    </row>
    <row r="219" spans="1:13">
      <c r="A219" s="26" t="s">
        <v>661</v>
      </c>
      <c r="B219" s="26" t="s">
        <v>552</v>
      </c>
      <c r="C219" s="26" t="s">
        <v>662</v>
      </c>
      <c r="D219" s="26" t="s">
        <v>663</v>
      </c>
      <c r="E219" s="26" t="s">
        <v>664</v>
      </c>
      <c r="F219" s="26" t="s">
        <v>183</v>
      </c>
      <c r="G219" s="26">
        <f t="shared" si="562"/>
        <v>459.24</v>
      </c>
      <c r="H219" s="27">
        <f t="shared" si="563"/>
        <v>462.89</v>
      </c>
      <c r="I219" s="365"/>
      <c r="J219" s="82">
        <f t="shared" si="564"/>
        <v>459.24</v>
      </c>
      <c r="K219" s="83">
        <f t="shared" si="565"/>
        <v>462.89</v>
      </c>
      <c r="L219" s="211">
        <f t="shared" si="566"/>
        <v>0</v>
      </c>
      <c r="M219" s="212">
        <f t="shared" si="567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E17" sqref="E17"/>
    </sheetView>
  </sheetViews>
  <sheetFormatPr defaultRowHeight="15"/>
  <cols>
    <col min="2" max="4" width="16.28515625" bestFit="1" customWidth="1"/>
    <col min="5" max="6" width="9.5703125" bestFit="1" customWidth="1"/>
    <col min="9" max="10" width="9.42578125" bestFit="1" customWidth="1"/>
    <col min="11" max="11" width="24.42578125" bestFit="1" customWidth="1"/>
    <col min="13" max="13" width="10.7109375" bestFit="1" customWidth="1"/>
  </cols>
  <sheetData>
    <row r="1" spans="1:13" ht="15.75" thickBot="1">
      <c r="A1" s="542" t="s">
        <v>328</v>
      </c>
      <c r="B1" s="543"/>
      <c r="C1" s="543" t="s">
        <v>329</v>
      </c>
      <c r="D1" s="543"/>
      <c r="E1" s="544" t="s">
        <v>330</v>
      </c>
      <c r="F1" s="545"/>
    </row>
    <row r="2" spans="1:13" ht="22.5">
      <c r="A2" s="196" t="s">
        <v>66</v>
      </c>
      <c r="B2" s="196" t="s">
        <v>65</v>
      </c>
      <c r="C2" s="196" t="s">
        <v>66</v>
      </c>
      <c r="D2" s="196" t="s">
        <v>65</v>
      </c>
      <c r="E2" s="203" t="s">
        <v>66</v>
      </c>
      <c r="F2" s="202" t="s">
        <v>65</v>
      </c>
      <c r="I2" s="168" t="s">
        <v>292</v>
      </c>
      <c r="J2" s="169" t="s">
        <v>293</v>
      </c>
      <c r="K2" s="169" t="s">
        <v>294</v>
      </c>
      <c r="L2" s="170" t="s">
        <v>295</v>
      </c>
      <c r="M2" s="171" t="s">
        <v>291</v>
      </c>
    </row>
    <row r="3" spans="1:13" ht="15.75" thickBot="1">
      <c r="A3" s="197">
        <v>10050.869999999999</v>
      </c>
      <c r="B3" s="198">
        <v>11213.26</v>
      </c>
      <c r="C3" s="201">
        <f>M3</f>
        <v>170000</v>
      </c>
      <c r="D3" s="201">
        <f>M3</f>
        <v>170000</v>
      </c>
      <c r="E3" s="200">
        <f>A3+C3-D12</f>
        <v>171315.97</v>
      </c>
      <c r="F3" s="199">
        <f>B3+D3-D12</f>
        <v>172478.36000000002</v>
      </c>
      <c r="I3" s="172"/>
      <c r="J3" s="173"/>
      <c r="K3" s="173"/>
      <c r="L3" s="174"/>
      <c r="M3" s="175">
        <f>SUM(M4:M101)</f>
        <v>170000</v>
      </c>
    </row>
    <row r="4" spans="1:13">
      <c r="I4" s="166">
        <v>43525</v>
      </c>
      <c r="J4" s="166">
        <v>42793</v>
      </c>
      <c r="K4" s="163" t="s">
        <v>347</v>
      </c>
      <c r="L4" s="289">
        <v>9.2999999999999999E-2</v>
      </c>
      <c r="M4" s="167">
        <v>10000</v>
      </c>
    </row>
    <row r="5" spans="1:13">
      <c r="A5" s="472" t="s">
        <v>324</v>
      </c>
      <c r="B5" s="472" t="s">
        <v>323</v>
      </c>
      <c r="C5" s="472" t="s">
        <v>327</v>
      </c>
      <c r="D5" s="472" t="s">
        <v>326</v>
      </c>
      <c r="I5" s="166">
        <v>43573</v>
      </c>
      <c r="J5" s="166">
        <v>42841</v>
      </c>
      <c r="K5" s="163" t="s">
        <v>365</v>
      </c>
      <c r="L5" s="289">
        <v>9.2999999999999999E-2</v>
      </c>
      <c r="M5" s="167">
        <v>10000</v>
      </c>
    </row>
    <row r="6" spans="1:13">
      <c r="A6" s="48">
        <v>0</v>
      </c>
      <c r="B6" s="48">
        <v>0</v>
      </c>
      <c r="C6" s="48">
        <v>0</v>
      </c>
      <c r="D6" s="48">
        <v>0</v>
      </c>
      <c r="I6" s="166">
        <v>43679</v>
      </c>
      <c r="J6" s="166">
        <v>42947</v>
      </c>
      <c r="K6" s="163" t="s">
        <v>462</v>
      </c>
      <c r="L6" s="289">
        <v>0.1</v>
      </c>
      <c r="M6" s="167">
        <v>10000</v>
      </c>
    </row>
    <row r="7" spans="1:13">
      <c r="A7" s="48">
        <v>42730</v>
      </c>
      <c r="B7" s="48">
        <v>96.400769230769228</v>
      </c>
      <c r="C7" s="48">
        <v>2207.14</v>
      </c>
      <c r="D7" s="48">
        <v>2467.2000000000003</v>
      </c>
      <c r="I7" s="166">
        <v>43688</v>
      </c>
      <c r="J7" s="166">
        <v>42956</v>
      </c>
      <c r="K7" s="163" t="s">
        <v>469</v>
      </c>
      <c r="L7" s="289">
        <v>0.1</v>
      </c>
      <c r="M7" s="167">
        <v>20000</v>
      </c>
    </row>
    <row r="8" spans="1:13">
      <c r="A8" s="48">
        <v>42745</v>
      </c>
      <c r="B8" s="48">
        <v>134.00166666666667</v>
      </c>
      <c r="C8" s="48">
        <v>2884.76</v>
      </c>
      <c r="D8" s="48">
        <v>3216.04</v>
      </c>
      <c r="I8" s="166">
        <v>44081</v>
      </c>
      <c r="J8" s="166">
        <v>42983</v>
      </c>
      <c r="K8" s="163" t="s">
        <v>667</v>
      </c>
      <c r="L8" s="289">
        <v>0.112</v>
      </c>
      <c r="M8" s="167">
        <v>20000</v>
      </c>
    </row>
    <row r="9" spans="1:13">
      <c r="A9" s="48">
        <v>42746</v>
      </c>
      <c r="B9" s="48">
        <v>230.41750000000002</v>
      </c>
      <c r="C9" s="48">
        <v>4958.97</v>
      </c>
      <c r="D9" s="48">
        <v>5530.02</v>
      </c>
      <c r="I9" s="166">
        <v>44083</v>
      </c>
      <c r="J9" s="166">
        <v>42985</v>
      </c>
      <c r="K9" s="163" t="s">
        <v>754</v>
      </c>
      <c r="L9" s="289">
        <v>0.112</v>
      </c>
      <c r="M9" s="167">
        <v>30000</v>
      </c>
    </row>
    <row r="10" spans="1:13">
      <c r="A10" s="48" t="s">
        <v>325</v>
      </c>
      <c r="B10" s="48">
        <v>460.81993589743593</v>
      </c>
      <c r="C10" s="473">
        <v>10050.869999999999</v>
      </c>
      <c r="D10" s="473">
        <v>11213.26</v>
      </c>
      <c r="I10" s="166">
        <v>44105</v>
      </c>
      <c r="J10" s="166">
        <v>43007</v>
      </c>
      <c r="K10" s="163" t="s">
        <v>756</v>
      </c>
      <c r="L10" s="289">
        <v>0.112</v>
      </c>
      <c r="M10" s="167">
        <v>20000</v>
      </c>
    </row>
    <row r="11" spans="1:13">
      <c r="I11" s="166">
        <v>44142</v>
      </c>
      <c r="J11" s="166">
        <v>43044</v>
      </c>
      <c r="K11" s="163" t="s">
        <v>758</v>
      </c>
      <c r="L11" s="289">
        <v>0.11</v>
      </c>
      <c r="M11" s="167">
        <v>10000</v>
      </c>
    </row>
    <row r="12" spans="1:13">
      <c r="C12" t="s">
        <v>5</v>
      </c>
      <c r="D12">
        <f>8481.2+163.1+90.6</f>
        <v>8734.9000000000015</v>
      </c>
      <c r="I12" s="166">
        <v>44143</v>
      </c>
      <c r="J12" s="166">
        <v>43045</v>
      </c>
      <c r="K12" s="163" t="s">
        <v>894</v>
      </c>
      <c r="L12" s="289">
        <v>0.11</v>
      </c>
      <c r="M12" s="167">
        <v>10000</v>
      </c>
    </row>
    <row r="13" spans="1:13">
      <c r="I13" s="166">
        <v>44257</v>
      </c>
      <c r="J13" s="166">
        <v>43158</v>
      </c>
      <c r="K13" s="163" t="s">
        <v>923</v>
      </c>
      <c r="L13" s="289">
        <v>0.104</v>
      </c>
      <c r="M13" s="167">
        <v>10000</v>
      </c>
    </row>
    <row r="14" spans="1:13">
      <c r="I14" s="166">
        <v>44264</v>
      </c>
      <c r="J14" s="166">
        <v>43166</v>
      </c>
      <c r="K14" s="163" t="s">
        <v>930</v>
      </c>
      <c r="L14" s="289">
        <v>0.104</v>
      </c>
      <c r="M14" s="167">
        <v>10000</v>
      </c>
    </row>
    <row r="15" spans="1:13">
      <c r="I15" s="166">
        <v>44407</v>
      </c>
      <c r="J15" s="166">
        <v>43310</v>
      </c>
      <c r="K15" s="163" t="s">
        <v>937</v>
      </c>
      <c r="L15" s="289">
        <v>0.11</v>
      </c>
      <c r="M15" s="167">
        <v>10000</v>
      </c>
    </row>
    <row r="16" spans="1:13">
      <c r="I16" s="163"/>
      <c r="J16" s="163"/>
      <c r="K16" s="163"/>
      <c r="L16" s="164"/>
      <c r="M16" s="165"/>
    </row>
    <row r="17" spans="9:13">
      <c r="I17" s="163"/>
      <c r="J17" s="163"/>
      <c r="K17" s="163"/>
      <c r="L17" s="164"/>
      <c r="M17" s="165"/>
    </row>
    <row r="18" spans="9:13">
      <c r="I18" s="163"/>
      <c r="J18" s="163"/>
      <c r="K18" s="163"/>
      <c r="L18" s="164"/>
      <c r="M18" s="165"/>
    </row>
    <row r="19" spans="9:13">
      <c r="I19" s="163"/>
      <c r="J19" s="163"/>
      <c r="K19" s="163"/>
      <c r="L19" s="164"/>
      <c r="M19" s="165"/>
    </row>
    <row r="20" spans="9:13">
      <c r="I20" s="163"/>
      <c r="J20" s="163"/>
      <c r="K20" s="163"/>
      <c r="L20" s="164"/>
      <c r="M20" s="165"/>
    </row>
    <row r="21" spans="9:13">
      <c r="I21" s="163"/>
      <c r="J21" s="163"/>
      <c r="K21" s="163"/>
      <c r="L21" s="164"/>
      <c r="M21" s="165"/>
    </row>
    <row r="22" spans="9:13">
      <c r="I22" s="163"/>
      <c r="J22" s="163"/>
      <c r="K22" s="163"/>
      <c r="L22" s="164"/>
      <c r="M22" s="165"/>
    </row>
    <row r="23" spans="9:13">
      <c r="I23" s="163"/>
      <c r="J23" s="163"/>
      <c r="K23" s="163"/>
      <c r="L23" s="164"/>
      <c r="M23" s="165"/>
    </row>
    <row r="24" spans="9:13">
      <c r="I24" s="163"/>
      <c r="J24" s="163"/>
      <c r="K24" s="163"/>
      <c r="L24" s="164"/>
      <c r="M24" s="165"/>
    </row>
    <row r="25" spans="9:13">
      <c r="I25" s="163"/>
      <c r="J25" s="163"/>
      <c r="K25" s="163"/>
      <c r="L25" s="164"/>
      <c r="M25" s="165"/>
    </row>
    <row r="26" spans="9:13">
      <c r="I26" s="163"/>
      <c r="J26" s="163"/>
      <c r="K26" s="163"/>
      <c r="L26" s="164"/>
      <c r="M26" s="165"/>
    </row>
    <row r="27" spans="9:13">
      <c r="I27" s="163"/>
      <c r="J27" s="163"/>
      <c r="K27" s="163"/>
      <c r="L27" s="164"/>
      <c r="M27" s="165"/>
    </row>
    <row r="28" spans="9:13">
      <c r="I28" s="163"/>
      <c r="J28" s="163"/>
      <c r="K28" s="163"/>
      <c r="L28" s="164"/>
      <c r="M28" s="165"/>
    </row>
    <row r="29" spans="9:13">
      <c r="I29" s="163"/>
      <c r="J29" s="163"/>
      <c r="K29" s="163"/>
      <c r="L29" s="164"/>
      <c r="M29" s="165"/>
    </row>
    <row r="30" spans="9:13">
      <c r="I30" s="163"/>
      <c r="J30" s="163"/>
      <c r="K30" s="163"/>
      <c r="L30" s="164"/>
      <c r="M30" s="165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"/>
  <sheetViews>
    <sheetView workbookViewId="0">
      <selection activeCell="D24" sqref="D24"/>
    </sheetView>
  </sheetViews>
  <sheetFormatPr defaultRowHeight="15"/>
  <cols>
    <col min="1" max="1" width="10.7109375" bestFit="1" customWidth="1"/>
    <col min="2" max="2" width="10.7109375" style="475" bestFit="1" customWidth="1"/>
    <col min="4" max="4" width="9.140625" style="113"/>
    <col min="5" max="5" width="11" style="475" bestFit="1" customWidth="1"/>
    <col min="6" max="6" width="11.85546875" bestFit="1" customWidth="1"/>
    <col min="7" max="7" width="10.140625" style="113" bestFit="1" customWidth="1"/>
    <col min="8" max="8" width="11.42578125" style="475" bestFit="1" customWidth="1"/>
    <col min="10" max="10" width="11.85546875" style="113" bestFit="1" customWidth="1"/>
    <col min="11" max="11" width="11" style="477" bestFit="1" customWidth="1"/>
    <col min="12" max="12" width="12.42578125" bestFit="1" customWidth="1"/>
    <col min="13" max="13" width="9.140625" style="113"/>
    <col min="14" max="14" width="9.140625" style="485"/>
    <col min="15" max="15" width="11.85546875" style="485" customWidth="1"/>
    <col min="16" max="16" width="9.140625" style="485"/>
  </cols>
  <sheetData>
    <row r="1" spans="1:16">
      <c r="A1" s="481" t="s">
        <v>938</v>
      </c>
      <c r="B1" s="482" t="s">
        <v>939</v>
      </c>
      <c r="C1" s="483" t="s">
        <v>940</v>
      </c>
      <c r="D1" s="486" t="s">
        <v>941</v>
      </c>
      <c r="E1" s="482" t="s">
        <v>942</v>
      </c>
      <c r="F1" s="483" t="s">
        <v>943</v>
      </c>
      <c r="G1" s="486" t="s">
        <v>944</v>
      </c>
      <c r="H1" s="482" t="s">
        <v>945</v>
      </c>
      <c r="I1" s="483" t="s">
        <v>946</v>
      </c>
      <c r="J1" s="486" t="s">
        <v>947</v>
      </c>
      <c r="K1" s="484" t="s">
        <v>948</v>
      </c>
      <c r="L1" s="483" t="s">
        <v>949</v>
      </c>
      <c r="M1" s="486" t="s">
        <v>950</v>
      </c>
      <c r="N1" s="483" t="s">
        <v>966</v>
      </c>
      <c r="O1" s="483" t="s">
        <v>967</v>
      </c>
      <c r="P1" s="483"/>
    </row>
    <row r="2" spans="1:16">
      <c r="A2" s="478" t="str">
        <f>IF([1]raw_asset!$A2="","",VLOOKUP([1]raw_asset!$A2,[1]raw_asset!$A2:$G2,1))</f>
        <v>2018/08/02</v>
      </c>
      <c r="B2" s="478">
        <f>IF([1]raw_asset!$A2="","",VLOOKUP([1]raw_asset!$A2,[1]raw_asset!$A2:$G2,2))</f>
        <v>617996.26</v>
      </c>
      <c r="C2" s="478">
        <f>IF([1]raw_asset!$A2="","",VLOOKUP([1]raw_asset!$A2,[1]raw_asset!$A2:$G2,3))</f>
        <v>380.65</v>
      </c>
      <c r="D2" s="113">
        <f>34.14+N2</f>
        <v>34.14</v>
      </c>
      <c r="E2" s="478">
        <f>IF([1]raw_asset!$A2="","",VLOOKUP([1]raw_asset!$A2,[1]raw_asset!$A2:$G2,4))</f>
        <v>1044628.27</v>
      </c>
      <c r="F2" s="478">
        <f>IF([1]raw_asset!$A2="","",VLOOKUP([1]raw_asset!$A2,[1]raw_asset!$A2:$G2,5))</f>
        <v>608.28</v>
      </c>
      <c r="G2" s="113">
        <v>117.39</v>
      </c>
      <c r="H2" s="478">
        <f>IF([1]raw_asset!$A2="","",VLOOKUP([1]raw_asset!$A2,[1]raw_asset!$A2:$G2,6))</f>
        <v>184053.83</v>
      </c>
      <c r="I2" s="478">
        <f>IF([1]raw_asset!$A2="","",VLOOKUP([1]raw_asset!$A2,[1]raw_asset!$A2:$G2,7))</f>
        <v>0</v>
      </c>
      <c r="J2" s="113">
        <v>89.87</v>
      </c>
      <c r="K2" s="476">
        <f t="shared" ref="K2:K65" si="0">IF(B2="","",B2+E2+H2)</f>
        <v>1846678.36</v>
      </c>
      <c r="L2" s="471">
        <f t="shared" ref="L2:L65" si="1">IF(C2="","",C2+F2+I2)</f>
        <v>988.93</v>
      </c>
      <c r="M2" s="113">
        <f t="shared" ref="M2:M65" si="2">IF(D2="","",D2+G2+J2)</f>
        <v>241.4</v>
      </c>
      <c r="N2" s="485">
        <f>IF(B2="","",IF(ISERROR(VLOOKUP(A2,P2P!$A$13:$M$2000,3)),0,VLOOKUP(A2,P2P!$A$13:$M$2000,3))-IF(ISERROR(VLOOKUP(A2,P2P!$A$13:$M$2000,2)),0,VLOOKUP(A2,P2P!$A$13:$M$2000,2)))</f>
        <v>0</v>
      </c>
      <c r="O2" s="485">
        <f>IF(E2="","",IF(ISERROR(VLOOKUP(A2,P2P!$A$13:$M$2000,8)),0,VLOOKUP(A2,P2P!$A$13:$M$2000,8))-IF(ISERROR(VLOOKUP(A2,P2P!$A$13:$M$2000,7)),0,VLOOKUP(A2,P2P!$A$13:$M$2000,7)))</f>
        <v>0</v>
      </c>
      <c r="P2" s="485">
        <f>IF(H2="","",IF(ISERROR(VLOOKUP(A2,P2P!$A$13:$M$2000,13)),0,VLOOKUP(A2,P2P!$A$13:$M$2000,13))-IF(ISERROR(VLOOKUP(A2,P2P!$A$13:$M$2000,12)),0,VLOOKUP(A2,P2P!$A$13:$M$2000,12)))</f>
        <v>0</v>
      </c>
    </row>
    <row r="3" spans="1:16">
      <c r="A3" s="479" t="str">
        <f>IF([1]raw_asset!$A3="","",VLOOKUP([1]raw_asset!$A3,[1]raw_asset!$A3:$G3,1))</f>
        <v>2018/08/03</v>
      </c>
      <c r="B3" s="479">
        <f>IF([1]raw_asset!$A3="","",VLOOKUP([1]raw_asset!$A3,[1]raw_asset!$A3:$G3,2))</f>
        <v>618030.4</v>
      </c>
      <c r="C3" s="479">
        <f>IF([1]raw_asset!$A3="","",VLOOKUP([1]raw_asset!$A3,[1]raw_asset!$A3:$G3,3))</f>
        <v>380.69</v>
      </c>
      <c r="D3" s="113">
        <f t="shared" ref="D3:D66" si="3">IF(B3="","",(N3+B3-B2)/DATEDIF(A2,A3,"D"))</f>
        <v>34.14000000001397</v>
      </c>
      <c r="E3" s="479">
        <f>IF([1]raw_asset!$A3="","",VLOOKUP([1]raw_asset!$A3,[1]raw_asset!$A3:$G3,4))</f>
        <v>1044745.66</v>
      </c>
      <c r="F3" s="479">
        <f>IF([1]raw_asset!$A3="","",VLOOKUP([1]raw_asset!$A3,[1]raw_asset!$A3:$G3,5))</f>
        <v>1131.5899999999999</v>
      </c>
      <c r="G3" s="113">
        <f t="shared" ref="G3:G66" si="4">IF(E3="","",(O2+E3-E2)/DATEDIF(A2,A3,"D"))</f>
        <v>117.39000000001397</v>
      </c>
      <c r="H3" s="479">
        <f>IF([1]raw_asset!$A3="","",VLOOKUP([1]raw_asset!$A3,[1]raw_asset!$A3:$G3,6))</f>
        <v>184143.7</v>
      </c>
      <c r="I3" s="479">
        <f>IF([1]raw_asset!$A3="","",VLOOKUP([1]raw_asset!$A3,[1]raw_asset!$A3:$G3,7))</f>
        <v>0</v>
      </c>
      <c r="J3" s="113">
        <f t="shared" ref="J3:J66" si="5">IF(H3="","",(P2+H3-H2)/DATEDIF(A2,A3,"D"))</f>
        <v>89.870000000024447</v>
      </c>
      <c r="K3" s="476">
        <f t="shared" si="0"/>
        <v>1846919.76</v>
      </c>
      <c r="L3" s="478">
        <f t="shared" si="1"/>
        <v>1512.28</v>
      </c>
      <c r="M3" s="113">
        <f t="shared" si="2"/>
        <v>241.40000000005239</v>
      </c>
      <c r="N3" s="485">
        <f>IF(B3="","",IF(ISERROR(VLOOKUP(A3,P2P!$A$13:$M$2000,3)),0,VLOOKUP(A3,P2P!$A$13:$M$2000,3))-IF(ISERROR(VLOOKUP(A3,P2P!$A$13:$M$2000,2)),0,VLOOKUP(A3,P2P!$A$13:$M$2000,2)))</f>
        <v>0</v>
      </c>
      <c r="O3" s="485">
        <f>IF(E3="","",IF(ISERROR(VLOOKUP(A3,P2P!$A$13:$M$2000,8)),0,VLOOKUP(A3,P2P!$A$13:$M$2000,8))-IF(ISERROR(VLOOKUP(A3,P2P!$A$13:$M$2000,7)),0,VLOOKUP(A3,P2P!$A$13:$M$2000,7)))</f>
        <v>0</v>
      </c>
      <c r="P3" s="485">
        <f>IF(H3="","",IF(ISERROR(VLOOKUP(A3,P2P!$A$13:$M$2000,13)),0,VLOOKUP(A3,P2P!$A$13:$M$2000,13))-IF(ISERROR(VLOOKUP(A3,P2P!$A$13:$M$2000,12)),0,VLOOKUP(A3,P2P!$A$13:$M$2000,12)))</f>
        <v>0</v>
      </c>
    </row>
    <row r="4" spans="1:16">
      <c r="A4" s="479" t="str">
        <f>IF([1]raw_asset!$A4="","",VLOOKUP([1]raw_asset!$A4,[1]raw_asset!$A4:$G4,1))</f>
        <v>2018/08/04</v>
      </c>
      <c r="B4" s="479">
        <f>IF([1]raw_asset!$A4="","",VLOOKUP([1]raw_asset!$A4,[1]raw_asset!$A4:$G4,2))</f>
        <v>618043.82999999996</v>
      </c>
      <c r="C4" s="479">
        <f>IF([1]raw_asset!$A4="","",VLOOKUP([1]raw_asset!$A4,[1]raw_asset!$A4:$G4,3))</f>
        <v>380.7</v>
      </c>
      <c r="D4" s="113">
        <f t="shared" si="3"/>
        <v>13.429999999934807</v>
      </c>
      <c r="E4" s="479">
        <f>IF([1]raw_asset!$A4="","",VLOOKUP([1]raw_asset!$A4,[1]raw_asset!$A4:$G4,4))</f>
        <v>1045169.19</v>
      </c>
      <c r="F4" s="479">
        <f>IF([1]raw_asset!$A4="","",VLOOKUP([1]raw_asset!$A4,[1]raw_asset!$A4:$G4,5))</f>
        <v>844.48</v>
      </c>
      <c r="G4" s="113">
        <f t="shared" si="4"/>
        <v>423.52999999991152</v>
      </c>
      <c r="H4" s="479">
        <f>IF([1]raw_asset!$A4="","",VLOOKUP([1]raw_asset!$A4,[1]raw_asset!$A4:$G4,6))</f>
        <v>184279.83</v>
      </c>
      <c r="I4" s="479">
        <f>IF([1]raw_asset!$A4="","",VLOOKUP([1]raw_asset!$A4,[1]raw_asset!$A4:$G4,7))</f>
        <v>0</v>
      </c>
      <c r="J4" s="113">
        <f t="shared" si="5"/>
        <v>136.12999999997555</v>
      </c>
      <c r="K4" s="476">
        <f t="shared" si="0"/>
        <v>1847492.85</v>
      </c>
      <c r="L4" s="478">
        <f t="shared" si="1"/>
        <v>1225.18</v>
      </c>
      <c r="M4" s="113">
        <f t="shared" si="2"/>
        <v>573.08999999982188</v>
      </c>
      <c r="N4" s="485">
        <f>IF(B4="","",IF(ISERROR(VLOOKUP(A4,P2P!$A$13:$M$2000,3)),0,VLOOKUP(A4,P2P!$A$13:$M$2000,3))-IF(ISERROR(VLOOKUP(A4,P2P!$A$13:$M$2000,2)),0,VLOOKUP(A4,P2P!$A$13:$M$2000,2)))</f>
        <v>0</v>
      </c>
      <c r="O4" s="485">
        <f>IF(E4="","",IF(ISERROR(VLOOKUP(A4,P2P!$A$13:$M$2000,8)),0,VLOOKUP(A4,P2P!$A$13:$M$2000,8))-IF(ISERROR(VLOOKUP(A4,P2P!$A$13:$M$2000,7)),0,VLOOKUP(A4,P2P!$A$13:$M$2000,7)))</f>
        <v>0</v>
      </c>
      <c r="P4" s="485">
        <f>IF(H4="","",IF(ISERROR(VLOOKUP(A4,P2P!$A$13:$M$2000,13)),0,VLOOKUP(A4,P2P!$A$13:$M$2000,13))-IF(ISERROR(VLOOKUP(A4,P2P!$A$13:$M$2000,12)),0,VLOOKUP(A4,P2P!$A$13:$M$2000,12)))</f>
        <v>0</v>
      </c>
    </row>
    <row r="5" spans="1:16">
      <c r="A5" s="479" t="str">
        <f>IF([1]raw_asset!$A5="","",VLOOKUP([1]raw_asset!$A5,[1]raw_asset!$A5:$G5,1))</f>
        <v>2018/08/05</v>
      </c>
      <c r="B5" s="479">
        <f>IF([1]raw_asset!$A5="","",VLOOKUP([1]raw_asset!$A5,[1]raw_asset!$A5:$G5,2))</f>
        <v>618047.03</v>
      </c>
      <c r="C5" s="479">
        <f>IF([1]raw_asset!$A5="","",VLOOKUP([1]raw_asset!$A5,[1]raw_asset!$A5:$G5,3))</f>
        <v>400.13</v>
      </c>
      <c r="D5" s="113">
        <f t="shared" si="3"/>
        <v>3.2000000000698492</v>
      </c>
      <c r="E5" s="479">
        <f>IF([1]raw_asset!$A5="","",VLOOKUP([1]raw_asset!$A5,[1]raw_asset!$A5:$G5,4))</f>
        <v>1045268.35</v>
      </c>
      <c r="F5" s="479">
        <f>IF([1]raw_asset!$A5="","",VLOOKUP([1]raw_asset!$A5,[1]raw_asset!$A5:$G5,5))</f>
        <v>214.94</v>
      </c>
      <c r="G5" s="113">
        <f t="shared" si="4"/>
        <v>99.160000000032596</v>
      </c>
      <c r="H5" s="479">
        <f>IF([1]raw_asset!$A5="","",VLOOKUP([1]raw_asset!$A5,[1]raw_asset!$A5:$G5,6))</f>
        <v>184392.8</v>
      </c>
      <c r="I5" s="479">
        <f>IF([1]raw_asset!$A5="","",VLOOKUP([1]raw_asset!$A5,[1]raw_asset!$A5:$G5,7))</f>
        <v>29.44</v>
      </c>
      <c r="J5" s="113">
        <f t="shared" si="5"/>
        <v>112.97000000000116</v>
      </c>
      <c r="K5" s="476">
        <f t="shared" si="0"/>
        <v>1847708.18</v>
      </c>
      <c r="L5" s="478">
        <f t="shared" si="1"/>
        <v>644.51</v>
      </c>
      <c r="M5" s="113">
        <f t="shared" si="2"/>
        <v>215.33000000010361</v>
      </c>
      <c r="N5" s="485">
        <f>IF(B5="","",IF(ISERROR(VLOOKUP(A5,P2P!$A$13:$M$2000,3)),0,VLOOKUP(A5,P2P!$A$13:$M$2000,3))-IF(ISERROR(VLOOKUP(A5,P2P!$A$13:$M$2000,2)),0,VLOOKUP(A5,P2P!$A$13:$M$2000,2)))</f>
        <v>0</v>
      </c>
      <c r="O5" s="485">
        <f>IF(E5="","",IF(ISERROR(VLOOKUP(A5,P2P!$A$13:$M$2000,8)),0,VLOOKUP(A5,P2P!$A$13:$M$2000,8))-IF(ISERROR(VLOOKUP(A5,P2P!$A$13:$M$2000,7)),0,VLOOKUP(A5,P2P!$A$13:$M$2000,7)))</f>
        <v>0</v>
      </c>
      <c r="P5" s="485">
        <f>IF(H5="","",IF(ISERROR(VLOOKUP(A5,P2P!$A$13:$M$2000,13)),0,VLOOKUP(A5,P2P!$A$13:$M$2000,13))-IF(ISERROR(VLOOKUP(A5,P2P!$A$13:$M$2000,12)),0,VLOOKUP(A5,P2P!$A$13:$M$2000,12)))</f>
        <v>0</v>
      </c>
    </row>
    <row r="6" spans="1:16">
      <c r="A6" s="479" t="str">
        <f>IF([1]raw_asset!$A6="","",VLOOKUP([1]raw_asset!$A6,[1]raw_asset!$A6:$G6,1))</f>
        <v>2018/08/06</v>
      </c>
      <c r="B6" s="479">
        <f>IF([1]raw_asset!$A6="","",VLOOKUP([1]raw_asset!$A6,[1]raw_asset!$A6:$G6,2))</f>
        <v>618067.96</v>
      </c>
      <c r="C6" s="479">
        <f>IF([1]raw_asset!$A6="","",VLOOKUP([1]raw_asset!$A6,[1]raw_asset!$A6:$G6,3))</f>
        <v>400.3</v>
      </c>
      <c r="D6" s="113">
        <f t="shared" si="3"/>
        <v>20.929999999934807</v>
      </c>
      <c r="E6" s="479">
        <f>IF([1]raw_asset!$A6="","",VLOOKUP([1]raw_asset!$A6,[1]raw_asset!$A6:$G6,4))</f>
        <v>1045338.14</v>
      </c>
      <c r="F6" s="479">
        <f>IF([1]raw_asset!$A6="","",VLOOKUP([1]raw_asset!$A6,[1]raw_asset!$A6:$G6,5))</f>
        <v>243.79</v>
      </c>
      <c r="G6" s="113">
        <f t="shared" si="4"/>
        <v>69.790000000037253</v>
      </c>
      <c r="H6" s="479">
        <f>IF([1]raw_asset!$A6="","",VLOOKUP([1]raw_asset!$A6,[1]raw_asset!$A6:$G6,6))</f>
        <v>184433.32</v>
      </c>
      <c r="I6" s="479">
        <f>IF([1]raw_asset!$A6="","",VLOOKUP([1]raw_asset!$A6,[1]raw_asset!$A6:$G6,7))</f>
        <v>29.44</v>
      </c>
      <c r="J6" s="113">
        <f t="shared" si="5"/>
        <v>40.520000000018626</v>
      </c>
      <c r="K6" s="476">
        <f t="shared" si="0"/>
        <v>1847839.4200000002</v>
      </c>
      <c r="L6" s="478">
        <f t="shared" si="1"/>
        <v>673.53000000000009</v>
      </c>
      <c r="M6" s="113">
        <f t="shared" si="2"/>
        <v>131.23999999999069</v>
      </c>
      <c r="N6" s="485">
        <f>IF(B6="","",IF(ISERROR(VLOOKUP(A6,P2P!$A$13:$M$2000,3)),0,VLOOKUP(A6,P2P!$A$13:$M$2000,3))-IF(ISERROR(VLOOKUP(A6,P2P!$A$13:$M$2000,2)),0,VLOOKUP(A6,P2P!$A$13:$M$2000,2)))</f>
        <v>0</v>
      </c>
      <c r="O6" s="485">
        <f>IF(E6="","",IF(ISERROR(VLOOKUP(A6,P2P!$A$13:$M$2000,8)),0,VLOOKUP(A6,P2P!$A$13:$M$2000,8))-IF(ISERROR(VLOOKUP(A6,P2P!$A$13:$M$2000,7)),0,VLOOKUP(A6,P2P!$A$13:$M$2000,7)))</f>
        <v>0</v>
      </c>
      <c r="P6" s="485">
        <f>IF(H6="","",IF(ISERROR(VLOOKUP(A6,P2P!$A$13:$M$2000,13)),0,VLOOKUP(A6,P2P!$A$13:$M$2000,13))-IF(ISERROR(VLOOKUP(A6,P2P!$A$13:$M$2000,12)),0,VLOOKUP(A6,P2P!$A$13:$M$2000,12)))</f>
        <v>0</v>
      </c>
    </row>
    <row r="7" spans="1:16">
      <c r="A7" s="479" t="str">
        <f>IF([1]raw_asset!$A7="","",VLOOKUP([1]raw_asset!$A7,[1]raw_asset!$A7:$G7,1))</f>
        <v>2018/08/07</v>
      </c>
      <c r="B7" s="479">
        <f>IF([1]raw_asset!$A7="","",VLOOKUP([1]raw_asset!$A7,[1]raw_asset!$A7:$G7,2))</f>
        <v>618108.80000000005</v>
      </c>
      <c r="C7" s="479">
        <f>IF([1]raw_asset!$A7="","",VLOOKUP([1]raw_asset!$A7,[1]raw_asset!$A7:$G7,3))</f>
        <v>461.25</v>
      </c>
      <c r="D7" s="113">
        <f t="shared" si="3"/>
        <v>40.840000000083819</v>
      </c>
      <c r="E7" s="479">
        <f>IF([1]raw_asset!$A7="","",VLOOKUP([1]raw_asset!$A7,[1]raw_asset!$A7:$G7,4))</f>
        <v>1045469.03</v>
      </c>
      <c r="F7" s="479">
        <f>IF([1]raw_asset!$A7="","",VLOOKUP([1]raw_asset!$A7,[1]raw_asset!$A7:$G7,5))</f>
        <v>256.42</v>
      </c>
      <c r="G7" s="113">
        <f t="shared" si="4"/>
        <v>130.89000000001397</v>
      </c>
      <c r="H7" s="479">
        <f>IF([1]raw_asset!$A7="","",VLOOKUP([1]raw_asset!$A7,[1]raw_asset!$A7:$G7,6))</f>
        <v>184635.37</v>
      </c>
      <c r="I7" s="479">
        <f>IF([1]raw_asset!$A7="","",VLOOKUP([1]raw_asset!$A7,[1]raw_asset!$A7:$G7,7))</f>
        <v>29.44</v>
      </c>
      <c r="J7" s="113">
        <f t="shared" si="5"/>
        <v>202.04999999998836</v>
      </c>
      <c r="K7" s="476">
        <f t="shared" si="0"/>
        <v>1848213.2000000002</v>
      </c>
      <c r="L7" s="478">
        <f t="shared" si="1"/>
        <v>747.11000000000013</v>
      </c>
      <c r="M7" s="113">
        <f t="shared" si="2"/>
        <v>373.78000000008615</v>
      </c>
      <c r="N7" s="485">
        <f>IF(B7="","",IF(ISERROR(VLOOKUP(A7,P2P!$A$13:$M$2000,3)),0,VLOOKUP(A7,P2P!$A$13:$M$2000,3))-IF(ISERROR(VLOOKUP(A7,P2P!$A$13:$M$2000,2)),0,VLOOKUP(A7,P2P!$A$13:$M$2000,2)))</f>
        <v>0</v>
      </c>
      <c r="O7" s="485">
        <f>IF(E7="","",IF(ISERROR(VLOOKUP(A7,P2P!$A$13:$M$2000,8)),0,VLOOKUP(A7,P2P!$A$13:$M$2000,8))-IF(ISERROR(VLOOKUP(A7,P2P!$A$13:$M$2000,7)),0,VLOOKUP(A7,P2P!$A$13:$M$2000,7)))</f>
        <v>0</v>
      </c>
      <c r="P7" s="485">
        <f>IF(H7="","",IF(ISERROR(VLOOKUP(A7,P2P!$A$13:$M$2000,13)),0,VLOOKUP(A7,P2P!$A$13:$M$2000,13))-IF(ISERROR(VLOOKUP(A7,P2P!$A$13:$M$2000,12)),0,VLOOKUP(A7,P2P!$A$13:$M$2000,12)))</f>
        <v>0</v>
      </c>
    </row>
    <row r="8" spans="1:16">
      <c r="A8" s="479" t="str">
        <f>IF([1]raw_asset!$A8="","",VLOOKUP([1]raw_asset!$A8,[1]raw_asset!$A8:$G8,1))</f>
        <v>2018/08/08</v>
      </c>
      <c r="B8" s="479">
        <f>IF([1]raw_asset!$A8="","",VLOOKUP([1]raw_asset!$A8,[1]raw_asset!$A8:$G8,2))</f>
        <v>618121.27</v>
      </c>
      <c r="C8" s="479">
        <f>IF([1]raw_asset!$A8="","",VLOOKUP([1]raw_asset!$A8,[1]raw_asset!$A8:$G8,3))</f>
        <v>461.32</v>
      </c>
      <c r="D8" s="113">
        <f t="shared" si="3"/>
        <v>12.46999999997206</v>
      </c>
      <c r="E8" s="479">
        <f>IF([1]raw_asset!$A8="","",VLOOKUP([1]raw_asset!$A8,[1]raw_asset!$A8:$G8,4))</f>
        <v>1045537.53</v>
      </c>
      <c r="F8" s="479">
        <f>IF([1]raw_asset!$A8="","",VLOOKUP([1]raw_asset!$A8,[1]raw_asset!$A8:$G8,5))</f>
        <v>370.66</v>
      </c>
      <c r="G8" s="113">
        <f t="shared" si="4"/>
        <v>68.5</v>
      </c>
      <c r="H8" s="479">
        <f>IF([1]raw_asset!$A8="","",VLOOKUP([1]raw_asset!$A8,[1]raw_asset!$A8:$G8,6))</f>
        <v>184652.16</v>
      </c>
      <c r="I8" s="479">
        <f>IF([1]raw_asset!$A8="","",VLOOKUP([1]raw_asset!$A8,[1]raw_asset!$A8:$G8,7))</f>
        <v>29.44</v>
      </c>
      <c r="J8" s="113">
        <f t="shared" si="5"/>
        <v>16.790000000008149</v>
      </c>
      <c r="K8" s="476">
        <f t="shared" si="0"/>
        <v>1848310.96</v>
      </c>
      <c r="L8" s="478">
        <f t="shared" si="1"/>
        <v>861.42000000000007</v>
      </c>
      <c r="M8" s="113">
        <f t="shared" si="2"/>
        <v>97.759999999980209</v>
      </c>
      <c r="N8" s="485">
        <f>IF(B8="","",IF(ISERROR(VLOOKUP(A8,P2P!$A$13:$M$2000,3)),0,VLOOKUP(A8,P2P!$A$13:$M$2000,3))-IF(ISERROR(VLOOKUP(A8,P2P!$A$13:$M$2000,2)),0,VLOOKUP(A8,P2P!$A$13:$M$2000,2)))</f>
        <v>0</v>
      </c>
      <c r="O8" s="485">
        <f>IF(E8="","",IF(ISERROR(VLOOKUP(A8,P2P!$A$13:$M$2000,8)),0,VLOOKUP(A8,P2P!$A$13:$M$2000,8))-IF(ISERROR(VLOOKUP(A8,P2P!$A$13:$M$2000,7)),0,VLOOKUP(A8,P2P!$A$13:$M$2000,7)))</f>
        <v>0</v>
      </c>
      <c r="P8" s="485">
        <f>IF(H8="","",IF(ISERROR(VLOOKUP(A8,P2P!$A$13:$M$2000,13)),0,VLOOKUP(A8,P2P!$A$13:$M$2000,13))-IF(ISERROR(VLOOKUP(A8,P2P!$A$13:$M$2000,12)),0,VLOOKUP(A8,P2P!$A$13:$M$2000,12)))</f>
        <v>0</v>
      </c>
    </row>
    <row r="9" spans="1:16">
      <c r="A9" s="479" t="str">
        <f>IF([1]raw_asset!$A9="","",VLOOKUP([1]raw_asset!$A9,[1]raw_asset!$A9:$G9,1))</f>
        <v>2018/08/09</v>
      </c>
      <c r="B9" s="479">
        <f>IF([1]raw_asset!$A9="","",VLOOKUP([1]raw_asset!$A9,[1]raw_asset!$A9:$G9,2))</f>
        <v>618207.53</v>
      </c>
      <c r="C9" s="479">
        <f>IF([1]raw_asset!$A9="","",VLOOKUP([1]raw_asset!$A9,[1]raw_asset!$A9:$G9,3))</f>
        <v>841.19</v>
      </c>
      <c r="D9" s="113">
        <f t="shared" si="3"/>
        <v>86.260000000009313</v>
      </c>
      <c r="E9" s="479">
        <f>IF([1]raw_asset!$A9="","",VLOOKUP([1]raw_asset!$A9,[1]raw_asset!$A9:$G9,4))</f>
        <v>1045722.81</v>
      </c>
      <c r="F9" s="479">
        <f>IF([1]raw_asset!$A9="","",VLOOKUP([1]raw_asset!$A9,[1]raw_asset!$A9:$G9,5))</f>
        <v>815.55</v>
      </c>
      <c r="G9" s="113">
        <f t="shared" si="4"/>
        <v>185.28000000002794</v>
      </c>
      <c r="H9" s="479">
        <f>IF([1]raw_asset!$A9="","",VLOOKUP([1]raw_asset!$A9,[1]raw_asset!$A9:$G9,6))</f>
        <v>184705.02</v>
      </c>
      <c r="I9" s="479">
        <f>IF([1]raw_asset!$A9="","",VLOOKUP([1]raw_asset!$A9,[1]raw_asset!$A9:$G9,7))</f>
        <v>29.44</v>
      </c>
      <c r="J9" s="113">
        <f t="shared" si="5"/>
        <v>52.85999999998603</v>
      </c>
      <c r="K9" s="476">
        <f t="shared" si="0"/>
        <v>1848635.36</v>
      </c>
      <c r="L9" s="479">
        <f t="shared" si="1"/>
        <v>1686.18</v>
      </c>
      <c r="M9" s="113">
        <f t="shared" si="2"/>
        <v>324.40000000002328</v>
      </c>
      <c r="N9" s="485">
        <f>IF(B9="","",IF(ISERROR(VLOOKUP(A9,P2P!$A$13:$M$2000,3)),0,VLOOKUP(A9,P2P!$A$13:$M$2000,3))-IF(ISERROR(VLOOKUP(A9,P2P!$A$13:$M$2000,2)),0,VLOOKUP(A9,P2P!$A$13:$M$2000,2)))</f>
        <v>0</v>
      </c>
      <c r="O9" s="485">
        <f>IF(E9="","",IF(ISERROR(VLOOKUP(A9,P2P!$A$13:$M$2000,8)),0,VLOOKUP(A9,P2P!$A$13:$M$2000,8))-IF(ISERROR(VLOOKUP(A9,P2P!$A$13:$M$2000,7)),0,VLOOKUP(A9,P2P!$A$13:$M$2000,7)))</f>
        <v>0</v>
      </c>
      <c r="P9" s="485">
        <f>IF(H9="","",IF(ISERROR(VLOOKUP(A9,P2P!$A$13:$M$2000,13)),0,VLOOKUP(A9,P2P!$A$13:$M$2000,13))-IF(ISERROR(VLOOKUP(A9,P2P!$A$13:$M$2000,12)),0,VLOOKUP(A9,P2P!$A$13:$M$2000,12)))</f>
        <v>0</v>
      </c>
    </row>
    <row r="10" spans="1:16">
      <c r="A10" s="479" t="str">
        <f>IF([1]raw_asset!$A10="","",VLOOKUP([1]raw_asset!$A10,[1]raw_asset!$A10:$G10,1))</f>
        <v>2018/08/10</v>
      </c>
      <c r="B10" s="479">
        <f>IF([1]raw_asset!$A10="","",VLOOKUP([1]raw_asset!$A10,[1]raw_asset!$A10:$G10,2))</f>
        <v>618459.99</v>
      </c>
      <c r="C10" s="479">
        <f>IF([1]raw_asset!$A10="","",VLOOKUP([1]raw_asset!$A10,[1]raw_asset!$A10:$G10,3))</f>
        <v>103.23</v>
      </c>
      <c r="D10" s="113">
        <f t="shared" si="3"/>
        <v>252.45999999996275</v>
      </c>
      <c r="E10" s="479">
        <f>IF([1]raw_asset!$A10="","",VLOOKUP([1]raw_asset!$A10,[1]raw_asset!$A10:$G10,4))</f>
        <v>1046141.68</v>
      </c>
      <c r="F10" s="479">
        <f>IF([1]raw_asset!$A10="","",VLOOKUP([1]raw_asset!$A10,[1]raw_asset!$A10:$G10,5))</f>
        <v>164.04</v>
      </c>
      <c r="G10" s="113">
        <f t="shared" si="4"/>
        <v>418.86999999999534</v>
      </c>
      <c r="H10" s="479">
        <f>IF([1]raw_asset!$A10="","",VLOOKUP([1]raw_asset!$A10,[1]raw_asset!$A10:$G10,6))</f>
        <v>184725.88</v>
      </c>
      <c r="I10" s="479">
        <f>IF([1]raw_asset!$A10="","",VLOOKUP([1]raw_asset!$A10,[1]raw_asset!$A10:$G10,7))</f>
        <v>163.1</v>
      </c>
      <c r="J10" s="113">
        <f t="shared" si="5"/>
        <v>20.860000000015134</v>
      </c>
      <c r="K10" s="476">
        <f t="shared" si="0"/>
        <v>1849327.5499999998</v>
      </c>
      <c r="L10" s="479">
        <f t="shared" si="1"/>
        <v>430.37</v>
      </c>
      <c r="M10" s="113">
        <f t="shared" si="2"/>
        <v>692.18999999997322</v>
      </c>
      <c r="N10" s="485">
        <f>IF(B10="","",IF(ISERROR(VLOOKUP(A10,P2P!$A$13:$M$2000,3)),0,VLOOKUP(A10,P2P!$A$13:$M$2000,3))-IF(ISERROR(VLOOKUP(A10,P2P!$A$13:$M$2000,2)),0,VLOOKUP(A10,P2P!$A$13:$M$2000,2)))</f>
        <v>0</v>
      </c>
      <c r="O10" s="485">
        <f>IF(E10="","",IF(ISERROR(VLOOKUP(A10,P2P!$A$13:$M$2000,8)),0,VLOOKUP(A10,P2P!$A$13:$M$2000,8))-IF(ISERROR(VLOOKUP(A10,P2P!$A$13:$M$2000,7)),0,VLOOKUP(A10,P2P!$A$13:$M$2000,7)))</f>
        <v>0</v>
      </c>
      <c r="P10" s="485">
        <f>IF(H10="","",IF(ISERROR(VLOOKUP(A10,P2P!$A$13:$M$2000,13)),0,VLOOKUP(A10,P2P!$A$13:$M$2000,13))-IF(ISERROR(VLOOKUP(A10,P2P!$A$13:$M$2000,12)),0,VLOOKUP(A10,P2P!$A$13:$M$2000,12)))</f>
        <v>0</v>
      </c>
    </row>
    <row r="11" spans="1:16">
      <c r="A11" s="479" t="str">
        <f>IF([1]raw_asset!$A11="","",VLOOKUP([1]raw_asset!$A11,[1]raw_asset!$A11:$G11,1))</f>
        <v>2018/08/12</v>
      </c>
      <c r="B11" s="479">
        <f>IF([1]raw_asset!$A11="","",VLOOKUP([1]raw_asset!$A11,[1]raw_asset!$A11:$G11,2))</f>
        <v>618583.9</v>
      </c>
      <c r="C11" s="479">
        <f>IF([1]raw_asset!$A11="","",VLOOKUP([1]raw_asset!$A11,[1]raw_asset!$A11:$G11,3))</f>
        <v>126.45</v>
      </c>
      <c r="D11" s="113">
        <f t="shared" si="3"/>
        <v>61.955000000016298</v>
      </c>
      <c r="E11" s="479">
        <f>IF([1]raw_asset!$A11="","",VLOOKUP([1]raw_asset!$A11,[1]raw_asset!$A11:$G11,4))</f>
        <v>1046875.66</v>
      </c>
      <c r="F11" s="479">
        <f>IF([1]raw_asset!$A11="","",VLOOKUP([1]raw_asset!$A11,[1]raw_asset!$A11:$G11,5))</f>
        <v>1352.53</v>
      </c>
      <c r="G11" s="113">
        <f t="shared" si="4"/>
        <v>366.98999999999069</v>
      </c>
      <c r="H11" s="479">
        <f>IF([1]raw_asset!$A11="","",VLOOKUP([1]raw_asset!$A11,[1]raw_asset!$A11:$G11,6))</f>
        <v>184594.06</v>
      </c>
      <c r="I11" s="485">
        <f>IF([1]raw_asset!$A11="","",VLOOKUP([1]raw_asset!$A11,[1]raw_asset!$A11:$G11,7))</f>
        <v>13.04</v>
      </c>
      <c r="J11" s="113">
        <f t="shared" si="5"/>
        <v>-65.910000000003492</v>
      </c>
      <c r="K11" s="476">
        <f t="shared" si="0"/>
        <v>1850053.62</v>
      </c>
      <c r="L11" s="479">
        <f t="shared" si="1"/>
        <v>1492.02</v>
      </c>
      <c r="M11" s="113">
        <f t="shared" si="2"/>
        <v>363.03500000000349</v>
      </c>
      <c r="N11" s="485">
        <f>IF(B11="","",IF(ISERROR(VLOOKUP(A11,P2P!$A$13:$M$2000,3)),0,VLOOKUP(A11,P2P!$A$13:$M$2000,3))-IF(ISERROR(VLOOKUP(A11,P2P!$A$13:$M$2000,2)),0,VLOOKUP(A11,P2P!$A$13:$M$2000,2)))</f>
        <v>0</v>
      </c>
      <c r="O11" s="485">
        <f>IF(E11="","",IF(ISERROR(VLOOKUP(A11,P2P!$A$13:$M$2000,8)),0,VLOOKUP(A11,P2P!$A$13:$M$2000,8))-IF(ISERROR(VLOOKUP(A11,P2P!$A$13:$M$2000,7)),0,VLOOKUP(A11,P2P!$A$13:$M$2000,7)))</f>
        <v>0</v>
      </c>
      <c r="P11" s="485">
        <f>IF(H11="","",IF(ISERROR(VLOOKUP(A11,P2P!$A$13:$M$2000,13)),0,VLOOKUP(A11,P2P!$A$13:$M$2000,13))-IF(ISERROR(VLOOKUP(A11,P2P!$A$13:$M$2000,12)),0,VLOOKUP(A11,P2P!$A$13:$M$2000,12)))</f>
        <v>0</v>
      </c>
    </row>
    <row r="12" spans="1:16">
      <c r="A12" s="479" t="str">
        <f>IF([1]raw_asset!$A12="","",VLOOKUP([1]raw_asset!$A12,[1]raw_asset!$A12:$G12,1))</f>
        <v>2018/08/13</v>
      </c>
      <c r="B12" s="479">
        <f>IF([1]raw_asset!$A12="","",VLOOKUP([1]raw_asset!$A12,[1]raw_asset!$A12:$G12,2))</f>
        <v>618583.9</v>
      </c>
      <c r="C12" s="479">
        <f>IF([1]raw_asset!$A12="","",VLOOKUP([1]raw_asset!$A12,[1]raw_asset!$A12:$G12,3))</f>
        <v>126.45</v>
      </c>
      <c r="D12" s="113">
        <f t="shared" si="3"/>
        <v>0</v>
      </c>
      <c r="E12" s="479">
        <f>IF([1]raw_asset!$A12="","",VLOOKUP([1]raw_asset!$A12,[1]raw_asset!$A12:$G12,4))</f>
        <v>1047006.82</v>
      </c>
      <c r="F12" s="479">
        <f>IF([1]raw_asset!$A12="","",VLOOKUP([1]raw_asset!$A12,[1]raw_asset!$A12:$G12,5))</f>
        <v>131.16</v>
      </c>
      <c r="G12" s="113">
        <f t="shared" si="4"/>
        <v>131.15999999991618</v>
      </c>
      <c r="H12" s="479">
        <f>IF([1]raw_asset!$A12="","",VLOOKUP([1]raw_asset!$A12,[1]raw_asset!$A12:$G12,6))</f>
        <v>184630.8</v>
      </c>
      <c r="I12" s="479">
        <f>IF([1]raw_asset!$A12="","",VLOOKUP([1]raw_asset!$A12,[1]raw_asset!$A12:$G12,7))</f>
        <v>13.04</v>
      </c>
      <c r="J12" s="113">
        <f t="shared" si="5"/>
        <v>36.739999999990687</v>
      </c>
      <c r="K12" s="476">
        <f t="shared" si="0"/>
        <v>1850221.52</v>
      </c>
      <c r="L12" s="479">
        <f t="shared" si="1"/>
        <v>270.65000000000003</v>
      </c>
      <c r="M12" s="113">
        <f t="shared" si="2"/>
        <v>167.89999999990687</v>
      </c>
      <c r="N12" s="485">
        <f>IF(B12="","",IF(ISERROR(VLOOKUP(A12,P2P!$A$13:$M$2000,3)),0,VLOOKUP(A12,P2P!$A$13:$M$2000,3))-IF(ISERROR(VLOOKUP(A12,P2P!$A$13:$M$2000,2)),0,VLOOKUP(A12,P2P!$A$13:$M$2000,2)))</f>
        <v>0</v>
      </c>
      <c r="O12" s="485">
        <f>IF(E12="","",IF(ISERROR(VLOOKUP(A12,P2P!$A$13:$M$2000,8)),0,VLOOKUP(A12,P2P!$A$13:$M$2000,8))-IF(ISERROR(VLOOKUP(A12,P2P!$A$13:$M$2000,7)),0,VLOOKUP(A12,P2P!$A$13:$M$2000,7)))</f>
        <v>0</v>
      </c>
      <c r="P12" s="485">
        <f>IF(H12="","",IF(ISERROR(VLOOKUP(A12,P2P!$A$13:$M$2000,13)),0,VLOOKUP(A12,P2P!$A$13:$M$2000,13))-IF(ISERROR(VLOOKUP(A12,P2P!$A$13:$M$2000,12)),0,VLOOKUP(A12,P2P!$A$13:$M$2000,12)))</f>
        <v>0</v>
      </c>
    </row>
    <row r="13" spans="1:16">
      <c r="A13" s="479" t="str">
        <f>IF([1]raw_asset!$A13="","",VLOOKUP([1]raw_asset!$A13,[1]raw_asset!$A13:$G13,1))</f>
        <v>2018/08/14</v>
      </c>
      <c r="B13" s="479">
        <f>IF([1]raw_asset!$A13="","",VLOOKUP([1]raw_asset!$A13,[1]raw_asset!$A13:$G13,2))</f>
        <v>618613.80000000005</v>
      </c>
      <c r="C13" s="479">
        <f>IF([1]raw_asset!$A13="","",VLOOKUP([1]raw_asset!$A13,[1]raw_asset!$A13:$G13,3))</f>
        <v>126.47</v>
      </c>
      <c r="D13" s="113">
        <f t="shared" si="3"/>
        <v>29.900000000023283</v>
      </c>
      <c r="E13" s="479">
        <f>IF([1]raw_asset!$A13="","",VLOOKUP([1]raw_asset!$A13,[1]raw_asset!$A13:$G13,4))</f>
        <v>1047102.51</v>
      </c>
      <c r="F13" s="479">
        <f>IF([1]raw_asset!$A13="","",VLOOKUP([1]raw_asset!$A13,[1]raw_asset!$A13:$G13,5))</f>
        <v>194.26</v>
      </c>
      <c r="G13" s="113">
        <f t="shared" si="4"/>
        <v>95.690000000060536</v>
      </c>
      <c r="H13" s="479">
        <f>IF([1]raw_asset!$A13="","",VLOOKUP([1]raw_asset!$A13,[1]raw_asset!$A13:$G13,6))</f>
        <v>184663.89</v>
      </c>
      <c r="I13" s="479">
        <f>IF([1]raw_asset!$A13="","",VLOOKUP([1]raw_asset!$A13,[1]raw_asset!$A13:$G13,7))</f>
        <v>13.04</v>
      </c>
      <c r="J13" s="113">
        <f t="shared" si="5"/>
        <v>33.090000000025611</v>
      </c>
      <c r="K13" s="476">
        <f t="shared" si="0"/>
        <v>1850380.2000000002</v>
      </c>
      <c r="L13" s="479">
        <f t="shared" si="1"/>
        <v>333.77000000000004</v>
      </c>
      <c r="M13" s="113">
        <f t="shared" si="2"/>
        <v>158.68000000010943</v>
      </c>
      <c r="N13" s="485">
        <f>IF(B13="","",IF(ISERROR(VLOOKUP(A13,P2P!$A$13:$M$2000,3)),0,VLOOKUP(A13,P2P!$A$13:$M$2000,3))-IF(ISERROR(VLOOKUP(A13,P2P!$A$13:$M$2000,2)),0,VLOOKUP(A13,P2P!$A$13:$M$2000,2)))</f>
        <v>0</v>
      </c>
      <c r="O13" s="485">
        <f>IF(E13="","",IF(ISERROR(VLOOKUP(A13,P2P!$A$13:$M$2000,8)),0,VLOOKUP(A13,P2P!$A$13:$M$2000,8))-IF(ISERROR(VLOOKUP(A13,P2P!$A$13:$M$2000,7)),0,VLOOKUP(A13,P2P!$A$13:$M$2000,7)))</f>
        <v>0</v>
      </c>
      <c r="P13" s="485">
        <f>IF(H13="","",IF(ISERROR(VLOOKUP(A13,P2P!$A$13:$M$2000,13)),0,VLOOKUP(A13,P2P!$A$13:$M$2000,13))-IF(ISERROR(VLOOKUP(A13,P2P!$A$13:$M$2000,12)),0,VLOOKUP(A13,P2P!$A$13:$M$2000,12)))</f>
        <v>0</v>
      </c>
    </row>
    <row r="14" spans="1:16">
      <c r="A14" s="479" t="str">
        <f>IF([1]raw_asset!$A14="","",VLOOKUP([1]raw_asset!$A14,[1]raw_asset!$A14:$G14,1))</f>
        <v>2018/08/15</v>
      </c>
      <c r="B14" s="479">
        <f>IF([1]raw_asset!$A14="","",VLOOKUP([1]raw_asset!$A14,[1]raw_asset!$A14:$G14,2))</f>
        <v>618639.49</v>
      </c>
      <c r="C14" s="479">
        <f>IF([1]raw_asset!$A14="","",VLOOKUP([1]raw_asset!$A14,[1]raw_asset!$A14:$G14,3))</f>
        <v>126.8</v>
      </c>
      <c r="D14" s="113">
        <f t="shared" si="3"/>
        <v>25.689999999944121</v>
      </c>
      <c r="E14" s="479">
        <f>IF([1]raw_asset!$A14="","",VLOOKUP([1]raw_asset!$A14,[1]raw_asset!$A14:$G14,4))</f>
        <v>1047159.67</v>
      </c>
      <c r="F14" s="479">
        <f>IF([1]raw_asset!$A14="","",VLOOKUP([1]raw_asset!$A14,[1]raw_asset!$A14:$G14,5))</f>
        <v>208.07</v>
      </c>
      <c r="G14" s="113">
        <f t="shared" si="4"/>
        <v>57.160000000032596</v>
      </c>
      <c r="H14" s="479">
        <f>IF([1]raw_asset!$A14="","",VLOOKUP([1]raw_asset!$A14,[1]raw_asset!$A14:$G14,6))</f>
        <v>184669.88</v>
      </c>
      <c r="I14" s="479">
        <f>IF([1]raw_asset!$A14="","",VLOOKUP([1]raw_asset!$A14,[1]raw_asset!$A14:$G14,7))</f>
        <v>13.04</v>
      </c>
      <c r="J14" s="113">
        <f t="shared" si="5"/>
        <v>5.9899999999906868</v>
      </c>
      <c r="K14" s="476">
        <f t="shared" si="0"/>
        <v>1850469.04</v>
      </c>
      <c r="L14" s="479">
        <f t="shared" si="1"/>
        <v>347.91</v>
      </c>
      <c r="M14" s="113">
        <f t="shared" si="2"/>
        <v>88.839999999967404</v>
      </c>
      <c r="N14" s="485">
        <f>IF(B14="","",IF(ISERROR(VLOOKUP(A14,P2P!$A$13:$M$2000,3)),0,VLOOKUP(A14,P2P!$A$13:$M$2000,3))-IF(ISERROR(VLOOKUP(A14,P2P!$A$13:$M$2000,2)),0,VLOOKUP(A14,P2P!$A$13:$M$2000,2)))</f>
        <v>0</v>
      </c>
      <c r="O14" s="485">
        <f>IF(E14="","",IF(ISERROR(VLOOKUP(A14,P2P!$A$13:$M$2000,8)),0,VLOOKUP(A14,P2P!$A$13:$M$2000,8))-IF(ISERROR(VLOOKUP(A14,P2P!$A$13:$M$2000,7)),0,VLOOKUP(A14,P2P!$A$13:$M$2000,7)))</f>
        <v>0</v>
      </c>
      <c r="P14" s="485">
        <f>IF(H14="","",IF(ISERROR(VLOOKUP(A14,P2P!$A$13:$M$2000,13)),0,VLOOKUP(A14,P2P!$A$13:$M$2000,13))-IF(ISERROR(VLOOKUP(A14,P2P!$A$13:$M$2000,12)),0,VLOOKUP(A14,P2P!$A$13:$M$2000,12)))</f>
        <v>0</v>
      </c>
    </row>
    <row r="15" spans="1:16">
      <c r="A15" s="479" t="str">
        <f>IF([1]raw_asset!$A15="","",VLOOKUP([1]raw_asset!$A15,[1]raw_asset!$A15:$G15,1))</f>
        <v>2018/08/16</v>
      </c>
      <c r="B15" s="479">
        <f>IF([1]raw_asset!$A15="","",VLOOKUP([1]raw_asset!$A15,[1]raw_asset!$A15:$G15,2))</f>
        <v>618656.56000000006</v>
      </c>
      <c r="C15" s="479">
        <f>IF([1]raw_asset!$A15="","",VLOOKUP([1]raw_asset!$A15,[1]raw_asset!$A15:$G15,3))</f>
        <v>126.9</v>
      </c>
      <c r="D15" s="113">
        <f t="shared" si="3"/>
        <v>17.070000000065193</v>
      </c>
      <c r="E15" s="479">
        <f>IF([1]raw_asset!$A15="","",VLOOKUP([1]raw_asset!$A15,[1]raw_asset!$A15:$G15,4))</f>
        <v>1047181.24</v>
      </c>
      <c r="F15" s="479">
        <f>IF([1]raw_asset!$A15="","",VLOOKUP([1]raw_asset!$A15,[1]raw_asset!$A15:$G15,5))</f>
        <v>208.97</v>
      </c>
      <c r="G15" s="113">
        <f t="shared" si="4"/>
        <v>21.569999999948777</v>
      </c>
      <c r="H15" s="479">
        <f>IF([1]raw_asset!$A15="","",VLOOKUP([1]raw_asset!$A15,[1]raw_asset!$A15:$G15,6))</f>
        <v>184673.9</v>
      </c>
      <c r="I15" s="479">
        <f>IF([1]raw_asset!$A15="","",VLOOKUP([1]raw_asset!$A15,[1]raw_asset!$A15:$G15,7))</f>
        <v>13.04</v>
      </c>
      <c r="J15" s="113">
        <f t="shared" si="5"/>
        <v>4.0199999999895226</v>
      </c>
      <c r="K15" s="476">
        <f t="shared" si="0"/>
        <v>1850511.7</v>
      </c>
      <c r="L15" s="479">
        <f t="shared" si="1"/>
        <v>348.91</v>
      </c>
      <c r="M15" s="113">
        <f t="shared" si="2"/>
        <v>42.660000000003492</v>
      </c>
      <c r="N15" s="485">
        <f>IF(B15="","",IF(ISERROR(VLOOKUP(A15,P2P!$A$13:$M$2000,3)),0,VLOOKUP(A15,P2P!$A$13:$M$2000,3))-IF(ISERROR(VLOOKUP(A15,P2P!$A$13:$M$2000,2)),0,VLOOKUP(A15,P2P!$A$13:$M$2000,2)))</f>
        <v>0</v>
      </c>
      <c r="O15" s="485">
        <f>IF(E15="","",IF(ISERROR(VLOOKUP(A15,P2P!$A$13:$M$2000,8)),0,VLOOKUP(A15,P2P!$A$13:$M$2000,8))-IF(ISERROR(VLOOKUP(A15,P2P!$A$13:$M$2000,7)),0,VLOOKUP(A15,P2P!$A$13:$M$2000,7)))</f>
        <v>0</v>
      </c>
      <c r="P15" s="485">
        <f>IF(H15="","",IF(ISERROR(VLOOKUP(A15,P2P!$A$13:$M$2000,13)),0,VLOOKUP(A15,P2P!$A$13:$M$2000,13))-IF(ISERROR(VLOOKUP(A15,P2P!$A$13:$M$2000,12)),0,VLOOKUP(A15,P2P!$A$13:$M$2000,12)))</f>
        <v>0</v>
      </c>
    </row>
    <row r="16" spans="1:16">
      <c r="A16" s="479" t="str">
        <f>IF([1]raw_asset!$A16="","",VLOOKUP([1]raw_asset!$A16,[1]raw_asset!$A16:$G16,1))</f>
        <v>2018/08/17</v>
      </c>
      <c r="B16" s="479">
        <f>IF([1]raw_asset!$A16="","",VLOOKUP([1]raw_asset!$A16,[1]raw_asset!$A16:$G16,2))</f>
        <v>618729.21</v>
      </c>
      <c r="C16" s="479">
        <f>IF([1]raw_asset!$A16="","",VLOOKUP([1]raw_asset!$A16,[1]raw_asset!$A16:$G16,3))</f>
        <v>224.23</v>
      </c>
      <c r="D16" s="113">
        <f t="shared" si="3"/>
        <v>72.649999999906868</v>
      </c>
      <c r="E16" s="479">
        <f>IF([1]raw_asset!$A16="","",VLOOKUP([1]raw_asset!$A16,[1]raw_asset!$A16:$G16,4))</f>
        <v>1047233.89</v>
      </c>
      <c r="F16" s="479">
        <f>IF([1]raw_asset!$A16="","",VLOOKUP([1]raw_asset!$A16,[1]raw_asset!$A16:$G16,5))</f>
        <v>242.46</v>
      </c>
      <c r="G16" s="113">
        <f t="shared" si="4"/>
        <v>52.650000000023283</v>
      </c>
      <c r="H16" s="479">
        <f>IF([1]raw_asset!$A16="","",VLOOKUP([1]raw_asset!$A16,[1]raw_asset!$A16:$G16,6))</f>
        <v>184684.52</v>
      </c>
      <c r="I16" s="479">
        <f>IF([1]raw_asset!$A16="","",VLOOKUP([1]raw_asset!$A16,[1]raw_asset!$A16:$G16,7))</f>
        <v>13.04</v>
      </c>
      <c r="J16" s="113">
        <f t="shared" si="5"/>
        <v>10.619999999995343</v>
      </c>
      <c r="K16" s="476">
        <f t="shared" si="0"/>
        <v>1850647.62</v>
      </c>
      <c r="L16" s="479">
        <f t="shared" si="1"/>
        <v>479.73</v>
      </c>
      <c r="M16" s="113">
        <f t="shared" si="2"/>
        <v>135.91999999992549</v>
      </c>
      <c r="N16" s="485">
        <f>IF(B16="","",IF(ISERROR(VLOOKUP(A16,P2P!$A$13:$M$2000,3)),0,VLOOKUP(A16,P2P!$A$13:$M$2000,3))-IF(ISERROR(VLOOKUP(A16,P2P!$A$13:$M$2000,2)),0,VLOOKUP(A16,P2P!$A$13:$M$2000,2)))</f>
        <v>0</v>
      </c>
      <c r="O16" s="485">
        <f>IF(E16="","",IF(ISERROR(VLOOKUP(A16,P2P!$A$13:$M$2000,8)),0,VLOOKUP(A16,P2P!$A$13:$M$2000,8))-IF(ISERROR(VLOOKUP(A16,P2P!$A$13:$M$2000,7)),0,VLOOKUP(A16,P2P!$A$13:$M$2000,7)))</f>
        <v>0</v>
      </c>
      <c r="P16" s="485">
        <f>IF(H16="","",IF(ISERROR(VLOOKUP(A16,P2P!$A$13:$M$2000,13)),0,VLOOKUP(A16,P2P!$A$13:$M$2000,13))-IF(ISERROR(VLOOKUP(A16,P2P!$A$13:$M$2000,12)),0,VLOOKUP(A16,P2P!$A$13:$M$2000,12)))</f>
        <v>0</v>
      </c>
    </row>
    <row r="17" spans="1:16">
      <c r="A17" s="479" t="str">
        <f>IF([1]raw_asset!$A17="","",VLOOKUP([1]raw_asset!$A17,[1]raw_asset!$A17:$G17,1))</f>
        <v>2018/08/20</v>
      </c>
      <c r="B17" s="479">
        <f>IF([1]raw_asset!$A17="","",VLOOKUP([1]raw_asset!$A17,[1]raw_asset!$A17:$G17,2))</f>
        <v>618861.88</v>
      </c>
      <c r="C17" s="479">
        <f>IF([1]raw_asset!$A17="","",VLOOKUP([1]raw_asset!$A17,[1]raw_asset!$A17:$G17,3))</f>
        <v>481.85</v>
      </c>
      <c r="D17" s="113">
        <f t="shared" si="3"/>
        <v>44.223333333347306</v>
      </c>
      <c r="E17" s="479">
        <f>IF([1]raw_asset!$A17="","",VLOOKUP([1]raw_asset!$A17,[1]raw_asset!$A17:$G17,4))</f>
        <v>1047682.97</v>
      </c>
      <c r="F17" s="479">
        <f>IF([1]raw_asset!$A17="","",VLOOKUP([1]raw_asset!$A17,[1]raw_asset!$A17:$G17,5))</f>
        <v>3554.19</v>
      </c>
      <c r="G17" s="113">
        <f t="shared" si="4"/>
        <v>149.69333333331937</v>
      </c>
      <c r="H17" s="479">
        <f>IF([1]raw_asset!$A17="","",VLOOKUP([1]raw_asset!$A17,[1]raw_asset!$A17:$G17,6))</f>
        <v>184821.26</v>
      </c>
      <c r="I17" s="479">
        <f>IF([1]raw_asset!$A17="","",VLOOKUP([1]raw_asset!$A17,[1]raw_asset!$A17:$G17,7))</f>
        <v>13.04</v>
      </c>
      <c r="J17" s="113">
        <f t="shared" si="5"/>
        <v>45.580000000006599</v>
      </c>
      <c r="K17" s="476">
        <f t="shared" si="0"/>
        <v>1851366.11</v>
      </c>
      <c r="L17" s="479">
        <f t="shared" si="1"/>
        <v>4049.08</v>
      </c>
      <c r="M17" s="113">
        <f t="shared" si="2"/>
        <v>239.49666666667329</v>
      </c>
      <c r="N17" s="485">
        <f>IF(B17="","",IF(ISERROR(VLOOKUP(A17,P2P!$A$13:$M$2000,3)),0,VLOOKUP(A17,P2P!$A$13:$M$2000,3))-IF(ISERROR(VLOOKUP(A17,P2P!$A$13:$M$2000,2)),0,VLOOKUP(A17,P2P!$A$13:$M$2000,2)))</f>
        <v>0</v>
      </c>
      <c r="O17" s="485">
        <f>IF(E17="","",IF(ISERROR(VLOOKUP(A17,P2P!$A$13:$M$2000,8)),0,VLOOKUP(A17,P2P!$A$13:$M$2000,8))-IF(ISERROR(VLOOKUP(A17,P2P!$A$13:$M$2000,7)),0,VLOOKUP(A17,P2P!$A$13:$M$2000,7)))</f>
        <v>0</v>
      </c>
      <c r="P17" s="485">
        <f>IF(H17="","",IF(ISERROR(VLOOKUP(A17,P2P!$A$13:$M$2000,13)),0,VLOOKUP(A17,P2P!$A$13:$M$2000,13))-IF(ISERROR(VLOOKUP(A17,P2P!$A$13:$M$2000,12)),0,VLOOKUP(A17,P2P!$A$13:$M$2000,12)))</f>
        <v>0</v>
      </c>
    </row>
    <row r="18" spans="1:16">
      <c r="A18" s="479" t="str">
        <f>IF([1]raw_asset!$A18="","",VLOOKUP([1]raw_asset!$A18,[1]raw_asset!$A18:$G18,1))</f>
        <v>2018/08/21</v>
      </c>
      <c r="B18" s="479">
        <f>IF([1]raw_asset!$A18="","",VLOOKUP([1]raw_asset!$A18,[1]raw_asset!$A18:$G18,2))</f>
        <v>618883.17000000004</v>
      </c>
      <c r="C18" s="479">
        <f>IF([1]raw_asset!$A18="","",VLOOKUP([1]raw_asset!$A18,[1]raw_asset!$A18:$G18,3))</f>
        <v>482.01</v>
      </c>
      <c r="D18" s="113">
        <f t="shared" si="3"/>
        <v>21.290000000037253</v>
      </c>
      <c r="E18" s="479">
        <f>IF([1]raw_asset!$A18="","",VLOOKUP([1]raw_asset!$A18,[1]raw_asset!$A18:$G18,4))</f>
        <v>1048107.42</v>
      </c>
      <c r="F18" s="479">
        <f>IF([1]raw_asset!$A18="","",VLOOKUP([1]raw_asset!$A18,[1]raw_asset!$A18:$G18,5))</f>
        <v>332.1</v>
      </c>
      <c r="G18" s="113">
        <f t="shared" si="4"/>
        <v>424.45000000006985</v>
      </c>
      <c r="H18" s="479">
        <f>IF([1]raw_asset!$A18="","",VLOOKUP([1]raw_asset!$A18,[1]raw_asset!$A18:$G18,6))</f>
        <v>184946.93</v>
      </c>
      <c r="I18" s="479">
        <f>IF([1]raw_asset!$A18="","",VLOOKUP([1]raw_asset!$A18,[1]raw_asset!$A18:$G18,7))</f>
        <v>13.04</v>
      </c>
      <c r="J18" s="113">
        <f t="shared" si="5"/>
        <v>125.6699999999837</v>
      </c>
      <c r="K18" s="476">
        <f t="shared" si="0"/>
        <v>1851937.52</v>
      </c>
      <c r="L18" s="479">
        <f t="shared" si="1"/>
        <v>827.15</v>
      </c>
      <c r="M18" s="113">
        <f t="shared" si="2"/>
        <v>571.4100000000908</v>
      </c>
      <c r="N18" s="485">
        <f>IF(B18="","",IF(ISERROR(VLOOKUP(A18,P2P!$A$13:$M$2000,3)),0,VLOOKUP(A18,P2P!$A$13:$M$2000,3))-IF(ISERROR(VLOOKUP(A18,P2P!$A$13:$M$2000,2)),0,VLOOKUP(A18,P2P!$A$13:$M$2000,2)))</f>
        <v>0</v>
      </c>
      <c r="O18" s="485">
        <f>IF(E18="","",IF(ISERROR(VLOOKUP(A18,P2P!$A$13:$M$2000,8)),0,VLOOKUP(A18,P2P!$A$13:$M$2000,8))-IF(ISERROR(VLOOKUP(A18,P2P!$A$13:$M$2000,7)),0,VLOOKUP(A18,P2P!$A$13:$M$2000,7)))</f>
        <v>0</v>
      </c>
      <c r="P18" s="485">
        <f>IF(H18="","",IF(ISERROR(VLOOKUP(A18,P2P!$A$13:$M$2000,13)),0,VLOOKUP(A18,P2P!$A$13:$M$2000,13))-IF(ISERROR(VLOOKUP(A18,P2P!$A$13:$M$2000,12)),0,VLOOKUP(A18,P2P!$A$13:$M$2000,12)))</f>
        <v>0</v>
      </c>
    </row>
    <row r="19" spans="1:16">
      <c r="A19" s="479" t="str">
        <f>IF([1]raw_asset!$A19="","",VLOOKUP([1]raw_asset!$A19,[1]raw_asset!$A19:$G19,1))</f>
        <v>2018/08/22</v>
      </c>
      <c r="B19" s="479">
        <f>IF([1]raw_asset!$A19="","",VLOOKUP([1]raw_asset!$A19,[1]raw_asset!$A19:$G19,2))</f>
        <v>619040.47</v>
      </c>
      <c r="C19" s="479">
        <f>IF([1]raw_asset!$A19="","",VLOOKUP([1]raw_asset!$A19,[1]raw_asset!$A19:$G19,3))</f>
        <v>484.21</v>
      </c>
      <c r="D19" s="113">
        <f t="shared" si="3"/>
        <v>157.29999999993015</v>
      </c>
      <c r="E19" s="479">
        <f>IF([1]raw_asset!$A19="","",VLOOKUP([1]raw_asset!$A19,[1]raw_asset!$A19:$G19,4))</f>
        <v>1048367.94</v>
      </c>
      <c r="F19" s="479">
        <f>IF([1]raw_asset!$A19="","",VLOOKUP([1]raw_asset!$A19,[1]raw_asset!$A19:$G19,5))</f>
        <v>468.88</v>
      </c>
      <c r="G19" s="113">
        <f t="shared" si="4"/>
        <v>260.51999999990221</v>
      </c>
      <c r="H19" s="479">
        <f>IF([1]raw_asset!$A19="","",VLOOKUP([1]raw_asset!$A19,[1]raw_asset!$A19:$G19,6))</f>
        <v>184962.62</v>
      </c>
      <c r="I19" s="479">
        <f>IF([1]raw_asset!$A19="","",VLOOKUP([1]raw_asset!$A19,[1]raw_asset!$A19:$G19,7))</f>
        <v>13.04</v>
      </c>
      <c r="J19" s="113">
        <f t="shared" si="5"/>
        <v>15.690000000002328</v>
      </c>
      <c r="K19" s="476">
        <f t="shared" si="0"/>
        <v>1852371.0299999998</v>
      </c>
      <c r="L19" s="479">
        <f t="shared" si="1"/>
        <v>966.12999999999988</v>
      </c>
      <c r="M19" s="113">
        <f t="shared" si="2"/>
        <v>433.50999999983469</v>
      </c>
      <c r="N19" s="485">
        <f>IF(B19="","",IF(ISERROR(VLOOKUP(A19,P2P!$A$13:$M$2000,3)),0,VLOOKUP(A19,P2P!$A$13:$M$2000,3))-IF(ISERROR(VLOOKUP(A19,P2P!$A$13:$M$2000,2)),0,VLOOKUP(A19,P2P!$A$13:$M$2000,2)))</f>
        <v>0</v>
      </c>
      <c r="O19" s="485">
        <f>IF(E19="","",IF(ISERROR(VLOOKUP(A19,P2P!$A$13:$M$2000,8)),0,VLOOKUP(A19,P2P!$A$13:$M$2000,8))-IF(ISERROR(VLOOKUP(A19,P2P!$A$13:$M$2000,7)),0,VLOOKUP(A19,P2P!$A$13:$M$2000,7)))</f>
        <v>0</v>
      </c>
      <c r="P19" s="485">
        <f>IF(H19="","",IF(ISERROR(VLOOKUP(A19,P2P!$A$13:$M$2000,13)),0,VLOOKUP(A19,P2P!$A$13:$M$2000,13))-IF(ISERROR(VLOOKUP(A19,P2P!$A$13:$M$2000,12)),0,VLOOKUP(A19,P2P!$A$13:$M$2000,12)))</f>
        <v>0</v>
      </c>
    </row>
    <row r="20" spans="1:16">
      <c r="A20" s="479" t="str">
        <f>IF([1]raw_asset!$A20="","",VLOOKUP([1]raw_asset!$A20,[1]raw_asset!$A20:$G20,1))</f>
        <v>2018/08/23</v>
      </c>
      <c r="B20" s="479">
        <f>IF([1]raw_asset!$A20="","",VLOOKUP([1]raw_asset!$A20,[1]raw_asset!$A20:$G20,2))</f>
        <v>619226.5</v>
      </c>
      <c r="C20" s="479">
        <f>IF([1]raw_asset!$A20="","",VLOOKUP([1]raw_asset!$A20,[1]raw_asset!$A20:$G20,3))</f>
        <v>1042.96</v>
      </c>
      <c r="D20" s="113">
        <f t="shared" si="3"/>
        <v>186.03000000002794</v>
      </c>
      <c r="E20" s="479">
        <f>IF([1]raw_asset!$A20="","",VLOOKUP([1]raw_asset!$A20,[1]raw_asset!$A20:$G20,4))</f>
        <v>1048633.74</v>
      </c>
      <c r="F20" s="479">
        <f>IF([1]raw_asset!$A20="","",VLOOKUP([1]raw_asset!$A20,[1]raw_asset!$A20:$G20,5))</f>
        <v>1167.77</v>
      </c>
      <c r="G20" s="113">
        <f t="shared" si="4"/>
        <v>265.80000000004657</v>
      </c>
      <c r="H20" s="479">
        <f>IF([1]raw_asset!$A20="","",VLOOKUP([1]raw_asset!$A20,[1]raw_asset!$A20:$G20,6))</f>
        <v>184984.8</v>
      </c>
      <c r="I20" s="479">
        <f>IF([1]raw_asset!$A20="","",VLOOKUP([1]raw_asset!$A20,[1]raw_asset!$A20:$G20,7))</f>
        <v>15.62</v>
      </c>
      <c r="J20" s="113">
        <f t="shared" si="5"/>
        <v>22.179999999993015</v>
      </c>
      <c r="K20" s="476">
        <f t="shared" si="0"/>
        <v>1852845.04</v>
      </c>
      <c r="L20" s="479">
        <f t="shared" si="1"/>
        <v>2226.35</v>
      </c>
      <c r="M20" s="113">
        <f t="shared" si="2"/>
        <v>474.01000000006752</v>
      </c>
      <c r="N20" s="485">
        <f>IF(B20="","",IF(ISERROR(VLOOKUP(A20,P2P!$A$13:$M$2000,3)),0,VLOOKUP(A20,P2P!$A$13:$M$2000,3))-IF(ISERROR(VLOOKUP(A20,P2P!$A$13:$M$2000,2)),0,VLOOKUP(A20,P2P!$A$13:$M$2000,2)))</f>
        <v>0</v>
      </c>
      <c r="O20" s="485">
        <f>IF(E20="","",IF(ISERROR(VLOOKUP(A20,P2P!$A$13:$M$2000,8)),0,VLOOKUP(A20,P2P!$A$13:$M$2000,8))-IF(ISERROR(VLOOKUP(A20,P2P!$A$13:$M$2000,7)),0,VLOOKUP(A20,P2P!$A$13:$M$2000,7)))</f>
        <v>0</v>
      </c>
      <c r="P20" s="485">
        <f>IF(H20="","",IF(ISERROR(VLOOKUP(A20,P2P!$A$13:$M$2000,13)),0,VLOOKUP(A20,P2P!$A$13:$M$2000,13))-IF(ISERROR(VLOOKUP(A20,P2P!$A$13:$M$2000,12)),0,VLOOKUP(A20,P2P!$A$13:$M$2000,12)))</f>
        <v>0</v>
      </c>
    </row>
    <row r="21" spans="1:16">
      <c r="A21" s="479" t="str">
        <f>IF([1]raw_asset!$A21="","",VLOOKUP([1]raw_asset!$A21,[1]raw_asset!$A21:$G21,1))</f>
        <v>2018/08/24</v>
      </c>
      <c r="B21" s="479">
        <f>IF([1]raw_asset!$A21="","",VLOOKUP([1]raw_asset!$A21,[1]raw_asset!$A21:$G21,2))</f>
        <v>619594.09</v>
      </c>
      <c r="C21" s="479">
        <f>IF([1]raw_asset!$A21="","",VLOOKUP([1]raw_asset!$A21,[1]raw_asset!$A21:$G21,3))</f>
        <v>118.52</v>
      </c>
      <c r="D21" s="113">
        <f t="shared" si="3"/>
        <v>367.5899999999674</v>
      </c>
      <c r="E21" s="479">
        <f>IF([1]raw_asset!$A21="","",VLOOKUP([1]raw_asset!$A21,[1]raw_asset!$A21:$G21,4))</f>
        <v>1048936.83</v>
      </c>
      <c r="F21" s="479">
        <f>IF([1]raw_asset!$A21="","",VLOOKUP([1]raw_asset!$A21,[1]raw_asset!$A21:$G21,5))</f>
        <v>2062.1999999999998</v>
      </c>
      <c r="G21" s="113">
        <f t="shared" si="4"/>
        <v>303.09000000008382</v>
      </c>
      <c r="H21" s="479">
        <f>IF([1]raw_asset!$A21="","",VLOOKUP([1]raw_asset!$A21,[1]raw_asset!$A21:$G21,6))</f>
        <v>184989.44</v>
      </c>
      <c r="I21" s="479">
        <f>IF([1]raw_asset!$A21="","",VLOOKUP([1]raw_asset!$A21,[1]raw_asset!$A21:$G21,7))</f>
        <v>15.62</v>
      </c>
      <c r="J21" s="113">
        <f t="shared" si="5"/>
        <v>4.6400000000139698</v>
      </c>
      <c r="K21" s="476">
        <f t="shared" si="0"/>
        <v>1853520.3599999999</v>
      </c>
      <c r="L21" s="479">
        <f t="shared" si="1"/>
        <v>2196.3399999999997</v>
      </c>
      <c r="M21" s="113">
        <f t="shared" si="2"/>
        <v>675.32000000006519</v>
      </c>
      <c r="N21" s="485">
        <f>IF(B21="","",IF(ISERROR(VLOOKUP(A21,P2P!$A$13:$M$2000,3)),0,VLOOKUP(A21,P2P!$A$13:$M$2000,3))-IF(ISERROR(VLOOKUP(A21,P2P!$A$13:$M$2000,2)),0,VLOOKUP(A21,P2P!$A$13:$M$2000,2)))</f>
        <v>0</v>
      </c>
      <c r="O21" s="485">
        <f>IF(E21="","",IF(ISERROR(VLOOKUP(A21,P2P!$A$13:$M$2000,8)),0,VLOOKUP(A21,P2P!$A$13:$M$2000,8))-IF(ISERROR(VLOOKUP(A21,P2P!$A$13:$M$2000,7)),0,VLOOKUP(A21,P2P!$A$13:$M$2000,7)))</f>
        <v>0</v>
      </c>
      <c r="P21" s="485">
        <f>IF(H21="","",IF(ISERROR(VLOOKUP(A21,P2P!$A$13:$M$2000,13)),0,VLOOKUP(A21,P2P!$A$13:$M$2000,13))-IF(ISERROR(VLOOKUP(A21,P2P!$A$13:$M$2000,12)),0,VLOOKUP(A21,P2P!$A$13:$M$2000,12)))</f>
        <v>0</v>
      </c>
    </row>
    <row r="22" spans="1:16">
      <c r="A22" s="479" t="str">
        <f>IF([1]raw_asset!$A22="","",VLOOKUP([1]raw_asset!$A22,[1]raw_asset!$A22:$G22,1))</f>
        <v>2018/08/27</v>
      </c>
      <c r="B22" s="479">
        <f>IF([1]raw_asset!$A22="","",VLOOKUP([1]raw_asset!$A22,[1]raw_asset!$A22:$G22,2))</f>
        <v>620127.16</v>
      </c>
      <c r="C22" s="479">
        <f>IF([1]raw_asset!$A22="","",VLOOKUP([1]raw_asset!$A22,[1]raw_asset!$A22:$G22,3))</f>
        <v>229.37</v>
      </c>
      <c r="D22" s="113">
        <f t="shared" si="3"/>
        <v>177.69000000002174</v>
      </c>
      <c r="E22" s="479">
        <f>IF([1]raw_asset!$A22="","",VLOOKUP([1]raw_asset!$A22,[1]raw_asset!$A22:$G22,4))</f>
        <v>1050271.72</v>
      </c>
      <c r="F22" s="479">
        <f>IF([1]raw_asset!$A22="","",VLOOKUP([1]raw_asset!$A22,[1]raw_asset!$A22:$G22,5))</f>
        <v>533.08000000000004</v>
      </c>
      <c r="G22" s="113">
        <f t="shared" si="4"/>
        <v>444.9633333332992</v>
      </c>
      <c r="H22" s="479">
        <f>IF([1]raw_asset!$A22="","",VLOOKUP([1]raw_asset!$A22,[1]raw_asset!$A22:$G22,6))</f>
        <v>185091.86</v>
      </c>
      <c r="I22" s="479">
        <f>IF([1]raw_asset!$A22="","",VLOOKUP([1]raw_asset!$A22,[1]raw_asset!$A22:$G22,7))</f>
        <v>90.6</v>
      </c>
      <c r="J22" s="113">
        <f t="shared" si="5"/>
        <v>34.139999999994565</v>
      </c>
      <c r="K22" s="476">
        <f t="shared" si="0"/>
        <v>1855490.7399999998</v>
      </c>
      <c r="L22" s="479">
        <f t="shared" si="1"/>
        <v>853.05000000000007</v>
      </c>
      <c r="M22" s="113">
        <f t="shared" si="2"/>
        <v>656.79333333331545</v>
      </c>
      <c r="N22" s="485">
        <f>IF(B22="","",IF(ISERROR(VLOOKUP(A22,P2P!$A$13:$M$2000,3)),0,VLOOKUP(A22,P2P!$A$13:$M$2000,3))-IF(ISERROR(VLOOKUP(A22,P2P!$A$13:$M$2000,2)),0,VLOOKUP(A22,P2P!$A$13:$M$2000,2)))</f>
        <v>0</v>
      </c>
      <c r="O22" s="485">
        <f>IF(E22="","",IF(ISERROR(VLOOKUP(A22,P2P!$A$13:$M$2000,8)),0,VLOOKUP(A22,P2P!$A$13:$M$2000,8))-IF(ISERROR(VLOOKUP(A22,P2P!$A$13:$M$2000,7)),0,VLOOKUP(A22,P2P!$A$13:$M$2000,7)))</f>
        <v>0</v>
      </c>
      <c r="P22" s="485">
        <f>IF(H22="","",IF(ISERROR(VLOOKUP(A22,P2P!$A$13:$M$2000,13)),0,VLOOKUP(A22,P2P!$A$13:$M$2000,13))-IF(ISERROR(VLOOKUP(A22,P2P!$A$13:$M$2000,12)),0,VLOOKUP(A22,P2P!$A$13:$M$2000,12)))</f>
        <v>0</v>
      </c>
    </row>
    <row r="23" spans="1:16">
      <c r="A23" s="479" t="str">
        <f>IF([1]raw_asset!$A23="","",VLOOKUP([1]raw_asset!$A23,[1]raw_asset!$A23:$G23,1))</f>
        <v>2018/08/28</v>
      </c>
      <c r="B23" s="479">
        <f>IF([1]raw_asset!$A23="","",VLOOKUP([1]raw_asset!$A23,[1]raw_asset!$A23:$G23,2))</f>
        <v>620436.66</v>
      </c>
      <c r="C23" s="479">
        <f>IF([1]raw_asset!$A23="","",VLOOKUP([1]raw_asset!$A23,[1]raw_asset!$A23:$G23,3))</f>
        <v>230.67</v>
      </c>
      <c r="D23" s="113">
        <f t="shared" si="3"/>
        <v>309.5</v>
      </c>
      <c r="E23" s="479">
        <f>IF([1]raw_asset!$A23="","",VLOOKUP([1]raw_asset!$A23,[1]raw_asset!$A23:$G23,4))</f>
        <v>1051123.53</v>
      </c>
      <c r="F23" s="479">
        <f>IF([1]raw_asset!$A23="","",VLOOKUP([1]raw_asset!$A23,[1]raw_asset!$A23:$G23,5))</f>
        <v>7135.28</v>
      </c>
      <c r="G23" s="113">
        <f t="shared" si="4"/>
        <v>851.81000000005588</v>
      </c>
      <c r="H23" s="479">
        <f>IF([1]raw_asset!$A23="","",VLOOKUP([1]raw_asset!$A23,[1]raw_asset!$A23:$G23,6))</f>
        <v>185140.41</v>
      </c>
      <c r="I23" s="479">
        <f>IF([1]raw_asset!$A23="","",VLOOKUP([1]raw_asset!$A23,[1]raw_asset!$A23:$G23,7))</f>
        <v>0</v>
      </c>
      <c r="J23" s="113">
        <f t="shared" si="5"/>
        <v>48.550000000017462</v>
      </c>
      <c r="K23" s="476">
        <f t="shared" si="0"/>
        <v>1856700.5999999999</v>
      </c>
      <c r="L23" s="479">
        <f t="shared" si="1"/>
        <v>7365.95</v>
      </c>
      <c r="M23" s="113">
        <f t="shared" si="2"/>
        <v>1209.8600000000733</v>
      </c>
      <c r="N23" s="485">
        <f>IF(B23="","",IF(ISERROR(VLOOKUP(A23,P2P!$A$13:$M$2000,3)),0,VLOOKUP(A23,P2P!$A$13:$M$2000,3))-IF(ISERROR(VLOOKUP(A23,P2P!$A$13:$M$2000,2)),0,VLOOKUP(A23,P2P!$A$13:$M$2000,2)))</f>
        <v>0</v>
      </c>
      <c r="O23" s="485">
        <f>IF(E23="","",IF(ISERROR(VLOOKUP(A23,P2P!$A$13:$M$2000,8)),0,VLOOKUP(A23,P2P!$A$13:$M$2000,8))-IF(ISERROR(VLOOKUP(A23,P2P!$A$13:$M$2000,7)),0,VLOOKUP(A23,P2P!$A$13:$M$2000,7)))</f>
        <v>0</v>
      </c>
      <c r="P23" s="485">
        <f>IF(H23="","",IF(ISERROR(VLOOKUP(A23,P2P!$A$13:$M$2000,13)),0,VLOOKUP(A23,P2P!$A$13:$M$2000,13))-IF(ISERROR(VLOOKUP(A23,P2P!$A$13:$M$2000,12)),0,VLOOKUP(A23,P2P!$A$13:$M$2000,12)))</f>
        <v>0</v>
      </c>
    </row>
    <row r="24" spans="1:16">
      <c r="A24" s="479" t="str">
        <f>IF([1]raw_asset!$A24="","",VLOOKUP([1]raw_asset!$A24,[1]raw_asset!$A24:$G24,1))</f>
        <v>2018/08/29</v>
      </c>
      <c r="B24" s="479">
        <f>IF([1]raw_asset!$A24="","",VLOOKUP([1]raw_asset!$A24,[1]raw_asset!$A24:$G24,2))</f>
        <v>620882.93999999994</v>
      </c>
      <c r="C24" s="479">
        <f>IF([1]raw_asset!$A24="","",VLOOKUP([1]raw_asset!$A24,[1]raw_asset!$A24:$G24,3))</f>
        <v>234.99</v>
      </c>
      <c r="D24" s="113">
        <f t="shared" si="3"/>
        <v>446.27999999991152</v>
      </c>
      <c r="E24" s="479">
        <f>IF([1]raw_asset!$A24="","",VLOOKUP([1]raw_asset!$A24,[1]raw_asset!$A24:$G24,4))</f>
        <v>1051718.3</v>
      </c>
      <c r="F24" s="479">
        <f>IF([1]raw_asset!$A24="","",VLOOKUP([1]raw_asset!$A24,[1]raw_asset!$A24:$G24,5))</f>
        <v>0.03</v>
      </c>
      <c r="G24" s="113">
        <f t="shared" si="4"/>
        <v>594.77000000001863</v>
      </c>
      <c r="H24" s="479">
        <f>IF([1]raw_asset!$A24="","",VLOOKUP([1]raw_asset!$A24,[1]raw_asset!$A24:$G24,6))</f>
        <v>185144.23</v>
      </c>
      <c r="I24" s="479">
        <f>IF([1]raw_asset!$A24="","",VLOOKUP([1]raw_asset!$A24,[1]raw_asset!$A24:$G24,7))</f>
        <v>0</v>
      </c>
      <c r="J24" s="113">
        <f t="shared" si="5"/>
        <v>3.8200000000069849</v>
      </c>
      <c r="K24" s="476">
        <f t="shared" si="0"/>
        <v>1857745.47</v>
      </c>
      <c r="L24" s="479">
        <f t="shared" si="1"/>
        <v>235.02</v>
      </c>
      <c r="M24" s="113">
        <f t="shared" si="2"/>
        <v>1044.8699999999371</v>
      </c>
      <c r="N24" s="485">
        <f>IF(B24="","",IF(ISERROR(VLOOKUP(A24,P2P!$A$13:$M$2000,3)),0,VLOOKUP(A24,P2P!$A$13:$M$2000,3))-IF(ISERROR(VLOOKUP(A24,P2P!$A$13:$M$2000,2)),0,VLOOKUP(A24,P2P!$A$13:$M$2000,2)))</f>
        <v>0</v>
      </c>
      <c r="O24" s="485">
        <f>IF(E24="","",IF(ISERROR(VLOOKUP(A24,P2P!$A$13:$M$2000,8)),0,VLOOKUP(A24,P2P!$A$13:$M$2000,8))-IF(ISERROR(VLOOKUP(A24,P2P!$A$13:$M$2000,7)),0,VLOOKUP(A24,P2P!$A$13:$M$2000,7)))</f>
        <v>0</v>
      </c>
      <c r="P24" s="485">
        <f>IF(H24="","",IF(ISERROR(VLOOKUP(A24,P2P!$A$13:$M$2000,13)),0,VLOOKUP(A24,P2P!$A$13:$M$2000,13))-IF(ISERROR(VLOOKUP(A24,P2P!$A$13:$M$2000,12)),0,VLOOKUP(A24,P2P!$A$13:$M$2000,12)))</f>
        <v>0</v>
      </c>
    </row>
    <row r="25" spans="1:16">
      <c r="A25" s="479" t="str">
        <f>IF([1]raw_asset!$A25="","",VLOOKUP([1]raw_asset!$A25,[1]raw_asset!$A25:$G25,1))</f>
        <v/>
      </c>
      <c r="B25" s="479" t="str">
        <f>IF([1]raw_asset!$A25="","",VLOOKUP([1]raw_asset!$A25,[1]raw_asset!$A25:$G25,2))</f>
        <v/>
      </c>
      <c r="C25" s="479" t="str">
        <f>IF([1]raw_asset!$A25="","",VLOOKUP([1]raw_asset!$A25,[1]raw_asset!$A25:$G25,3))</f>
        <v/>
      </c>
      <c r="D25" s="113" t="str">
        <f t="shared" si="3"/>
        <v/>
      </c>
      <c r="E25" s="479" t="str">
        <f>IF([1]raw_asset!$A25="","",VLOOKUP([1]raw_asset!$A25,[1]raw_asset!$A25:$G25,4))</f>
        <v/>
      </c>
      <c r="F25" s="479" t="str">
        <f>IF([1]raw_asset!$A25="","",VLOOKUP([1]raw_asset!$A25,[1]raw_asset!$A25:$G25,5))</f>
        <v/>
      </c>
      <c r="G25" s="113" t="str">
        <f t="shared" si="4"/>
        <v/>
      </c>
      <c r="H25" s="479" t="str">
        <f>IF([1]raw_asset!$A25="","",VLOOKUP([1]raw_asset!$A25,[1]raw_asset!$A25:$G25,6))</f>
        <v/>
      </c>
      <c r="I25" s="479" t="str">
        <f>IF([1]raw_asset!$A25="","",VLOOKUP([1]raw_asset!$A25,[1]raw_asset!$A25:$G25,7))</f>
        <v/>
      </c>
      <c r="J25" s="113" t="str">
        <f t="shared" si="5"/>
        <v/>
      </c>
      <c r="K25" s="476" t="str">
        <f t="shared" si="0"/>
        <v/>
      </c>
      <c r="L25" s="479" t="str">
        <f t="shared" si="1"/>
        <v/>
      </c>
      <c r="M25" s="113" t="str">
        <f t="shared" si="2"/>
        <v/>
      </c>
      <c r="N25" s="485" t="str">
        <f>IF(B25="","",IF(ISERROR(VLOOKUP(A25,P2P!$A$13:$M$2000,3)),0,VLOOKUP(A25,P2P!$A$13:$M$2000,3))-IF(ISERROR(VLOOKUP(A25,P2P!$A$13:$M$2000,2)),0,VLOOKUP(A25,P2P!$A$13:$M$2000,2)))</f>
        <v/>
      </c>
      <c r="O25" s="485" t="str">
        <f>IF(E25="","",IF(ISERROR(VLOOKUP(A25,P2P!$A$13:$M$2000,8)),0,VLOOKUP(A25,P2P!$A$13:$M$2000,8))-IF(ISERROR(VLOOKUP(A25,P2P!$A$13:$M$2000,7)),0,VLOOKUP(A25,P2P!$A$13:$M$2000,7)))</f>
        <v/>
      </c>
      <c r="P25" s="485" t="str">
        <f>IF(H25="","",IF(ISERROR(VLOOKUP(A25,P2P!$A$13:$M$2000,13)),0,VLOOKUP(A25,P2P!$A$13:$M$2000,13))-IF(ISERROR(VLOOKUP(A25,P2P!$A$13:$M$2000,12)),0,VLOOKUP(A25,P2P!$A$13:$M$2000,12)))</f>
        <v/>
      </c>
    </row>
    <row r="26" spans="1:16">
      <c r="A26" s="479" t="str">
        <f>IF([1]raw_asset!$A26="","",VLOOKUP([1]raw_asset!$A26,[1]raw_asset!$A26:$G26,1))</f>
        <v/>
      </c>
      <c r="B26" s="479" t="str">
        <f>IF([1]raw_asset!$A26="","",VLOOKUP([1]raw_asset!$A26,[1]raw_asset!$A26:$G26,2))</f>
        <v/>
      </c>
      <c r="C26" s="479" t="str">
        <f>IF([1]raw_asset!$A26="","",VLOOKUP([1]raw_asset!$A26,[1]raw_asset!$A26:$G26,3))</f>
        <v/>
      </c>
      <c r="D26" s="113" t="str">
        <f t="shared" si="3"/>
        <v/>
      </c>
      <c r="E26" s="479" t="str">
        <f>IF([1]raw_asset!$A26="","",VLOOKUP([1]raw_asset!$A26,[1]raw_asset!$A26:$G26,4))</f>
        <v/>
      </c>
      <c r="F26" s="479" t="str">
        <f>IF([1]raw_asset!$A26="","",VLOOKUP([1]raw_asset!$A26,[1]raw_asset!$A26:$G26,5))</f>
        <v/>
      </c>
      <c r="G26" s="113" t="str">
        <f t="shared" si="4"/>
        <v/>
      </c>
      <c r="H26" s="479" t="str">
        <f>IF([1]raw_asset!$A26="","",VLOOKUP([1]raw_asset!$A26,[1]raw_asset!$A26:$G26,6))</f>
        <v/>
      </c>
      <c r="I26" s="479" t="str">
        <f>IF([1]raw_asset!$A26="","",VLOOKUP([1]raw_asset!$A26,[1]raw_asset!$A26:$G26,7))</f>
        <v/>
      </c>
      <c r="J26" s="113" t="str">
        <f t="shared" si="5"/>
        <v/>
      </c>
      <c r="K26" s="476" t="str">
        <f t="shared" si="0"/>
        <v/>
      </c>
      <c r="L26" s="479" t="str">
        <f t="shared" si="1"/>
        <v/>
      </c>
      <c r="M26" s="113" t="str">
        <f t="shared" si="2"/>
        <v/>
      </c>
      <c r="N26" s="485" t="str">
        <f>IF(B26="","",IF(ISERROR(VLOOKUP(A26,P2P!$A$13:$M$2000,3)),0,VLOOKUP(A26,P2P!$A$13:$M$2000,3))-IF(ISERROR(VLOOKUP(A26,P2P!$A$13:$M$2000,2)),0,VLOOKUP(A26,P2P!$A$13:$M$2000,2)))</f>
        <v/>
      </c>
      <c r="O26" s="485" t="str">
        <f>IF(E26="","",IF(ISERROR(VLOOKUP(A26,P2P!$A$13:$M$2000,8)),0,VLOOKUP(A26,P2P!$A$13:$M$2000,8))-IF(ISERROR(VLOOKUP(A26,P2P!$A$13:$M$2000,7)),0,VLOOKUP(A26,P2P!$A$13:$M$2000,7)))</f>
        <v/>
      </c>
      <c r="P26" s="485" t="str">
        <f>IF(H26="","",IF(ISERROR(VLOOKUP(A26,P2P!$A$13:$M$2000,13)),0,VLOOKUP(A26,P2P!$A$13:$M$2000,13))-IF(ISERROR(VLOOKUP(A26,P2P!$A$13:$M$2000,12)),0,VLOOKUP(A26,P2P!$A$13:$M$2000,12)))</f>
        <v/>
      </c>
    </row>
    <row r="27" spans="1:16">
      <c r="A27" s="479" t="str">
        <f>IF([1]raw_asset!$A27="","",VLOOKUP([1]raw_asset!$A27,[1]raw_asset!$A27:$G27,1))</f>
        <v/>
      </c>
      <c r="B27" s="479" t="str">
        <f>IF([1]raw_asset!$A27="","",VLOOKUP([1]raw_asset!$A27,[1]raw_asset!$A27:$G27,2))</f>
        <v/>
      </c>
      <c r="C27" s="479" t="str">
        <f>IF([1]raw_asset!$A27="","",VLOOKUP([1]raw_asset!$A27,[1]raw_asset!$A27:$G27,3))</f>
        <v/>
      </c>
      <c r="D27" s="113" t="str">
        <f t="shared" si="3"/>
        <v/>
      </c>
      <c r="E27" s="479" t="str">
        <f>IF([1]raw_asset!$A27="","",VLOOKUP([1]raw_asset!$A27,[1]raw_asset!$A27:$G27,4))</f>
        <v/>
      </c>
      <c r="F27" s="479" t="str">
        <f>IF([1]raw_asset!$A27="","",VLOOKUP([1]raw_asset!$A27,[1]raw_asset!$A27:$G27,5))</f>
        <v/>
      </c>
      <c r="G27" s="113" t="str">
        <f t="shared" si="4"/>
        <v/>
      </c>
      <c r="H27" s="479" t="str">
        <f>IF([1]raw_asset!$A27="","",VLOOKUP([1]raw_asset!$A27,[1]raw_asset!$A27:$G27,6))</f>
        <v/>
      </c>
      <c r="I27" s="479" t="str">
        <f>IF([1]raw_asset!$A27="","",VLOOKUP([1]raw_asset!$A27,[1]raw_asset!$A27:$G27,7))</f>
        <v/>
      </c>
      <c r="J27" s="113" t="str">
        <f t="shared" si="5"/>
        <v/>
      </c>
      <c r="K27" s="476" t="str">
        <f t="shared" si="0"/>
        <v/>
      </c>
      <c r="L27" s="479" t="str">
        <f t="shared" si="1"/>
        <v/>
      </c>
      <c r="M27" s="113" t="str">
        <f t="shared" si="2"/>
        <v/>
      </c>
      <c r="N27" s="485" t="str">
        <f>IF(B27="","",IF(ISERROR(VLOOKUP(A27,P2P!$A$13:$M$2000,3)),0,VLOOKUP(A27,P2P!$A$13:$M$2000,3))-IF(ISERROR(VLOOKUP(A27,P2P!$A$13:$M$2000,2)),0,VLOOKUP(A27,P2P!$A$13:$M$2000,2)))</f>
        <v/>
      </c>
      <c r="O27" s="485" t="str">
        <f>IF(E27="","",IF(ISERROR(VLOOKUP(A27,P2P!$A$13:$M$2000,8)),0,VLOOKUP(A27,P2P!$A$13:$M$2000,8))-IF(ISERROR(VLOOKUP(A27,P2P!$A$13:$M$2000,7)),0,VLOOKUP(A27,P2P!$A$13:$M$2000,7)))</f>
        <v/>
      </c>
      <c r="P27" s="485" t="str">
        <f>IF(H27="","",IF(ISERROR(VLOOKUP(A27,P2P!$A$13:$M$2000,13)),0,VLOOKUP(A27,P2P!$A$13:$M$2000,13))-IF(ISERROR(VLOOKUP(A27,P2P!$A$13:$M$2000,12)),0,VLOOKUP(A27,P2P!$A$13:$M$2000,12)))</f>
        <v/>
      </c>
    </row>
    <row r="28" spans="1:16">
      <c r="A28" s="479" t="str">
        <f>IF([1]raw_asset!$A28="","",VLOOKUP([1]raw_asset!$A28,[1]raw_asset!$A28:$G28,1))</f>
        <v/>
      </c>
      <c r="B28" s="479" t="str">
        <f>IF([1]raw_asset!$A28="","",VLOOKUP([1]raw_asset!$A28,[1]raw_asset!$A28:$G28,2))</f>
        <v/>
      </c>
      <c r="C28" s="479" t="str">
        <f>IF([1]raw_asset!$A28="","",VLOOKUP([1]raw_asset!$A28,[1]raw_asset!$A28:$G28,3))</f>
        <v/>
      </c>
      <c r="D28" s="113" t="str">
        <f t="shared" si="3"/>
        <v/>
      </c>
      <c r="E28" s="479" t="str">
        <f>IF([1]raw_asset!$A28="","",VLOOKUP([1]raw_asset!$A28,[1]raw_asset!$A28:$G28,4))</f>
        <v/>
      </c>
      <c r="F28" s="479" t="str">
        <f>IF([1]raw_asset!$A28="","",VLOOKUP([1]raw_asset!$A28,[1]raw_asset!$A28:$G28,5))</f>
        <v/>
      </c>
      <c r="G28" s="113" t="str">
        <f t="shared" si="4"/>
        <v/>
      </c>
      <c r="H28" s="479" t="str">
        <f>IF([1]raw_asset!$A28="","",VLOOKUP([1]raw_asset!$A28,[1]raw_asset!$A28:$G28,6))</f>
        <v/>
      </c>
      <c r="I28" s="479" t="str">
        <f>IF([1]raw_asset!$A28="","",VLOOKUP([1]raw_asset!$A28,[1]raw_asset!$A28:$G28,7))</f>
        <v/>
      </c>
      <c r="J28" s="113" t="str">
        <f t="shared" si="5"/>
        <v/>
      </c>
      <c r="K28" s="476" t="str">
        <f t="shared" si="0"/>
        <v/>
      </c>
      <c r="L28" s="479" t="str">
        <f t="shared" si="1"/>
        <v/>
      </c>
      <c r="M28" s="113" t="str">
        <f t="shared" si="2"/>
        <v/>
      </c>
      <c r="N28" s="485" t="str">
        <f>IF(B28="","",IF(ISERROR(VLOOKUP(A28,P2P!$A$13:$M$2000,3)),0,VLOOKUP(A28,P2P!$A$13:$M$2000,3))-IF(ISERROR(VLOOKUP(A28,P2P!$A$13:$M$2000,2)),0,VLOOKUP(A28,P2P!$A$13:$M$2000,2)))</f>
        <v/>
      </c>
      <c r="O28" s="485" t="str">
        <f>IF(E28="","",IF(ISERROR(VLOOKUP(A28,P2P!$A$13:$M$2000,8)),0,VLOOKUP(A28,P2P!$A$13:$M$2000,8))-IF(ISERROR(VLOOKUP(A28,P2P!$A$13:$M$2000,7)),0,VLOOKUP(A28,P2P!$A$13:$M$2000,7)))</f>
        <v/>
      </c>
      <c r="P28" s="485" t="str">
        <f>IF(H28="","",IF(ISERROR(VLOOKUP(A28,P2P!$A$13:$M$2000,13)),0,VLOOKUP(A28,P2P!$A$13:$M$2000,13))-IF(ISERROR(VLOOKUP(A28,P2P!$A$13:$M$2000,12)),0,VLOOKUP(A28,P2P!$A$13:$M$2000,12)))</f>
        <v/>
      </c>
    </row>
    <row r="29" spans="1:16">
      <c r="A29" s="479" t="str">
        <f>IF([1]raw_asset!$A29="","",VLOOKUP([1]raw_asset!$A29,[1]raw_asset!$A29:$G29,1))</f>
        <v/>
      </c>
      <c r="B29" s="479" t="str">
        <f>IF([1]raw_asset!$A29="","",VLOOKUP([1]raw_asset!$A29,[1]raw_asset!$A29:$G29,2))</f>
        <v/>
      </c>
      <c r="C29" s="479" t="str">
        <f>IF([1]raw_asset!$A29="","",VLOOKUP([1]raw_asset!$A29,[1]raw_asset!$A29:$G29,3))</f>
        <v/>
      </c>
      <c r="D29" s="113" t="str">
        <f t="shared" si="3"/>
        <v/>
      </c>
      <c r="E29" s="479" t="str">
        <f>IF([1]raw_asset!$A29="","",VLOOKUP([1]raw_asset!$A29,[1]raw_asset!$A29:$G29,4))</f>
        <v/>
      </c>
      <c r="F29" s="479" t="str">
        <f>IF([1]raw_asset!$A29="","",VLOOKUP([1]raw_asset!$A29,[1]raw_asset!$A29:$G29,5))</f>
        <v/>
      </c>
      <c r="G29" s="113" t="str">
        <f t="shared" si="4"/>
        <v/>
      </c>
      <c r="H29" s="479" t="str">
        <f>IF([1]raw_asset!$A29="","",VLOOKUP([1]raw_asset!$A29,[1]raw_asset!$A29:$G29,6))</f>
        <v/>
      </c>
      <c r="I29" s="479" t="str">
        <f>IF([1]raw_asset!$A29="","",VLOOKUP([1]raw_asset!$A29,[1]raw_asset!$A29:$G29,7))</f>
        <v/>
      </c>
      <c r="J29" s="113" t="str">
        <f t="shared" si="5"/>
        <v/>
      </c>
      <c r="K29" s="476" t="str">
        <f t="shared" si="0"/>
        <v/>
      </c>
      <c r="L29" s="479" t="str">
        <f t="shared" si="1"/>
        <v/>
      </c>
      <c r="M29" s="113" t="str">
        <f t="shared" si="2"/>
        <v/>
      </c>
      <c r="N29" s="485" t="str">
        <f>IF(B29="","",IF(ISERROR(VLOOKUP(A29,P2P!$A$13:$M$2000,3)),0,VLOOKUP(A29,P2P!$A$13:$M$2000,3))-IF(ISERROR(VLOOKUP(A29,P2P!$A$13:$M$2000,2)),0,VLOOKUP(A29,P2P!$A$13:$M$2000,2)))</f>
        <v/>
      </c>
      <c r="O29" s="485" t="str">
        <f>IF(E29="","",IF(ISERROR(VLOOKUP(A29,P2P!$A$13:$M$2000,8)),0,VLOOKUP(A29,P2P!$A$13:$M$2000,8))-IF(ISERROR(VLOOKUP(A29,P2P!$A$13:$M$2000,7)),0,VLOOKUP(A29,P2P!$A$13:$M$2000,7)))</f>
        <v/>
      </c>
      <c r="P29" s="485" t="str">
        <f>IF(H29="","",IF(ISERROR(VLOOKUP(A29,P2P!$A$13:$M$2000,13)),0,VLOOKUP(A29,P2P!$A$13:$M$2000,13))-IF(ISERROR(VLOOKUP(A29,P2P!$A$13:$M$2000,12)),0,VLOOKUP(A29,P2P!$A$13:$M$2000,12)))</f>
        <v/>
      </c>
    </row>
    <row r="30" spans="1:16">
      <c r="A30" s="479" t="str">
        <f>IF([1]raw_asset!$A30="","",VLOOKUP([1]raw_asset!$A30,[1]raw_asset!$A30:$G30,1))</f>
        <v/>
      </c>
      <c r="B30" s="479" t="str">
        <f>IF([1]raw_asset!$A30="","",VLOOKUP([1]raw_asset!$A30,[1]raw_asset!$A30:$G30,2))</f>
        <v/>
      </c>
      <c r="C30" s="479" t="str">
        <f>IF([1]raw_asset!$A30="","",VLOOKUP([1]raw_asset!$A30,[1]raw_asset!$A30:$G30,3))</f>
        <v/>
      </c>
      <c r="D30" s="113" t="str">
        <f t="shared" si="3"/>
        <v/>
      </c>
      <c r="E30" s="479" t="str">
        <f>IF([1]raw_asset!$A30="","",VLOOKUP([1]raw_asset!$A30,[1]raw_asset!$A30:$G30,4))</f>
        <v/>
      </c>
      <c r="F30" s="479" t="str">
        <f>IF([1]raw_asset!$A30="","",VLOOKUP([1]raw_asset!$A30,[1]raw_asset!$A30:$G30,5))</f>
        <v/>
      </c>
      <c r="G30" s="113" t="str">
        <f t="shared" si="4"/>
        <v/>
      </c>
      <c r="H30" s="479" t="str">
        <f>IF([1]raw_asset!$A30="","",VLOOKUP([1]raw_asset!$A30,[1]raw_asset!$A30:$G30,6))</f>
        <v/>
      </c>
      <c r="I30" s="479" t="str">
        <f>IF([1]raw_asset!$A30="","",VLOOKUP([1]raw_asset!$A30,[1]raw_asset!$A30:$G30,7))</f>
        <v/>
      </c>
      <c r="J30" s="113" t="str">
        <f t="shared" si="5"/>
        <v/>
      </c>
      <c r="K30" s="476" t="str">
        <f t="shared" si="0"/>
        <v/>
      </c>
      <c r="L30" s="479" t="str">
        <f t="shared" si="1"/>
        <v/>
      </c>
      <c r="M30" s="113" t="str">
        <f t="shared" si="2"/>
        <v/>
      </c>
      <c r="N30" s="485" t="str">
        <f>IF(B30="","",IF(ISERROR(VLOOKUP(A30,P2P!$A$13:$M$2000,3)),0,VLOOKUP(A30,P2P!$A$13:$M$2000,3))-IF(ISERROR(VLOOKUP(A30,P2P!$A$13:$M$2000,2)),0,VLOOKUP(A30,P2P!$A$13:$M$2000,2)))</f>
        <v/>
      </c>
      <c r="O30" s="485" t="str">
        <f>IF(E30="","",IF(ISERROR(VLOOKUP(A30,P2P!$A$13:$M$2000,8)),0,VLOOKUP(A30,P2P!$A$13:$M$2000,8))-IF(ISERROR(VLOOKUP(A30,P2P!$A$13:$M$2000,7)),0,VLOOKUP(A30,P2P!$A$13:$M$2000,7)))</f>
        <v/>
      </c>
      <c r="P30" s="485" t="str">
        <f>IF(H30="","",IF(ISERROR(VLOOKUP(A30,P2P!$A$13:$M$2000,13)),0,VLOOKUP(A30,P2P!$A$13:$M$2000,13))-IF(ISERROR(VLOOKUP(A30,P2P!$A$13:$M$2000,12)),0,VLOOKUP(A30,P2P!$A$13:$M$2000,12)))</f>
        <v/>
      </c>
    </row>
    <row r="31" spans="1:16">
      <c r="A31" s="479" t="str">
        <f>IF([1]raw_asset!$A31="","",VLOOKUP([1]raw_asset!$A31,[1]raw_asset!$A31:$G31,1))</f>
        <v/>
      </c>
      <c r="B31" s="479" t="str">
        <f>IF([1]raw_asset!$A31="","",VLOOKUP([1]raw_asset!$A31,[1]raw_asset!$A31:$G31,2))</f>
        <v/>
      </c>
      <c r="C31" s="479" t="str">
        <f>IF([1]raw_asset!$A31="","",VLOOKUP([1]raw_asset!$A31,[1]raw_asset!$A31:$G31,3))</f>
        <v/>
      </c>
      <c r="D31" s="113" t="str">
        <f t="shared" si="3"/>
        <v/>
      </c>
      <c r="E31" s="479" t="str">
        <f>IF([1]raw_asset!$A31="","",VLOOKUP([1]raw_asset!$A31,[1]raw_asset!$A31:$G31,4))</f>
        <v/>
      </c>
      <c r="F31" s="479" t="str">
        <f>IF([1]raw_asset!$A31="","",VLOOKUP([1]raw_asset!$A31,[1]raw_asset!$A31:$G31,5))</f>
        <v/>
      </c>
      <c r="G31" s="113" t="str">
        <f t="shared" si="4"/>
        <v/>
      </c>
      <c r="H31" s="479" t="str">
        <f>IF([1]raw_asset!$A31="","",VLOOKUP([1]raw_asset!$A31,[1]raw_asset!$A31:$G31,6))</f>
        <v/>
      </c>
      <c r="I31" s="479" t="str">
        <f>IF([1]raw_asset!$A31="","",VLOOKUP([1]raw_asset!$A31,[1]raw_asset!$A31:$G31,7))</f>
        <v/>
      </c>
      <c r="J31" s="113" t="str">
        <f t="shared" si="5"/>
        <v/>
      </c>
      <c r="K31" s="476" t="str">
        <f t="shared" si="0"/>
        <v/>
      </c>
      <c r="L31" s="479" t="str">
        <f t="shared" si="1"/>
        <v/>
      </c>
      <c r="M31" s="113" t="str">
        <f t="shared" si="2"/>
        <v/>
      </c>
      <c r="N31" s="485" t="str">
        <f>IF(B31="","",IF(ISERROR(VLOOKUP(A31,P2P!$A$13:$M$2000,3)),0,VLOOKUP(A31,P2P!$A$13:$M$2000,3))-IF(ISERROR(VLOOKUP(A31,P2P!$A$13:$M$2000,2)),0,VLOOKUP(A31,P2P!$A$13:$M$2000,2)))</f>
        <v/>
      </c>
      <c r="O31" s="485" t="str">
        <f>IF(E31="","",IF(ISERROR(VLOOKUP(A31,P2P!$A$13:$M$2000,8)),0,VLOOKUP(A31,P2P!$A$13:$M$2000,8))-IF(ISERROR(VLOOKUP(A31,P2P!$A$13:$M$2000,7)),0,VLOOKUP(A31,P2P!$A$13:$M$2000,7)))</f>
        <v/>
      </c>
      <c r="P31" s="485" t="str">
        <f>IF(H31="","",IF(ISERROR(VLOOKUP(A31,P2P!$A$13:$M$2000,13)),0,VLOOKUP(A31,P2P!$A$13:$M$2000,13))-IF(ISERROR(VLOOKUP(A31,P2P!$A$13:$M$2000,12)),0,VLOOKUP(A31,P2P!$A$13:$M$2000,12)))</f>
        <v/>
      </c>
    </row>
    <row r="32" spans="1:16">
      <c r="A32" s="479" t="str">
        <f>IF([1]raw_asset!$A32="","",VLOOKUP([1]raw_asset!$A32,[1]raw_asset!$A32:$G32,1))</f>
        <v/>
      </c>
      <c r="B32" s="479" t="str">
        <f>IF([1]raw_asset!$A32="","",VLOOKUP([1]raw_asset!$A32,[1]raw_asset!$A32:$G32,2))</f>
        <v/>
      </c>
      <c r="C32" s="479" t="str">
        <f>IF([1]raw_asset!$A32="","",VLOOKUP([1]raw_asset!$A32,[1]raw_asset!$A32:$G32,3))</f>
        <v/>
      </c>
      <c r="D32" s="113" t="str">
        <f t="shared" si="3"/>
        <v/>
      </c>
      <c r="E32" s="479" t="str">
        <f>IF([1]raw_asset!$A32="","",VLOOKUP([1]raw_asset!$A32,[1]raw_asset!$A32:$G32,4))</f>
        <v/>
      </c>
      <c r="F32" s="479" t="str">
        <f>IF([1]raw_asset!$A32="","",VLOOKUP([1]raw_asset!$A32,[1]raw_asset!$A32:$G32,5))</f>
        <v/>
      </c>
      <c r="G32" s="113" t="str">
        <f t="shared" si="4"/>
        <v/>
      </c>
      <c r="H32" s="479" t="str">
        <f>IF([1]raw_asset!$A32="","",VLOOKUP([1]raw_asset!$A32,[1]raw_asset!$A32:$G32,6))</f>
        <v/>
      </c>
      <c r="I32" s="479" t="str">
        <f>IF([1]raw_asset!$A32="","",VLOOKUP([1]raw_asset!$A32,[1]raw_asset!$A32:$G32,7))</f>
        <v/>
      </c>
      <c r="J32" s="113" t="str">
        <f t="shared" si="5"/>
        <v/>
      </c>
      <c r="K32" s="476" t="str">
        <f t="shared" si="0"/>
        <v/>
      </c>
      <c r="L32" s="479" t="str">
        <f t="shared" si="1"/>
        <v/>
      </c>
      <c r="M32" s="113" t="str">
        <f t="shared" si="2"/>
        <v/>
      </c>
      <c r="N32" s="485" t="str">
        <f>IF(B32="","",IF(ISERROR(VLOOKUP(A32,P2P!$A$13:$M$2000,3)),0,VLOOKUP(A32,P2P!$A$13:$M$2000,3))-IF(ISERROR(VLOOKUP(A32,P2P!$A$13:$M$2000,2)),0,VLOOKUP(A32,P2P!$A$13:$M$2000,2)))</f>
        <v/>
      </c>
      <c r="O32" s="485" t="str">
        <f>IF(E32="","",IF(ISERROR(VLOOKUP(A32,P2P!$A$13:$M$2000,8)),0,VLOOKUP(A32,P2P!$A$13:$M$2000,8))-IF(ISERROR(VLOOKUP(A32,P2P!$A$13:$M$2000,7)),0,VLOOKUP(A32,P2P!$A$13:$M$2000,7)))</f>
        <v/>
      </c>
      <c r="P32" s="485" t="str">
        <f>IF(H32="","",IF(ISERROR(VLOOKUP(A32,P2P!$A$13:$M$2000,13)),0,VLOOKUP(A32,P2P!$A$13:$M$2000,13))-IF(ISERROR(VLOOKUP(A32,P2P!$A$13:$M$2000,12)),0,VLOOKUP(A32,P2P!$A$13:$M$2000,12)))</f>
        <v/>
      </c>
    </row>
    <row r="33" spans="1:16">
      <c r="A33" s="479" t="str">
        <f>IF([1]raw_asset!$A33="","",VLOOKUP([1]raw_asset!$A33,[1]raw_asset!$A33:$G33,1))</f>
        <v/>
      </c>
      <c r="B33" s="479" t="str">
        <f>IF([1]raw_asset!$A33="","",VLOOKUP([1]raw_asset!$A33,[1]raw_asset!$A33:$G33,2))</f>
        <v/>
      </c>
      <c r="C33" s="479" t="str">
        <f>IF([1]raw_asset!$A33="","",VLOOKUP([1]raw_asset!$A33,[1]raw_asset!$A33:$G33,3))</f>
        <v/>
      </c>
      <c r="D33" s="113" t="str">
        <f t="shared" si="3"/>
        <v/>
      </c>
      <c r="E33" s="479" t="str">
        <f>IF([1]raw_asset!$A33="","",VLOOKUP([1]raw_asset!$A33,[1]raw_asset!$A33:$G33,4))</f>
        <v/>
      </c>
      <c r="F33" s="479" t="str">
        <f>IF([1]raw_asset!$A33="","",VLOOKUP([1]raw_asset!$A33,[1]raw_asset!$A33:$G33,5))</f>
        <v/>
      </c>
      <c r="G33" s="113" t="str">
        <f t="shared" si="4"/>
        <v/>
      </c>
      <c r="H33" s="479" t="str">
        <f>IF([1]raw_asset!$A33="","",VLOOKUP([1]raw_asset!$A33,[1]raw_asset!$A33:$G33,6))</f>
        <v/>
      </c>
      <c r="I33" s="479" t="str">
        <f>IF([1]raw_asset!$A33="","",VLOOKUP([1]raw_asset!$A33,[1]raw_asset!$A33:$G33,7))</f>
        <v/>
      </c>
      <c r="J33" s="113" t="str">
        <f t="shared" si="5"/>
        <v/>
      </c>
      <c r="K33" s="476" t="str">
        <f t="shared" si="0"/>
        <v/>
      </c>
      <c r="L33" s="479" t="str">
        <f t="shared" si="1"/>
        <v/>
      </c>
      <c r="M33" s="113" t="str">
        <f t="shared" si="2"/>
        <v/>
      </c>
      <c r="N33" s="485" t="str">
        <f>IF(B33="","",IF(ISERROR(VLOOKUP(A33,P2P!$A$13:$M$2000,3)),0,VLOOKUP(A33,P2P!$A$13:$M$2000,3))-IF(ISERROR(VLOOKUP(A33,P2P!$A$13:$M$2000,2)),0,VLOOKUP(A33,P2P!$A$13:$M$2000,2)))</f>
        <v/>
      </c>
      <c r="O33" s="485" t="str">
        <f>IF(E33="","",IF(ISERROR(VLOOKUP(A33,P2P!$A$13:$M$2000,8)),0,VLOOKUP(A33,P2P!$A$13:$M$2000,8))-IF(ISERROR(VLOOKUP(A33,P2P!$A$13:$M$2000,7)),0,VLOOKUP(A33,P2P!$A$13:$M$2000,7)))</f>
        <v/>
      </c>
      <c r="P33" s="485" t="str">
        <f>IF(H33="","",IF(ISERROR(VLOOKUP(A33,P2P!$A$13:$M$2000,13)),0,VLOOKUP(A33,P2P!$A$13:$M$2000,13))-IF(ISERROR(VLOOKUP(A33,P2P!$A$13:$M$2000,12)),0,VLOOKUP(A33,P2P!$A$13:$M$2000,12)))</f>
        <v/>
      </c>
    </row>
    <row r="34" spans="1:16">
      <c r="A34" s="479" t="str">
        <f>IF([1]raw_asset!$A34="","",VLOOKUP([1]raw_asset!$A34,[1]raw_asset!$A34:$G34,1))</f>
        <v/>
      </c>
      <c r="B34" s="479" t="str">
        <f>IF([1]raw_asset!$A34="","",VLOOKUP([1]raw_asset!$A34,[1]raw_asset!$A34:$G34,2))</f>
        <v/>
      </c>
      <c r="C34" s="479" t="str">
        <f>IF([1]raw_asset!$A34="","",VLOOKUP([1]raw_asset!$A34,[1]raw_asset!$A34:$G34,3))</f>
        <v/>
      </c>
      <c r="D34" s="113" t="str">
        <f t="shared" si="3"/>
        <v/>
      </c>
      <c r="E34" s="479" t="str">
        <f>IF([1]raw_asset!$A34="","",VLOOKUP([1]raw_asset!$A34,[1]raw_asset!$A34:$G34,4))</f>
        <v/>
      </c>
      <c r="F34" s="479" t="str">
        <f>IF([1]raw_asset!$A34="","",VLOOKUP([1]raw_asset!$A34,[1]raw_asset!$A34:$G34,5))</f>
        <v/>
      </c>
      <c r="G34" s="113" t="str">
        <f t="shared" si="4"/>
        <v/>
      </c>
      <c r="H34" s="479" t="str">
        <f>IF([1]raw_asset!$A34="","",VLOOKUP([1]raw_asset!$A34,[1]raw_asset!$A34:$G34,6))</f>
        <v/>
      </c>
      <c r="I34" s="479" t="str">
        <f>IF([1]raw_asset!$A34="","",VLOOKUP([1]raw_asset!$A34,[1]raw_asset!$A34:$G34,7))</f>
        <v/>
      </c>
      <c r="J34" s="113" t="str">
        <f t="shared" si="5"/>
        <v/>
      </c>
      <c r="K34" s="476" t="str">
        <f t="shared" si="0"/>
        <v/>
      </c>
      <c r="L34" s="479" t="str">
        <f t="shared" si="1"/>
        <v/>
      </c>
      <c r="M34" s="113" t="str">
        <f t="shared" si="2"/>
        <v/>
      </c>
      <c r="N34" s="485" t="str">
        <f>IF(B34="","",IF(ISERROR(VLOOKUP(A34,P2P!$A$13:$M$2000,3)),0,VLOOKUP(A34,P2P!$A$13:$M$2000,3))-IF(ISERROR(VLOOKUP(A34,P2P!$A$13:$M$2000,2)),0,VLOOKUP(A34,P2P!$A$13:$M$2000,2)))</f>
        <v/>
      </c>
      <c r="O34" s="485" t="str">
        <f>IF(E34="","",IF(ISERROR(VLOOKUP(A34,P2P!$A$13:$M$2000,8)),0,VLOOKUP(A34,P2P!$A$13:$M$2000,8))-IF(ISERROR(VLOOKUP(A34,P2P!$A$13:$M$2000,7)),0,VLOOKUP(A34,P2P!$A$13:$M$2000,7)))</f>
        <v/>
      </c>
      <c r="P34" s="485" t="str">
        <f>IF(H34="","",IF(ISERROR(VLOOKUP(A34,P2P!$A$13:$M$2000,13)),0,VLOOKUP(A34,P2P!$A$13:$M$2000,13))-IF(ISERROR(VLOOKUP(A34,P2P!$A$13:$M$2000,12)),0,VLOOKUP(A34,P2P!$A$13:$M$2000,12)))</f>
        <v/>
      </c>
    </row>
    <row r="35" spans="1:16">
      <c r="A35" s="479" t="str">
        <f>IF([1]raw_asset!$A35="","",VLOOKUP([1]raw_asset!$A35,[1]raw_asset!$A35:$G35,1))</f>
        <v/>
      </c>
      <c r="B35" s="479" t="str">
        <f>IF([1]raw_asset!$A35="","",VLOOKUP([1]raw_asset!$A35,[1]raw_asset!$A35:$G35,2))</f>
        <v/>
      </c>
      <c r="C35" s="479" t="str">
        <f>IF([1]raw_asset!$A35="","",VLOOKUP([1]raw_asset!$A35,[1]raw_asset!$A35:$G35,3))</f>
        <v/>
      </c>
      <c r="D35" s="113" t="str">
        <f t="shared" si="3"/>
        <v/>
      </c>
      <c r="E35" s="479" t="str">
        <f>IF([1]raw_asset!$A35="","",VLOOKUP([1]raw_asset!$A35,[1]raw_asset!$A35:$G35,4))</f>
        <v/>
      </c>
      <c r="F35" s="479" t="str">
        <f>IF([1]raw_asset!$A35="","",VLOOKUP([1]raw_asset!$A35,[1]raw_asset!$A35:$G35,5))</f>
        <v/>
      </c>
      <c r="G35" s="113" t="str">
        <f t="shared" si="4"/>
        <v/>
      </c>
      <c r="H35" s="479" t="str">
        <f>IF([1]raw_asset!$A35="","",VLOOKUP([1]raw_asset!$A35,[1]raw_asset!$A35:$G35,6))</f>
        <v/>
      </c>
      <c r="I35" s="479" t="str">
        <f>IF([1]raw_asset!$A35="","",VLOOKUP([1]raw_asset!$A35,[1]raw_asset!$A35:$G35,7))</f>
        <v/>
      </c>
      <c r="J35" s="113" t="str">
        <f t="shared" si="5"/>
        <v/>
      </c>
      <c r="K35" s="476" t="str">
        <f t="shared" si="0"/>
        <v/>
      </c>
      <c r="L35" s="479" t="str">
        <f t="shared" si="1"/>
        <v/>
      </c>
      <c r="M35" s="113" t="str">
        <f t="shared" si="2"/>
        <v/>
      </c>
      <c r="N35" s="485" t="str">
        <f>IF(B35="","",IF(ISERROR(VLOOKUP(A35,P2P!$A$13:$M$2000,3)),0,VLOOKUP(A35,P2P!$A$13:$M$2000,3))-IF(ISERROR(VLOOKUP(A35,P2P!$A$13:$M$2000,2)),0,VLOOKUP(A35,P2P!$A$13:$M$2000,2)))</f>
        <v/>
      </c>
      <c r="O35" s="485" t="str">
        <f>IF(E35="","",IF(ISERROR(VLOOKUP(A35,P2P!$A$13:$M$2000,8)),0,VLOOKUP(A35,P2P!$A$13:$M$2000,8))-IF(ISERROR(VLOOKUP(A35,P2P!$A$13:$M$2000,7)),0,VLOOKUP(A35,P2P!$A$13:$M$2000,7)))</f>
        <v/>
      </c>
      <c r="P35" s="485" t="str">
        <f>IF(H35="","",IF(ISERROR(VLOOKUP(A35,P2P!$A$13:$M$2000,13)),0,VLOOKUP(A35,P2P!$A$13:$M$2000,13))-IF(ISERROR(VLOOKUP(A35,P2P!$A$13:$M$2000,12)),0,VLOOKUP(A35,P2P!$A$13:$M$2000,12)))</f>
        <v/>
      </c>
    </row>
    <row r="36" spans="1:16">
      <c r="A36" s="479" t="str">
        <f>IF([1]raw_asset!$A36="","",VLOOKUP([1]raw_asset!$A36,[1]raw_asset!$A36:$G36,1))</f>
        <v/>
      </c>
      <c r="B36" s="479" t="str">
        <f>IF([1]raw_asset!$A36="","",VLOOKUP([1]raw_asset!$A36,[1]raw_asset!$A36:$G36,2))</f>
        <v/>
      </c>
      <c r="C36" s="479" t="str">
        <f>IF([1]raw_asset!$A36="","",VLOOKUP([1]raw_asset!$A36,[1]raw_asset!$A36:$G36,3))</f>
        <v/>
      </c>
      <c r="D36" s="113" t="str">
        <f t="shared" si="3"/>
        <v/>
      </c>
      <c r="E36" s="479" t="str">
        <f>IF([1]raw_asset!$A36="","",VLOOKUP([1]raw_asset!$A36,[1]raw_asset!$A36:$G36,4))</f>
        <v/>
      </c>
      <c r="F36" s="479" t="str">
        <f>IF([1]raw_asset!$A36="","",VLOOKUP([1]raw_asset!$A36,[1]raw_asset!$A36:$G36,5))</f>
        <v/>
      </c>
      <c r="G36" s="113" t="str">
        <f t="shared" si="4"/>
        <v/>
      </c>
      <c r="H36" s="479" t="str">
        <f>IF([1]raw_asset!$A36="","",VLOOKUP([1]raw_asset!$A36,[1]raw_asset!$A36:$G36,6))</f>
        <v/>
      </c>
      <c r="I36" s="479" t="str">
        <f>IF([1]raw_asset!$A36="","",VLOOKUP([1]raw_asset!$A36,[1]raw_asset!$A36:$G36,7))</f>
        <v/>
      </c>
      <c r="J36" s="113" t="str">
        <f t="shared" si="5"/>
        <v/>
      </c>
      <c r="K36" s="476" t="str">
        <f t="shared" si="0"/>
        <v/>
      </c>
      <c r="L36" s="479" t="str">
        <f t="shared" si="1"/>
        <v/>
      </c>
      <c r="M36" s="113" t="str">
        <f t="shared" si="2"/>
        <v/>
      </c>
      <c r="N36" s="485" t="str">
        <f>IF(B36="","",IF(ISERROR(VLOOKUP(A36,P2P!$A$13:$M$2000,3)),0,VLOOKUP(A36,P2P!$A$13:$M$2000,3))-IF(ISERROR(VLOOKUP(A36,P2P!$A$13:$M$2000,2)),0,VLOOKUP(A36,P2P!$A$13:$M$2000,2)))</f>
        <v/>
      </c>
      <c r="O36" s="485" t="str">
        <f>IF(E36="","",IF(ISERROR(VLOOKUP(A36,P2P!$A$13:$M$2000,8)),0,VLOOKUP(A36,P2P!$A$13:$M$2000,8))-IF(ISERROR(VLOOKUP(A36,P2P!$A$13:$M$2000,7)),0,VLOOKUP(A36,P2P!$A$13:$M$2000,7)))</f>
        <v/>
      </c>
      <c r="P36" s="485" t="str">
        <f>IF(H36="","",IF(ISERROR(VLOOKUP(A36,P2P!$A$13:$M$2000,13)),0,VLOOKUP(A36,P2P!$A$13:$M$2000,13))-IF(ISERROR(VLOOKUP(A36,P2P!$A$13:$M$2000,12)),0,VLOOKUP(A36,P2P!$A$13:$M$2000,12)))</f>
        <v/>
      </c>
    </row>
    <row r="37" spans="1:16">
      <c r="A37" s="479" t="str">
        <f>IF([1]raw_asset!$A37="","",VLOOKUP([1]raw_asset!$A37,[1]raw_asset!$A37:$G37,1))</f>
        <v/>
      </c>
      <c r="B37" s="479" t="str">
        <f>IF([1]raw_asset!$A37="","",VLOOKUP([1]raw_asset!$A37,[1]raw_asset!$A37:$G37,2))</f>
        <v/>
      </c>
      <c r="C37" s="479" t="str">
        <f>IF([1]raw_asset!$A37="","",VLOOKUP([1]raw_asset!$A37,[1]raw_asset!$A37:$G37,3))</f>
        <v/>
      </c>
      <c r="D37" s="113" t="str">
        <f t="shared" si="3"/>
        <v/>
      </c>
      <c r="E37" s="479" t="str">
        <f>IF([1]raw_asset!$A37="","",VLOOKUP([1]raw_asset!$A37,[1]raw_asset!$A37:$G37,4))</f>
        <v/>
      </c>
      <c r="F37" s="479" t="str">
        <f>IF([1]raw_asset!$A37="","",VLOOKUP([1]raw_asset!$A37,[1]raw_asset!$A37:$G37,5))</f>
        <v/>
      </c>
      <c r="G37" s="113" t="str">
        <f t="shared" si="4"/>
        <v/>
      </c>
      <c r="H37" s="479" t="str">
        <f>IF([1]raw_asset!$A37="","",VLOOKUP([1]raw_asset!$A37,[1]raw_asset!$A37:$G37,6))</f>
        <v/>
      </c>
      <c r="I37" s="479" t="str">
        <f>IF([1]raw_asset!$A37="","",VLOOKUP([1]raw_asset!$A37,[1]raw_asset!$A37:$G37,7))</f>
        <v/>
      </c>
      <c r="J37" s="113" t="str">
        <f t="shared" si="5"/>
        <v/>
      </c>
      <c r="K37" s="476" t="str">
        <f t="shared" si="0"/>
        <v/>
      </c>
      <c r="L37" s="479" t="str">
        <f t="shared" si="1"/>
        <v/>
      </c>
      <c r="M37" s="113" t="str">
        <f t="shared" si="2"/>
        <v/>
      </c>
      <c r="N37" s="485" t="str">
        <f>IF(B37="","",IF(ISERROR(VLOOKUP(A37,P2P!$A$13:$M$2000,3)),0,VLOOKUP(A37,P2P!$A$13:$M$2000,3))-IF(ISERROR(VLOOKUP(A37,P2P!$A$13:$M$2000,2)),0,VLOOKUP(A37,P2P!$A$13:$M$2000,2)))</f>
        <v/>
      </c>
      <c r="O37" s="485" t="str">
        <f>IF(E37="","",IF(ISERROR(VLOOKUP(A37,P2P!$A$13:$M$2000,8)),0,VLOOKUP(A37,P2P!$A$13:$M$2000,8))-IF(ISERROR(VLOOKUP(A37,P2P!$A$13:$M$2000,7)),0,VLOOKUP(A37,P2P!$A$13:$M$2000,7)))</f>
        <v/>
      </c>
      <c r="P37" s="485" t="str">
        <f>IF(H37="","",IF(ISERROR(VLOOKUP(A37,P2P!$A$13:$M$2000,13)),0,VLOOKUP(A37,P2P!$A$13:$M$2000,13))-IF(ISERROR(VLOOKUP(A37,P2P!$A$13:$M$2000,12)),0,VLOOKUP(A37,P2P!$A$13:$M$2000,12)))</f>
        <v/>
      </c>
    </row>
    <row r="38" spans="1:16">
      <c r="A38" s="479" t="str">
        <f>IF([1]raw_asset!$A38="","",VLOOKUP([1]raw_asset!$A38,[1]raw_asset!$A38:$G38,1))</f>
        <v/>
      </c>
      <c r="B38" s="479" t="str">
        <f>IF([1]raw_asset!$A38="","",VLOOKUP([1]raw_asset!$A38,[1]raw_asset!$A38:$G38,2))</f>
        <v/>
      </c>
      <c r="C38" s="479" t="str">
        <f>IF([1]raw_asset!$A38="","",VLOOKUP([1]raw_asset!$A38,[1]raw_asset!$A38:$G38,3))</f>
        <v/>
      </c>
      <c r="D38" s="113" t="str">
        <f t="shared" si="3"/>
        <v/>
      </c>
      <c r="E38" s="479" t="str">
        <f>IF([1]raw_asset!$A38="","",VLOOKUP([1]raw_asset!$A38,[1]raw_asset!$A38:$G38,4))</f>
        <v/>
      </c>
      <c r="F38" s="479" t="str">
        <f>IF([1]raw_asset!$A38="","",VLOOKUP([1]raw_asset!$A38,[1]raw_asset!$A38:$G38,5))</f>
        <v/>
      </c>
      <c r="G38" s="113" t="str">
        <f t="shared" si="4"/>
        <v/>
      </c>
      <c r="H38" s="479" t="str">
        <f>IF([1]raw_asset!$A38="","",VLOOKUP([1]raw_asset!$A38,[1]raw_asset!$A38:$G38,6))</f>
        <v/>
      </c>
      <c r="I38" s="479" t="str">
        <f>IF([1]raw_asset!$A38="","",VLOOKUP([1]raw_asset!$A38,[1]raw_asset!$A38:$G38,7))</f>
        <v/>
      </c>
      <c r="J38" s="113" t="str">
        <f t="shared" si="5"/>
        <v/>
      </c>
      <c r="K38" s="476" t="str">
        <f t="shared" si="0"/>
        <v/>
      </c>
      <c r="L38" s="479" t="str">
        <f t="shared" si="1"/>
        <v/>
      </c>
      <c r="M38" s="113" t="str">
        <f t="shared" si="2"/>
        <v/>
      </c>
      <c r="N38" s="485" t="str">
        <f>IF(B38="","",IF(ISERROR(VLOOKUP(A38,P2P!$A$13:$M$2000,3)),0,VLOOKUP(A38,P2P!$A$13:$M$2000,3))-IF(ISERROR(VLOOKUP(A38,P2P!$A$13:$M$2000,2)),0,VLOOKUP(A38,P2P!$A$13:$M$2000,2)))</f>
        <v/>
      </c>
      <c r="O38" s="485" t="str">
        <f>IF(E38="","",IF(ISERROR(VLOOKUP(A38,P2P!$A$13:$M$2000,8)),0,VLOOKUP(A38,P2P!$A$13:$M$2000,8))-IF(ISERROR(VLOOKUP(A38,P2P!$A$13:$M$2000,7)),0,VLOOKUP(A38,P2P!$A$13:$M$2000,7)))</f>
        <v/>
      </c>
      <c r="P38" s="485" t="str">
        <f>IF(H38="","",IF(ISERROR(VLOOKUP(A38,P2P!$A$13:$M$2000,13)),0,VLOOKUP(A38,P2P!$A$13:$M$2000,13))-IF(ISERROR(VLOOKUP(A38,P2P!$A$13:$M$2000,12)),0,VLOOKUP(A38,P2P!$A$13:$M$2000,12)))</f>
        <v/>
      </c>
    </row>
    <row r="39" spans="1:16">
      <c r="A39" s="479" t="str">
        <f>IF([1]raw_asset!$A39="","",VLOOKUP([1]raw_asset!$A39,[1]raw_asset!$A39:$G39,1))</f>
        <v/>
      </c>
      <c r="B39" s="479" t="str">
        <f>IF([1]raw_asset!$A39="","",VLOOKUP([1]raw_asset!$A39,[1]raw_asset!$A39:$G39,2))</f>
        <v/>
      </c>
      <c r="C39" s="479" t="str">
        <f>IF([1]raw_asset!$A39="","",VLOOKUP([1]raw_asset!$A39,[1]raw_asset!$A39:$G39,3))</f>
        <v/>
      </c>
      <c r="D39" s="113" t="str">
        <f t="shared" si="3"/>
        <v/>
      </c>
      <c r="E39" s="479" t="str">
        <f>IF([1]raw_asset!$A39="","",VLOOKUP([1]raw_asset!$A39,[1]raw_asset!$A39:$G39,4))</f>
        <v/>
      </c>
      <c r="F39" s="479" t="str">
        <f>IF([1]raw_asset!$A39="","",VLOOKUP([1]raw_asset!$A39,[1]raw_asset!$A39:$G39,5))</f>
        <v/>
      </c>
      <c r="G39" s="113" t="str">
        <f t="shared" si="4"/>
        <v/>
      </c>
      <c r="H39" s="479" t="str">
        <f>IF([1]raw_asset!$A39="","",VLOOKUP([1]raw_asset!$A39,[1]raw_asset!$A39:$G39,6))</f>
        <v/>
      </c>
      <c r="I39" s="479" t="str">
        <f>IF([1]raw_asset!$A39="","",VLOOKUP([1]raw_asset!$A39,[1]raw_asset!$A39:$G39,7))</f>
        <v/>
      </c>
      <c r="J39" s="113" t="str">
        <f t="shared" si="5"/>
        <v/>
      </c>
      <c r="K39" s="476" t="str">
        <f t="shared" si="0"/>
        <v/>
      </c>
      <c r="L39" s="479" t="str">
        <f t="shared" si="1"/>
        <v/>
      </c>
      <c r="M39" s="113" t="str">
        <f t="shared" si="2"/>
        <v/>
      </c>
      <c r="N39" s="485" t="str">
        <f>IF(B39="","",IF(ISERROR(VLOOKUP(A39,P2P!$A$13:$M$2000,3)),0,VLOOKUP(A39,P2P!$A$13:$M$2000,3))-IF(ISERROR(VLOOKUP(A39,P2P!$A$13:$M$2000,2)),0,VLOOKUP(A39,P2P!$A$13:$M$2000,2)))</f>
        <v/>
      </c>
      <c r="O39" s="485" t="str">
        <f>IF(E39="","",IF(ISERROR(VLOOKUP(A39,P2P!$A$13:$M$2000,8)),0,VLOOKUP(A39,P2P!$A$13:$M$2000,8))-IF(ISERROR(VLOOKUP(A39,P2P!$A$13:$M$2000,7)),0,VLOOKUP(A39,P2P!$A$13:$M$2000,7)))</f>
        <v/>
      </c>
      <c r="P39" s="485" t="str">
        <f>IF(H39="","",IF(ISERROR(VLOOKUP(A39,P2P!$A$13:$M$2000,13)),0,VLOOKUP(A39,P2P!$A$13:$M$2000,13))-IF(ISERROR(VLOOKUP(A39,P2P!$A$13:$M$2000,12)),0,VLOOKUP(A39,P2P!$A$13:$M$2000,12)))</f>
        <v/>
      </c>
    </row>
    <row r="40" spans="1:16">
      <c r="A40" s="479" t="str">
        <f>IF([1]raw_asset!$A40="","",VLOOKUP([1]raw_asset!$A40,[1]raw_asset!$A40:$G40,1))</f>
        <v/>
      </c>
      <c r="B40" s="479" t="str">
        <f>IF([1]raw_asset!$A40="","",VLOOKUP([1]raw_asset!$A40,[1]raw_asset!$A40:$G40,2))</f>
        <v/>
      </c>
      <c r="C40" s="479" t="str">
        <f>IF([1]raw_asset!$A40="","",VLOOKUP([1]raw_asset!$A40,[1]raw_asset!$A40:$G40,3))</f>
        <v/>
      </c>
      <c r="D40" s="113" t="str">
        <f t="shared" si="3"/>
        <v/>
      </c>
      <c r="E40" s="479" t="str">
        <f>IF([1]raw_asset!$A40="","",VLOOKUP([1]raw_asset!$A40,[1]raw_asset!$A40:$G40,4))</f>
        <v/>
      </c>
      <c r="F40" s="479" t="str">
        <f>IF([1]raw_asset!$A40="","",VLOOKUP([1]raw_asset!$A40,[1]raw_asset!$A40:$G40,5))</f>
        <v/>
      </c>
      <c r="G40" s="113" t="str">
        <f t="shared" si="4"/>
        <v/>
      </c>
      <c r="H40" s="479" t="str">
        <f>IF([1]raw_asset!$A40="","",VLOOKUP([1]raw_asset!$A40,[1]raw_asset!$A40:$G40,6))</f>
        <v/>
      </c>
      <c r="I40" s="479" t="str">
        <f>IF([1]raw_asset!$A40="","",VLOOKUP([1]raw_asset!$A40,[1]raw_asset!$A40:$G40,7))</f>
        <v/>
      </c>
      <c r="J40" s="113" t="str">
        <f t="shared" si="5"/>
        <v/>
      </c>
      <c r="K40" s="476" t="str">
        <f t="shared" si="0"/>
        <v/>
      </c>
      <c r="L40" s="479" t="str">
        <f t="shared" si="1"/>
        <v/>
      </c>
      <c r="M40" s="113" t="str">
        <f t="shared" si="2"/>
        <v/>
      </c>
      <c r="N40" s="485" t="str">
        <f>IF(B40="","",IF(ISERROR(VLOOKUP(A40,P2P!$A$13:$M$2000,3)),0,VLOOKUP(A40,P2P!$A$13:$M$2000,3))-IF(ISERROR(VLOOKUP(A40,P2P!$A$13:$M$2000,2)),0,VLOOKUP(A40,P2P!$A$13:$M$2000,2)))</f>
        <v/>
      </c>
      <c r="O40" s="485" t="str">
        <f>IF(E40="","",IF(ISERROR(VLOOKUP(A40,P2P!$A$13:$M$2000,8)),0,VLOOKUP(A40,P2P!$A$13:$M$2000,8))-IF(ISERROR(VLOOKUP(A40,P2P!$A$13:$M$2000,7)),0,VLOOKUP(A40,P2P!$A$13:$M$2000,7)))</f>
        <v/>
      </c>
      <c r="P40" s="485" t="str">
        <f>IF(H40="","",IF(ISERROR(VLOOKUP(A40,P2P!$A$13:$M$2000,13)),0,VLOOKUP(A40,P2P!$A$13:$M$2000,13))-IF(ISERROR(VLOOKUP(A40,P2P!$A$13:$M$2000,12)),0,VLOOKUP(A40,P2P!$A$13:$M$2000,12)))</f>
        <v/>
      </c>
    </row>
    <row r="41" spans="1:16">
      <c r="A41" s="479" t="str">
        <f>IF([1]raw_asset!$A41="","",VLOOKUP([1]raw_asset!$A41,[1]raw_asset!$A41:$G41,1))</f>
        <v/>
      </c>
      <c r="B41" s="479" t="str">
        <f>IF([1]raw_asset!$A41="","",VLOOKUP([1]raw_asset!$A41,[1]raw_asset!$A41:$G41,2))</f>
        <v/>
      </c>
      <c r="C41" s="479" t="str">
        <f>IF([1]raw_asset!$A41="","",VLOOKUP([1]raw_asset!$A41,[1]raw_asset!$A41:$G41,3))</f>
        <v/>
      </c>
      <c r="D41" s="113" t="str">
        <f t="shared" si="3"/>
        <v/>
      </c>
      <c r="E41" s="479" t="str">
        <f>IF([1]raw_asset!$A41="","",VLOOKUP([1]raw_asset!$A41,[1]raw_asset!$A41:$G41,4))</f>
        <v/>
      </c>
      <c r="F41" s="479" t="str">
        <f>IF([1]raw_asset!$A41="","",VLOOKUP([1]raw_asset!$A41,[1]raw_asset!$A41:$G41,5))</f>
        <v/>
      </c>
      <c r="G41" s="113" t="str">
        <f t="shared" si="4"/>
        <v/>
      </c>
      <c r="H41" s="479" t="str">
        <f>IF([1]raw_asset!$A41="","",VLOOKUP([1]raw_asset!$A41,[1]raw_asset!$A41:$G41,6))</f>
        <v/>
      </c>
      <c r="I41" s="479" t="str">
        <f>IF([1]raw_asset!$A41="","",VLOOKUP([1]raw_asset!$A41,[1]raw_asset!$A41:$G41,7))</f>
        <v/>
      </c>
      <c r="J41" s="113" t="str">
        <f t="shared" si="5"/>
        <v/>
      </c>
      <c r="K41" s="476" t="str">
        <f t="shared" si="0"/>
        <v/>
      </c>
      <c r="L41" s="479" t="str">
        <f t="shared" si="1"/>
        <v/>
      </c>
      <c r="M41" s="113" t="str">
        <f t="shared" si="2"/>
        <v/>
      </c>
      <c r="N41" s="485" t="str">
        <f>IF(B41="","",IF(ISERROR(VLOOKUP(A41,P2P!$A$13:$M$2000,3)),0,VLOOKUP(A41,P2P!$A$13:$M$2000,3))-IF(ISERROR(VLOOKUP(A41,P2P!$A$13:$M$2000,2)),0,VLOOKUP(A41,P2P!$A$13:$M$2000,2)))</f>
        <v/>
      </c>
      <c r="O41" s="485" t="str">
        <f>IF(E41="","",IF(ISERROR(VLOOKUP(A41,P2P!$A$13:$M$2000,8)),0,VLOOKUP(A41,P2P!$A$13:$M$2000,8))-IF(ISERROR(VLOOKUP(A41,P2P!$A$13:$M$2000,7)),0,VLOOKUP(A41,P2P!$A$13:$M$2000,7)))</f>
        <v/>
      </c>
      <c r="P41" s="485" t="str">
        <f>IF(H41="","",IF(ISERROR(VLOOKUP(A41,P2P!$A$13:$M$2000,13)),0,VLOOKUP(A41,P2P!$A$13:$M$2000,13))-IF(ISERROR(VLOOKUP(A41,P2P!$A$13:$M$2000,12)),0,VLOOKUP(A41,P2P!$A$13:$M$2000,12)))</f>
        <v/>
      </c>
    </row>
    <row r="42" spans="1:16">
      <c r="A42" s="479" t="str">
        <f>IF([1]raw_asset!$A42="","",VLOOKUP([1]raw_asset!$A42,[1]raw_asset!$A42:$G42,1))</f>
        <v/>
      </c>
      <c r="B42" s="479" t="str">
        <f>IF([1]raw_asset!$A42="","",VLOOKUP([1]raw_asset!$A42,[1]raw_asset!$A42:$G42,2))</f>
        <v/>
      </c>
      <c r="C42" s="479" t="str">
        <f>IF([1]raw_asset!$A42="","",VLOOKUP([1]raw_asset!$A42,[1]raw_asset!$A42:$G42,3))</f>
        <v/>
      </c>
      <c r="D42" s="113" t="str">
        <f t="shared" si="3"/>
        <v/>
      </c>
      <c r="E42" s="479" t="str">
        <f>IF([1]raw_asset!$A42="","",VLOOKUP([1]raw_asset!$A42,[1]raw_asset!$A42:$G42,4))</f>
        <v/>
      </c>
      <c r="F42" s="479" t="str">
        <f>IF([1]raw_asset!$A42="","",VLOOKUP([1]raw_asset!$A42,[1]raw_asset!$A42:$G42,5))</f>
        <v/>
      </c>
      <c r="G42" s="113" t="str">
        <f t="shared" si="4"/>
        <v/>
      </c>
      <c r="H42" s="479" t="str">
        <f>IF([1]raw_asset!$A42="","",VLOOKUP([1]raw_asset!$A42,[1]raw_asset!$A42:$G42,6))</f>
        <v/>
      </c>
      <c r="I42" s="479" t="str">
        <f>IF([1]raw_asset!$A42="","",VLOOKUP([1]raw_asset!$A42,[1]raw_asset!$A42:$G42,7))</f>
        <v/>
      </c>
      <c r="J42" s="113" t="str">
        <f t="shared" si="5"/>
        <v/>
      </c>
      <c r="K42" s="476" t="str">
        <f t="shared" si="0"/>
        <v/>
      </c>
      <c r="L42" s="479" t="str">
        <f t="shared" si="1"/>
        <v/>
      </c>
      <c r="M42" s="113" t="str">
        <f t="shared" si="2"/>
        <v/>
      </c>
      <c r="N42" s="485" t="str">
        <f>IF(B42="","",IF(ISERROR(VLOOKUP(A42,P2P!$A$13:$M$2000,3)),0,VLOOKUP(A42,P2P!$A$13:$M$2000,3))-IF(ISERROR(VLOOKUP(A42,P2P!$A$13:$M$2000,2)),0,VLOOKUP(A42,P2P!$A$13:$M$2000,2)))</f>
        <v/>
      </c>
      <c r="O42" s="485" t="str">
        <f>IF(E42="","",IF(ISERROR(VLOOKUP(A42,P2P!$A$13:$M$2000,8)),0,VLOOKUP(A42,P2P!$A$13:$M$2000,8))-IF(ISERROR(VLOOKUP(A42,P2P!$A$13:$M$2000,7)),0,VLOOKUP(A42,P2P!$A$13:$M$2000,7)))</f>
        <v/>
      </c>
      <c r="P42" s="485" t="str">
        <f>IF(H42="","",IF(ISERROR(VLOOKUP(A42,P2P!$A$13:$M$2000,13)),0,VLOOKUP(A42,P2P!$A$13:$M$2000,13))-IF(ISERROR(VLOOKUP(A42,P2P!$A$13:$M$2000,12)),0,VLOOKUP(A42,P2P!$A$13:$M$2000,12)))</f>
        <v/>
      </c>
    </row>
    <row r="43" spans="1:16">
      <c r="A43" s="479" t="str">
        <f>IF([1]raw_asset!$A43="","",VLOOKUP([1]raw_asset!$A43,[1]raw_asset!$A43:$G43,1))</f>
        <v/>
      </c>
      <c r="B43" s="479" t="str">
        <f>IF([1]raw_asset!$A43="","",VLOOKUP([1]raw_asset!$A43,[1]raw_asset!$A43:$G43,2))</f>
        <v/>
      </c>
      <c r="C43" s="479" t="str">
        <f>IF([1]raw_asset!$A43="","",VLOOKUP([1]raw_asset!$A43,[1]raw_asset!$A43:$G43,3))</f>
        <v/>
      </c>
      <c r="D43" s="113" t="str">
        <f t="shared" si="3"/>
        <v/>
      </c>
      <c r="E43" s="479" t="str">
        <f>IF([1]raw_asset!$A43="","",VLOOKUP([1]raw_asset!$A43,[1]raw_asset!$A43:$G43,4))</f>
        <v/>
      </c>
      <c r="F43" s="479" t="str">
        <f>IF([1]raw_asset!$A43="","",VLOOKUP([1]raw_asset!$A43,[1]raw_asset!$A43:$G43,5))</f>
        <v/>
      </c>
      <c r="G43" s="113" t="str">
        <f t="shared" si="4"/>
        <v/>
      </c>
      <c r="H43" s="479" t="str">
        <f>IF([1]raw_asset!$A43="","",VLOOKUP([1]raw_asset!$A43,[1]raw_asset!$A43:$G43,6))</f>
        <v/>
      </c>
      <c r="I43" s="479" t="str">
        <f>IF([1]raw_asset!$A43="","",VLOOKUP([1]raw_asset!$A43,[1]raw_asset!$A43:$G43,7))</f>
        <v/>
      </c>
      <c r="J43" s="113" t="str">
        <f t="shared" si="5"/>
        <v/>
      </c>
      <c r="K43" s="476" t="str">
        <f t="shared" si="0"/>
        <v/>
      </c>
      <c r="L43" s="479" t="str">
        <f t="shared" si="1"/>
        <v/>
      </c>
      <c r="M43" s="113" t="str">
        <f t="shared" si="2"/>
        <v/>
      </c>
      <c r="N43" s="485" t="str">
        <f>IF(B43="","",IF(ISERROR(VLOOKUP(A43,P2P!$A$13:$M$2000,3)),0,VLOOKUP(A43,P2P!$A$13:$M$2000,3))-IF(ISERROR(VLOOKUP(A43,P2P!$A$13:$M$2000,2)),0,VLOOKUP(A43,P2P!$A$13:$M$2000,2)))</f>
        <v/>
      </c>
      <c r="O43" s="485" t="str">
        <f>IF(E43="","",IF(ISERROR(VLOOKUP(A43,P2P!$A$13:$M$2000,8)),0,VLOOKUP(A43,P2P!$A$13:$M$2000,8))-IF(ISERROR(VLOOKUP(A43,P2P!$A$13:$M$2000,7)),0,VLOOKUP(A43,P2P!$A$13:$M$2000,7)))</f>
        <v/>
      </c>
      <c r="P43" s="485" t="str">
        <f>IF(H43="","",IF(ISERROR(VLOOKUP(A43,P2P!$A$13:$M$2000,13)),0,VLOOKUP(A43,P2P!$A$13:$M$2000,13))-IF(ISERROR(VLOOKUP(A43,P2P!$A$13:$M$2000,12)),0,VLOOKUP(A43,P2P!$A$13:$M$2000,12)))</f>
        <v/>
      </c>
    </row>
    <row r="44" spans="1:16">
      <c r="A44" s="479" t="str">
        <f>IF([1]raw_asset!$A44="","",VLOOKUP([1]raw_asset!$A44,[1]raw_asset!$A44:$G44,1))</f>
        <v/>
      </c>
      <c r="B44" s="479" t="str">
        <f>IF([1]raw_asset!$A44="","",VLOOKUP([1]raw_asset!$A44,[1]raw_asset!$A44:$G44,2))</f>
        <v/>
      </c>
      <c r="C44" s="479" t="str">
        <f>IF([1]raw_asset!$A44="","",VLOOKUP([1]raw_asset!$A44,[1]raw_asset!$A44:$G44,3))</f>
        <v/>
      </c>
      <c r="D44" s="113" t="str">
        <f t="shared" si="3"/>
        <v/>
      </c>
      <c r="E44" s="479" t="str">
        <f>IF([1]raw_asset!$A44="","",VLOOKUP([1]raw_asset!$A44,[1]raw_asset!$A44:$G44,4))</f>
        <v/>
      </c>
      <c r="F44" s="479" t="str">
        <f>IF([1]raw_asset!$A44="","",VLOOKUP([1]raw_asset!$A44,[1]raw_asset!$A44:$G44,5))</f>
        <v/>
      </c>
      <c r="G44" s="113" t="str">
        <f t="shared" si="4"/>
        <v/>
      </c>
      <c r="H44" s="479" t="str">
        <f>IF([1]raw_asset!$A44="","",VLOOKUP([1]raw_asset!$A44,[1]raw_asset!$A44:$G44,6))</f>
        <v/>
      </c>
      <c r="I44" s="479" t="str">
        <f>IF([1]raw_asset!$A44="","",VLOOKUP([1]raw_asset!$A44,[1]raw_asset!$A44:$G44,7))</f>
        <v/>
      </c>
      <c r="J44" s="113" t="str">
        <f t="shared" si="5"/>
        <v/>
      </c>
      <c r="K44" s="476" t="str">
        <f t="shared" si="0"/>
        <v/>
      </c>
      <c r="L44" s="479" t="str">
        <f t="shared" si="1"/>
        <v/>
      </c>
      <c r="M44" s="113" t="str">
        <f t="shared" si="2"/>
        <v/>
      </c>
      <c r="N44" s="485" t="str">
        <f>IF(B44="","",IF(ISERROR(VLOOKUP(A44,P2P!$A$13:$M$2000,3)),0,VLOOKUP(A44,P2P!$A$13:$M$2000,3))-IF(ISERROR(VLOOKUP(A44,P2P!$A$13:$M$2000,2)),0,VLOOKUP(A44,P2P!$A$13:$M$2000,2)))</f>
        <v/>
      </c>
      <c r="O44" s="485" t="str">
        <f>IF(E44="","",IF(ISERROR(VLOOKUP(A44,P2P!$A$13:$M$2000,8)),0,VLOOKUP(A44,P2P!$A$13:$M$2000,8))-IF(ISERROR(VLOOKUP(A44,P2P!$A$13:$M$2000,7)),0,VLOOKUP(A44,P2P!$A$13:$M$2000,7)))</f>
        <v/>
      </c>
      <c r="P44" s="485" t="str">
        <f>IF(H44="","",IF(ISERROR(VLOOKUP(A44,P2P!$A$13:$M$2000,13)),0,VLOOKUP(A44,P2P!$A$13:$M$2000,13))-IF(ISERROR(VLOOKUP(A44,P2P!$A$13:$M$2000,12)),0,VLOOKUP(A44,P2P!$A$13:$M$2000,12)))</f>
        <v/>
      </c>
    </row>
    <row r="45" spans="1:16">
      <c r="A45" s="479" t="str">
        <f>IF([1]raw_asset!$A45="","",VLOOKUP([1]raw_asset!$A45,[1]raw_asset!$A45:$G45,1))</f>
        <v/>
      </c>
      <c r="B45" s="479" t="str">
        <f>IF([1]raw_asset!$A45="","",VLOOKUP([1]raw_asset!$A45,[1]raw_asset!$A45:$G45,2))</f>
        <v/>
      </c>
      <c r="C45" s="479" t="str">
        <f>IF([1]raw_asset!$A45="","",VLOOKUP([1]raw_asset!$A45,[1]raw_asset!$A45:$G45,3))</f>
        <v/>
      </c>
      <c r="D45" s="113" t="str">
        <f t="shared" si="3"/>
        <v/>
      </c>
      <c r="E45" s="479" t="str">
        <f>IF([1]raw_asset!$A45="","",VLOOKUP([1]raw_asset!$A45,[1]raw_asset!$A45:$G45,4))</f>
        <v/>
      </c>
      <c r="F45" s="479" t="str">
        <f>IF([1]raw_asset!$A45="","",VLOOKUP([1]raw_asset!$A45,[1]raw_asset!$A45:$G45,5))</f>
        <v/>
      </c>
      <c r="G45" s="113" t="str">
        <f t="shared" si="4"/>
        <v/>
      </c>
      <c r="H45" s="479" t="str">
        <f>IF([1]raw_asset!$A45="","",VLOOKUP([1]raw_asset!$A45,[1]raw_asset!$A45:$G45,6))</f>
        <v/>
      </c>
      <c r="I45" s="479" t="str">
        <f>IF([1]raw_asset!$A45="","",VLOOKUP([1]raw_asset!$A45,[1]raw_asset!$A45:$G45,7))</f>
        <v/>
      </c>
      <c r="J45" s="113" t="str">
        <f t="shared" si="5"/>
        <v/>
      </c>
      <c r="K45" s="476" t="str">
        <f t="shared" si="0"/>
        <v/>
      </c>
      <c r="L45" s="479" t="str">
        <f t="shared" si="1"/>
        <v/>
      </c>
      <c r="M45" s="113" t="str">
        <f t="shared" si="2"/>
        <v/>
      </c>
      <c r="N45" s="485" t="str">
        <f>IF(B45="","",IF(ISERROR(VLOOKUP(A45,P2P!$A$13:$M$2000,3)),0,VLOOKUP(A45,P2P!$A$13:$M$2000,3))-IF(ISERROR(VLOOKUP(A45,P2P!$A$13:$M$2000,2)),0,VLOOKUP(A45,P2P!$A$13:$M$2000,2)))</f>
        <v/>
      </c>
      <c r="O45" s="485" t="str">
        <f>IF(E45="","",IF(ISERROR(VLOOKUP(A45,P2P!$A$13:$M$2000,8)),0,VLOOKUP(A45,P2P!$A$13:$M$2000,8))-IF(ISERROR(VLOOKUP(A45,P2P!$A$13:$M$2000,7)),0,VLOOKUP(A45,P2P!$A$13:$M$2000,7)))</f>
        <v/>
      </c>
      <c r="P45" s="485" t="str">
        <f>IF(H45="","",IF(ISERROR(VLOOKUP(A45,P2P!$A$13:$M$2000,13)),0,VLOOKUP(A45,P2P!$A$13:$M$2000,13))-IF(ISERROR(VLOOKUP(A45,P2P!$A$13:$M$2000,12)),0,VLOOKUP(A45,P2P!$A$13:$M$2000,12)))</f>
        <v/>
      </c>
    </row>
    <row r="46" spans="1:16">
      <c r="A46" s="479" t="str">
        <f>IF([1]raw_asset!$A46="","",VLOOKUP([1]raw_asset!$A46,[1]raw_asset!$A46:$G46,1))</f>
        <v/>
      </c>
      <c r="B46" s="479" t="str">
        <f>IF([1]raw_asset!$A46="","",VLOOKUP([1]raw_asset!$A46,[1]raw_asset!$A46:$G46,2))</f>
        <v/>
      </c>
      <c r="C46" s="479" t="str">
        <f>IF([1]raw_asset!$A46="","",VLOOKUP([1]raw_asset!$A46,[1]raw_asset!$A46:$G46,3))</f>
        <v/>
      </c>
      <c r="D46" s="113" t="str">
        <f t="shared" si="3"/>
        <v/>
      </c>
      <c r="E46" s="479" t="str">
        <f>IF([1]raw_asset!$A46="","",VLOOKUP([1]raw_asset!$A46,[1]raw_asset!$A46:$G46,4))</f>
        <v/>
      </c>
      <c r="F46" s="479" t="str">
        <f>IF([1]raw_asset!$A46="","",VLOOKUP([1]raw_asset!$A46,[1]raw_asset!$A46:$G46,5))</f>
        <v/>
      </c>
      <c r="G46" s="113" t="str">
        <f t="shared" si="4"/>
        <v/>
      </c>
      <c r="H46" s="479" t="str">
        <f>IF([1]raw_asset!$A46="","",VLOOKUP([1]raw_asset!$A46,[1]raw_asset!$A46:$G46,6))</f>
        <v/>
      </c>
      <c r="I46" s="479" t="str">
        <f>IF([1]raw_asset!$A46="","",VLOOKUP([1]raw_asset!$A46,[1]raw_asset!$A46:$G46,7))</f>
        <v/>
      </c>
      <c r="J46" s="113" t="str">
        <f t="shared" si="5"/>
        <v/>
      </c>
      <c r="K46" s="476" t="str">
        <f t="shared" si="0"/>
        <v/>
      </c>
      <c r="L46" s="479" t="str">
        <f t="shared" si="1"/>
        <v/>
      </c>
      <c r="M46" s="113" t="str">
        <f t="shared" si="2"/>
        <v/>
      </c>
      <c r="N46" s="485" t="str">
        <f>IF(B46="","",IF(ISERROR(VLOOKUP(A46,P2P!$A$13:$M$2000,3)),0,VLOOKUP(A46,P2P!$A$13:$M$2000,3))-IF(ISERROR(VLOOKUP(A46,P2P!$A$13:$M$2000,2)),0,VLOOKUP(A46,P2P!$A$13:$M$2000,2)))</f>
        <v/>
      </c>
      <c r="O46" s="485" t="str">
        <f>IF(E46="","",IF(ISERROR(VLOOKUP(A46,P2P!$A$13:$M$2000,8)),0,VLOOKUP(A46,P2P!$A$13:$M$2000,8))-IF(ISERROR(VLOOKUP(A46,P2P!$A$13:$M$2000,7)),0,VLOOKUP(A46,P2P!$A$13:$M$2000,7)))</f>
        <v/>
      </c>
      <c r="P46" s="485" t="str">
        <f>IF(H46="","",IF(ISERROR(VLOOKUP(A46,P2P!$A$13:$M$2000,13)),0,VLOOKUP(A46,P2P!$A$13:$M$2000,13))-IF(ISERROR(VLOOKUP(A46,P2P!$A$13:$M$2000,12)),0,VLOOKUP(A46,P2P!$A$13:$M$2000,12)))</f>
        <v/>
      </c>
    </row>
    <row r="47" spans="1:16">
      <c r="A47" s="479" t="str">
        <f>IF([1]raw_asset!$A47="","",VLOOKUP([1]raw_asset!$A47,[1]raw_asset!$A47:$G47,1))</f>
        <v/>
      </c>
      <c r="B47" s="479" t="str">
        <f>IF([1]raw_asset!$A47="","",VLOOKUP([1]raw_asset!$A47,[1]raw_asset!$A47:$G47,2))</f>
        <v/>
      </c>
      <c r="C47" s="479" t="str">
        <f>IF([1]raw_asset!$A47="","",VLOOKUP([1]raw_asset!$A47,[1]raw_asset!$A47:$G47,3))</f>
        <v/>
      </c>
      <c r="D47" s="113" t="str">
        <f t="shared" si="3"/>
        <v/>
      </c>
      <c r="E47" s="479" t="str">
        <f>IF([1]raw_asset!$A47="","",VLOOKUP([1]raw_asset!$A47,[1]raw_asset!$A47:$G47,4))</f>
        <v/>
      </c>
      <c r="F47" s="479" t="str">
        <f>IF([1]raw_asset!$A47="","",VLOOKUP([1]raw_asset!$A47,[1]raw_asset!$A47:$G47,5))</f>
        <v/>
      </c>
      <c r="G47" s="113" t="str">
        <f t="shared" si="4"/>
        <v/>
      </c>
      <c r="H47" s="479" t="str">
        <f>IF([1]raw_asset!$A47="","",VLOOKUP([1]raw_asset!$A47,[1]raw_asset!$A47:$G47,6))</f>
        <v/>
      </c>
      <c r="I47" s="479" t="str">
        <f>IF([1]raw_asset!$A47="","",VLOOKUP([1]raw_asset!$A47,[1]raw_asset!$A47:$G47,7))</f>
        <v/>
      </c>
      <c r="J47" s="113" t="str">
        <f t="shared" si="5"/>
        <v/>
      </c>
      <c r="K47" s="476" t="str">
        <f t="shared" si="0"/>
        <v/>
      </c>
      <c r="L47" s="479" t="str">
        <f t="shared" si="1"/>
        <v/>
      </c>
      <c r="M47" s="113" t="str">
        <f t="shared" si="2"/>
        <v/>
      </c>
      <c r="N47" s="485" t="str">
        <f>IF(B47="","",IF(ISERROR(VLOOKUP(A47,P2P!$A$13:$M$2000,3)),0,VLOOKUP(A47,P2P!$A$13:$M$2000,3))-IF(ISERROR(VLOOKUP(A47,P2P!$A$13:$M$2000,2)),0,VLOOKUP(A47,P2P!$A$13:$M$2000,2)))</f>
        <v/>
      </c>
      <c r="O47" s="485" t="str">
        <f>IF(E47="","",IF(ISERROR(VLOOKUP(A47,P2P!$A$13:$M$2000,8)),0,VLOOKUP(A47,P2P!$A$13:$M$2000,8))-IF(ISERROR(VLOOKUP(A47,P2P!$A$13:$M$2000,7)),0,VLOOKUP(A47,P2P!$A$13:$M$2000,7)))</f>
        <v/>
      </c>
      <c r="P47" s="485" t="str">
        <f>IF(H47="","",IF(ISERROR(VLOOKUP(A47,P2P!$A$13:$M$2000,13)),0,VLOOKUP(A47,P2P!$A$13:$M$2000,13))-IF(ISERROR(VLOOKUP(A47,P2P!$A$13:$M$2000,12)),0,VLOOKUP(A47,P2P!$A$13:$M$2000,12)))</f>
        <v/>
      </c>
    </row>
    <row r="48" spans="1:16">
      <c r="A48" s="479" t="str">
        <f>IF([1]raw_asset!$A48="","",VLOOKUP([1]raw_asset!$A48,[1]raw_asset!$A48:$G48,1))</f>
        <v/>
      </c>
      <c r="B48" s="479" t="str">
        <f>IF([1]raw_asset!$A48="","",VLOOKUP([1]raw_asset!$A48,[1]raw_asset!$A48:$G48,2))</f>
        <v/>
      </c>
      <c r="C48" s="479" t="str">
        <f>IF([1]raw_asset!$A48="","",VLOOKUP([1]raw_asset!$A48,[1]raw_asset!$A48:$G48,3))</f>
        <v/>
      </c>
      <c r="D48" s="113" t="str">
        <f t="shared" si="3"/>
        <v/>
      </c>
      <c r="E48" s="479" t="str">
        <f>IF([1]raw_asset!$A48="","",VLOOKUP([1]raw_asset!$A48,[1]raw_asset!$A48:$G48,4))</f>
        <v/>
      </c>
      <c r="F48" s="479" t="str">
        <f>IF([1]raw_asset!$A48="","",VLOOKUP([1]raw_asset!$A48,[1]raw_asset!$A48:$G48,5))</f>
        <v/>
      </c>
      <c r="G48" s="113" t="str">
        <f t="shared" si="4"/>
        <v/>
      </c>
      <c r="H48" s="479" t="str">
        <f>IF([1]raw_asset!$A48="","",VLOOKUP([1]raw_asset!$A48,[1]raw_asset!$A48:$G48,6))</f>
        <v/>
      </c>
      <c r="I48" s="479" t="str">
        <f>IF([1]raw_asset!$A48="","",VLOOKUP([1]raw_asset!$A48,[1]raw_asset!$A48:$G48,7))</f>
        <v/>
      </c>
      <c r="J48" s="113" t="str">
        <f t="shared" si="5"/>
        <v/>
      </c>
      <c r="K48" s="476" t="str">
        <f t="shared" si="0"/>
        <v/>
      </c>
      <c r="L48" s="479" t="str">
        <f t="shared" si="1"/>
        <v/>
      </c>
      <c r="M48" s="113" t="str">
        <f t="shared" si="2"/>
        <v/>
      </c>
      <c r="N48" s="485" t="str">
        <f>IF(B48="","",IF(ISERROR(VLOOKUP(A48,P2P!$A$13:$M$2000,3)),0,VLOOKUP(A48,P2P!$A$13:$M$2000,3))-IF(ISERROR(VLOOKUP(A48,P2P!$A$13:$M$2000,2)),0,VLOOKUP(A48,P2P!$A$13:$M$2000,2)))</f>
        <v/>
      </c>
      <c r="O48" s="485" t="str">
        <f>IF(E48="","",IF(ISERROR(VLOOKUP(A48,P2P!$A$13:$M$2000,8)),0,VLOOKUP(A48,P2P!$A$13:$M$2000,8))-IF(ISERROR(VLOOKUP(A48,P2P!$A$13:$M$2000,7)),0,VLOOKUP(A48,P2P!$A$13:$M$2000,7)))</f>
        <v/>
      </c>
      <c r="P48" s="485" t="str">
        <f>IF(H48="","",IF(ISERROR(VLOOKUP(A48,P2P!$A$13:$M$2000,13)),0,VLOOKUP(A48,P2P!$A$13:$M$2000,13))-IF(ISERROR(VLOOKUP(A48,P2P!$A$13:$M$2000,12)),0,VLOOKUP(A48,P2P!$A$13:$M$2000,12)))</f>
        <v/>
      </c>
    </row>
    <row r="49" spans="1:16">
      <c r="A49" s="479" t="str">
        <f>IF([1]raw_asset!$A49="","",VLOOKUP([1]raw_asset!$A49,[1]raw_asset!$A49:$G49,1))</f>
        <v/>
      </c>
      <c r="B49" s="479" t="str">
        <f>IF([1]raw_asset!$A49="","",VLOOKUP([1]raw_asset!$A49,[1]raw_asset!$A49:$G49,2))</f>
        <v/>
      </c>
      <c r="C49" s="479" t="str">
        <f>IF([1]raw_asset!$A49="","",VLOOKUP([1]raw_asset!$A49,[1]raw_asset!$A49:$G49,3))</f>
        <v/>
      </c>
      <c r="D49" s="113" t="str">
        <f t="shared" si="3"/>
        <v/>
      </c>
      <c r="E49" s="479" t="str">
        <f>IF([1]raw_asset!$A49="","",VLOOKUP([1]raw_asset!$A49,[1]raw_asset!$A49:$G49,4))</f>
        <v/>
      </c>
      <c r="F49" s="479" t="str">
        <f>IF([1]raw_asset!$A49="","",VLOOKUP([1]raw_asset!$A49,[1]raw_asset!$A49:$G49,5))</f>
        <v/>
      </c>
      <c r="G49" s="113" t="str">
        <f t="shared" si="4"/>
        <v/>
      </c>
      <c r="H49" s="479" t="str">
        <f>IF([1]raw_asset!$A49="","",VLOOKUP([1]raw_asset!$A49,[1]raw_asset!$A49:$G49,6))</f>
        <v/>
      </c>
      <c r="I49" s="479" t="str">
        <f>IF([1]raw_asset!$A49="","",VLOOKUP([1]raw_asset!$A49,[1]raw_asset!$A49:$G49,7))</f>
        <v/>
      </c>
      <c r="J49" s="113" t="str">
        <f t="shared" si="5"/>
        <v/>
      </c>
      <c r="K49" s="476" t="str">
        <f t="shared" si="0"/>
        <v/>
      </c>
      <c r="L49" s="479" t="str">
        <f t="shared" si="1"/>
        <v/>
      </c>
      <c r="M49" s="113" t="str">
        <f t="shared" si="2"/>
        <v/>
      </c>
      <c r="N49" s="485" t="str">
        <f>IF(B49="","",IF(ISERROR(VLOOKUP(A49,P2P!$A$13:$M$2000,3)),0,VLOOKUP(A49,P2P!$A$13:$M$2000,3))-IF(ISERROR(VLOOKUP(A49,P2P!$A$13:$M$2000,2)),0,VLOOKUP(A49,P2P!$A$13:$M$2000,2)))</f>
        <v/>
      </c>
      <c r="O49" s="485" t="str">
        <f>IF(E49="","",IF(ISERROR(VLOOKUP(A49,P2P!$A$13:$M$2000,8)),0,VLOOKUP(A49,P2P!$A$13:$M$2000,8))-IF(ISERROR(VLOOKUP(A49,P2P!$A$13:$M$2000,7)),0,VLOOKUP(A49,P2P!$A$13:$M$2000,7)))</f>
        <v/>
      </c>
      <c r="P49" s="485" t="str">
        <f>IF(H49="","",IF(ISERROR(VLOOKUP(A49,P2P!$A$13:$M$2000,13)),0,VLOOKUP(A49,P2P!$A$13:$M$2000,13))-IF(ISERROR(VLOOKUP(A49,P2P!$A$13:$M$2000,12)),0,VLOOKUP(A49,P2P!$A$13:$M$2000,12)))</f>
        <v/>
      </c>
    </row>
    <row r="50" spans="1:16">
      <c r="A50" s="479" t="str">
        <f>IF([1]raw_asset!$A50="","",VLOOKUP([1]raw_asset!$A50,[1]raw_asset!$A50:$G50,1))</f>
        <v/>
      </c>
      <c r="B50" s="479" t="str">
        <f>IF([1]raw_asset!$A50="","",VLOOKUP([1]raw_asset!$A50,[1]raw_asset!$A50:$G50,2))</f>
        <v/>
      </c>
      <c r="C50" s="479" t="str">
        <f>IF([1]raw_asset!$A50="","",VLOOKUP([1]raw_asset!$A50,[1]raw_asset!$A50:$G50,3))</f>
        <v/>
      </c>
      <c r="D50" s="113" t="str">
        <f t="shared" si="3"/>
        <v/>
      </c>
      <c r="E50" s="479" t="str">
        <f>IF([1]raw_asset!$A50="","",VLOOKUP([1]raw_asset!$A50,[1]raw_asset!$A50:$G50,4))</f>
        <v/>
      </c>
      <c r="F50" s="479" t="str">
        <f>IF([1]raw_asset!$A50="","",VLOOKUP([1]raw_asset!$A50,[1]raw_asset!$A50:$G50,5))</f>
        <v/>
      </c>
      <c r="G50" s="113" t="str">
        <f t="shared" si="4"/>
        <v/>
      </c>
      <c r="H50" s="479" t="str">
        <f>IF([1]raw_asset!$A50="","",VLOOKUP([1]raw_asset!$A50,[1]raw_asset!$A50:$G50,6))</f>
        <v/>
      </c>
      <c r="I50" s="479" t="str">
        <f>IF([1]raw_asset!$A50="","",VLOOKUP([1]raw_asset!$A50,[1]raw_asset!$A50:$G50,7))</f>
        <v/>
      </c>
      <c r="J50" s="113" t="str">
        <f t="shared" si="5"/>
        <v/>
      </c>
      <c r="K50" s="476" t="str">
        <f t="shared" si="0"/>
        <v/>
      </c>
      <c r="L50" s="479" t="str">
        <f t="shared" si="1"/>
        <v/>
      </c>
      <c r="M50" s="113" t="str">
        <f t="shared" si="2"/>
        <v/>
      </c>
      <c r="N50" s="485" t="str">
        <f>IF(B50="","",IF(ISERROR(VLOOKUP(A50,P2P!$A$13:$M$2000,3)),0,VLOOKUP(A50,P2P!$A$13:$M$2000,3))-IF(ISERROR(VLOOKUP(A50,P2P!$A$13:$M$2000,2)),0,VLOOKUP(A50,P2P!$A$13:$M$2000,2)))</f>
        <v/>
      </c>
      <c r="O50" s="485" t="str">
        <f>IF(E50="","",IF(ISERROR(VLOOKUP(A50,P2P!$A$13:$M$2000,8)),0,VLOOKUP(A50,P2P!$A$13:$M$2000,8))-IF(ISERROR(VLOOKUP(A50,P2P!$A$13:$M$2000,7)),0,VLOOKUP(A50,P2P!$A$13:$M$2000,7)))</f>
        <v/>
      </c>
      <c r="P50" s="485" t="str">
        <f>IF(H50="","",IF(ISERROR(VLOOKUP(A50,P2P!$A$13:$M$2000,13)),0,VLOOKUP(A50,P2P!$A$13:$M$2000,13))-IF(ISERROR(VLOOKUP(A50,P2P!$A$13:$M$2000,12)),0,VLOOKUP(A50,P2P!$A$13:$M$2000,12)))</f>
        <v/>
      </c>
    </row>
    <row r="51" spans="1:16">
      <c r="A51" s="479" t="str">
        <f>IF([1]raw_asset!$A51="","",VLOOKUP([1]raw_asset!$A51,[1]raw_asset!$A51:$G51,1))</f>
        <v/>
      </c>
      <c r="B51" s="479" t="str">
        <f>IF([1]raw_asset!$A51="","",VLOOKUP([1]raw_asset!$A51,[1]raw_asset!$A51:$G51,2))</f>
        <v/>
      </c>
      <c r="C51" s="479" t="str">
        <f>IF([1]raw_asset!$A51="","",VLOOKUP([1]raw_asset!$A51,[1]raw_asset!$A51:$G51,3))</f>
        <v/>
      </c>
      <c r="D51" s="113" t="str">
        <f t="shared" si="3"/>
        <v/>
      </c>
      <c r="E51" s="479" t="str">
        <f>IF([1]raw_asset!$A51="","",VLOOKUP([1]raw_asset!$A51,[1]raw_asset!$A51:$G51,4))</f>
        <v/>
      </c>
      <c r="F51" s="479" t="str">
        <f>IF([1]raw_asset!$A51="","",VLOOKUP([1]raw_asset!$A51,[1]raw_asset!$A51:$G51,5))</f>
        <v/>
      </c>
      <c r="G51" s="113" t="str">
        <f t="shared" si="4"/>
        <v/>
      </c>
      <c r="H51" s="479" t="str">
        <f>IF([1]raw_asset!$A51="","",VLOOKUP([1]raw_asset!$A51,[1]raw_asset!$A51:$G51,6))</f>
        <v/>
      </c>
      <c r="I51" s="479" t="str">
        <f>IF([1]raw_asset!$A51="","",VLOOKUP([1]raw_asset!$A51,[1]raw_asset!$A51:$G51,7))</f>
        <v/>
      </c>
      <c r="J51" s="113" t="str">
        <f t="shared" si="5"/>
        <v/>
      </c>
      <c r="K51" s="476" t="str">
        <f t="shared" si="0"/>
        <v/>
      </c>
      <c r="L51" s="479" t="str">
        <f t="shared" si="1"/>
        <v/>
      </c>
      <c r="M51" s="113" t="str">
        <f t="shared" si="2"/>
        <v/>
      </c>
      <c r="N51" s="485" t="str">
        <f>IF(B51="","",IF(ISERROR(VLOOKUP(A51,P2P!$A$13:$M$2000,3)),0,VLOOKUP(A51,P2P!$A$13:$M$2000,3))-IF(ISERROR(VLOOKUP(A51,P2P!$A$13:$M$2000,2)),0,VLOOKUP(A51,P2P!$A$13:$M$2000,2)))</f>
        <v/>
      </c>
      <c r="O51" s="485" t="str">
        <f>IF(E51="","",IF(ISERROR(VLOOKUP(A51,P2P!$A$13:$M$2000,8)),0,VLOOKUP(A51,P2P!$A$13:$M$2000,8))-IF(ISERROR(VLOOKUP(A51,P2P!$A$13:$M$2000,7)),0,VLOOKUP(A51,P2P!$A$13:$M$2000,7)))</f>
        <v/>
      </c>
      <c r="P51" s="485" t="str">
        <f>IF(H51="","",IF(ISERROR(VLOOKUP(A51,P2P!$A$13:$M$2000,13)),0,VLOOKUP(A51,P2P!$A$13:$M$2000,13))-IF(ISERROR(VLOOKUP(A51,P2P!$A$13:$M$2000,12)),0,VLOOKUP(A51,P2P!$A$13:$M$2000,12)))</f>
        <v/>
      </c>
    </row>
    <row r="52" spans="1:16">
      <c r="A52" s="479" t="str">
        <f>IF([1]raw_asset!$A52="","",VLOOKUP([1]raw_asset!$A52,[1]raw_asset!$A52:$G52,1))</f>
        <v/>
      </c>
      <c r="B52" s="479" t="str">
        <f>IF([1]raw_asset!$A52="","",VLOOKUP([1]raw_asset!$A52,[1]raw_asset!$A52:$G52,2))</f>
        <v/>
      </c>
      <c r="C52" s="479" t="str">
        <f>IF([1]raw_asset!$A52="","",VLOOKUP([1]raw_asset!$A52,[1]raw_asset!$A52:$G52,3))</f>
        <v/>
      </c>
      <c r="D52" s="113" t="str">
        <f t="shared" si="3"/>
        <v/>
      </c>
      <c r="E52" s="479" t="str">
        <f>IF([1]raw_asset!$A52="","",VLOOKUP([1]raw_asset!$A52,[1]raw_asset!$A52:$G52,4))</f>
        <v/>
      </c>
      <c r="F52" s="479" t="str">
        <f>IF([1]raw_asset!$A52="","",VLOOKUP([1]raw_asset!$A52,[1]raw_asset!$A52:$G52,5))</f>
        <v/>
      </c>
      <c r="G52" s="113" t="str">
        <f t="shared" si="4"/>
        <v/>
      </c>
      <c r="H52" s="479" t="str">
        <f>IF([1]raw_asset!$A52="","",VLOOKUP([1]raw_asset!$A52,[1]raw_asset!$A52:$G52,6))</f>
        <v/>
      </c>
      <c r="I52" s="479" t="str">
        <f>IF([1]raw_asset!$A52="","",VLOOKUP([1]raw_asset!$A52,[1]raw_asset!$A52:$G52,7))</f>
        <v/>
      </c>
      <c r="J52" s="113" t="str">
        <f t="shared" si="5"/>
        <v/>
      </c>
      <c r="K52" s="476" t="str">
        <f t="shared" si="0"/>
        <v/>
      </c>
      <c r="L52" s="479" t="str">
        <f t="shared" si="1"/>
        <v/>
      </c>
      <c r="M52" s="113" t="str">
        <f t="shared" si="2"/>
        <v/>
      </c>
      <c r="N52" s="485" t="str">
        <f>IF(B52="","",IF(ISERROR(VLOOKUP(A52,P2P!$A$13:$M$2000,3)),0,VLOOKUP(A52,P2P!$A$13:$M$2000,3))-IF(ISERROR(VLOOKUP(A52,P2P!$A$13:$M$2000,2)),0,VLOOKUP(A52,P2P!$A$13:$M$2000,2)))</f>
        <v/>
      </c>
      <c r="O52" s="485" t="str">
        <f>IF(E52="","",IF(ISERROR(VLOOKUP(A52,P2P!$A$13:$M$2000,8)),0,VLOOKUP(A52,P2P!$A$13:$M$2000,8))-IF(ISERROR(VLOOKUP(A52,P2P!$A$13:$M$2000,7)),0,VLOOKUP(A52,P2P!$A$13:$M$2000,7)))</f>
        <v/>
      </c>
      <c r="P52" s="485" t="str">
        <f>IF(H52="","",IF(ISERROR(VLOOKUP(A52,P2P!$A$13:$M$2000,13)),0,VLOOKUP(A52,P2P!$A$13:$M$2000,13))-IF(ISERROR(VLOOKUP(A52,P2P!$A$13:$M$2000,12)),0,VLOOKUP(A52,P2P!$A$13:$M$2000,12)))</f>
        <v/>
      </c>
    </row>
    <row r="53" spans="1:16">
      <c r="A53" s="479" t="str">
        <f>IF([1]raw_asset!$A53="","",VLOOKUP([1]raw_asset!$A53,[1]raw_asset!$A53:$G53,1))</f>
        <v/>
      </c>
      <c r="B53" s="479" t="str">
        <f>IF([1]raw_asset!$A53="","",VLOOKUP([1]raw_asset!$A53,[1]raw_asset!$A53:$G53,2))</f>
        <v/>
      </c>
      <c r="C53" s="479" t="str">
        <f>IF([1]raw_asset!$A53="","",VLOOKUP([1]raw_asset!$A53,[1]raw_asset!$A53:$G53,3))</f>
        <v/>
      </c>
      <c r="D53" s="113" t="str">
        <f t="shared" si="3"/>
        <v/>
      </c>
      <c r="E53" s="479" t="str">
        <f>IF([1]raw_asset!$A53="","",VLOOKUP([1]raw_asset!$A53,[1]raw_asset!$A53:$G53,4))</f>
        <v/>
      </c>
      <c r="F53" s="479" t="str">
        <f>IF([1]raw_asset!$A53="","",VLOOKUP([1]raw_asset!$A53,[1]raw_asset!$A53:$G53,5))</f>
        <v/>
      </c>
      <c r="G53" s="113" t="str">
        <f t="shared" si="4"/>
        <v/>
      </c>
      <c r="H53" s="479" t="str">
        <f>IF([1]raw_asset!$A53="","",VLOOKUP([1]raw_asset!$A53,[1]raw_asset!$A53:$G53,6))</f>
        <v/>
      </c>
      <c r="I53" s="479" t="str">
        <f>IF([1]raw_asset!$A53="","",VLOOKUP([1]raw_asset!$A53,[1]raw_asset!$A53:$G53,7))</f>
        <v/>
      </c>
      <c r="J53" s="113" t="str">
        <f t="shared" si="5"/>
        <v/>
      </c>
      <c r="K53" s="476" t="str">
        <f t="shared" si="0"/>
        <v/>
      </c>
      <c r="L53" s="479" t="str">
        <f t="shared" si="1"/>
        <v/>
      </c>
      <c r="M53" s="113" t="str">
        <f t="shared" si="2"/>
        <v/>
      </c>
      <c r="N53" s="485" t="str">
        <f>IF(B53="","",IF(ISERROR(VLOOKUP(A53,P2P!$A$13:$M$2000,3)),0,VLOOKUP(A53,P2P!$A$13:$M$2000,3))-IF(ISERROR(VLOOKUP(A53,P2P!$A$13:$M$2000,2)),0,VLOOKUP(A53,P2P!$A$13:$M$2000,2)))</f>
        <v/>
      </c>
      <c r="O53" s="485" t="str">
        <f>IF(E53="","",IF(ISERROR(VLOOKUP(A53,P2P!$A$13:$M$2000,8)),0,VLOOKUP(A53,P2P!$A$13:$M$2000,8))-IF(ISERROR(VLOOKUP(A53,P2P!$A$13:$M$2000,7)),0,VLOOKUP(A53,P2P!$A$13:$M$2000,7)))</f>
        <v/>
      </c>
      <c r="P53" s="485" t="str">
        <f>IF(H53="","",IF(ISERROR(VLOOKUP(A53,P2P!$A$13:$M$2000,13)),0,VLOOKUP(A53,P2P!$A$13:$M$2000,13))-IF(ISERROR(VLOOKUP(A53,P2P!$A$13:$M$2000,12)),0,VLOOKUP(A53,P2P!$A$13:$M$2000,12)))</f>
        <v/>
      </c>
    </row>
    <row r="54" spans="1:16">
      <c r="A54" s="479" t="str">
        <f>IF([1]raw_asset!$A54="","",VLOOKUP([1]raw_asset!$A54,[1]raw_asset!$A54:$G54,1))</f>
        <v/>
      </c>
      <c r="B54" s="479" t="str">
        <f>IF([1]raw_asset!$A54="","",VLOOKUP([1]raw_asset!$A54,[1]raw_asset!$A54:$G54,2))</f>
        <v/>
      </c>
      <c r="C54" s="479" t="str">
        <f>IF([1]raw_asset!$A54="","",VLOOKUP([1]raw_asset!$A54,[1]raw_asset!$A54:$G54,3))</f>
        <v/>
      </c>
      <c r="D54" s="113" t="str">
        <f t="shared" si="3"/>
        <v/>
      </c>
      <c r="E54" s="479" t="str">
        <f>IF([1]raw_asset!$A54="","",VLOOKUP([1]raw_asset!$A54,[1]raw_asset!$A54:$G54,4))</f>
        <v/>
      </c>
      <c r="F54" s="479" t="str">
        <f>IF([1]raw_asset!$A54="","",VLOOKUP([1]raw_asset!$A54,[1]raw_asset!$A54:$G54,5))</f>
        <v/>
      </c>
      <c r="G54" s="113" t="str">
        <f t="shared" si="4"/>
        <v/>
      </c>
      <c r="H54" s="479" t="str">
        <f>IF([1]raw_asset!$A54="","",VLOOKUP([1]raw_asset!$A54,[1]raw_asset!$A54:$G54,6))</f>
        <v/>
      </c>
      <c r="I54" s="479" t="str">
        <f>IF([1]raw_asset!$A54="","",VLOOKUP([1]raw_asset!$A54,[1]raw_asset!$A54:$G54,7))</f>
        <v/>
      </c>
      <c r="J54" s="113" t="str">
        <f t="shared" si="5"/>
        <v/>
      </c>
      <c r="K54" s="476" t="str">
        <f t="shared" si="0"/>
        <v/>
      </c>
      <c r="L54" s="479" t="str">
        <f t="shared" si="1"/>
        <v/>
      </c>
      <c r="M54" s="113" t="str">
        <f t="shared" si="2"/>
        <v/>
      </c>
      <c r="N54" s="485" t="str">
        <f>IF(B54="","",IF(ISERROR(VLOOKUP(A54,P2P!$A$13:$M$2000,3)),0,VLOOKUP(A54,P2P!$A$13:$M$2000,3))-IF(ISERROR(VLOOKUP(A54,P2P!$A$13:$M$2000,2)),0,VLOOKUP(A54,P2P!$A$13:$M$2000,2)))</f>
        <v/>
      </c>
      <c r="O54" s="485" t="str">
        <f>IF(E54="","",IF(ISERROR(VLOOKUP(A54,P2P!$A$13:$M$2000,8)),0,VLOOKUP(A54,P2P!$A$13:$M$2000,8))-IF(ISERROR(VLOOKUP(A54,P2P!$A$13:$M$2000,7)),0,VLOOKUP(A54,P2P!$A$13:$M$2000,7)))</f>
        <v/>
      </c>
      <c r="P54" s="485" t="str">
        <f>IF(H54="","",IF(ISERROR(VLOOKUP(A54,P2P!$A$13:$M$2000,13)),0,VLOOKUP(A54,P2P!$A$13:$M$2000,13))-IF(ISERROR(VLOOKUP(A54,P2P!$A$13:$M$2000,12)),0,VLOOKUP(A54,P2P!$A$13:$M$2000,12)))</f>
        <v/>
      </c>
    </row>
    <row r="55" spans="1:16">
      <c r="A55" s="479" t="str">
        <f>IF([1]raw_asset!$A55="","",VLOOKUP([1]raw_asset!$A55,[1]raw_asset!$A55:$G55,1))</f>
        <v/>
      </c>
      <c r="B55" s="479" t="str">
        <f>IF([1]raw_asset!$A55="","",VLOOKUP([1]raw_asset!$A55,[1]raw_asset!$A55:$G55,2))</f>
        <v/>
      </c>
      <c r="C55" s="479" t="str">
        <f>IF([1]raw_asset!$A55="","",VLOOKUP([1]raw_asset!$A55,[1]raw_asset!$A55:$G55,3))</f>
        <v/>
      </c>
      <c r="D55" s="113" t="str">
        <f t="shared" si="3"/>
        <v/>
      </c>
      <c r="E55" s="479" t="str">
        <f>IF([1]raw_asset!$A55="","",VLOOKUP([1]raw_asset!$A55,[1]raw_asset!$A55:$G55,4))</f>
        <v/>
      </c>
      <c r="F55" s="479" t="str">
        <f>IF([1]raw_asset!$A55="","",VLOOKUP([1]raw_asset!$A55,[1]raw_asset!$A55:$G55,5))</f>
        <v/>
      </c>
      <c r="G55" s="113" t="str">
        <f t="shared" si="4"/>
        <v/>
      </c>
      <c r="H55" s="479" t="str">
        <f>IF([1]raw_asset!$A55="","",VLOOKUP([1]raw_asset!$A55,[1]raw_asset!$A55:$G55,6))</f>
        <v/>
      </c>
      <c r="I55" s="479" t="str">
        <f>IF([1]raw_asset!$A55="","",VLOOKUP([1]raw_asset!$A55,[1]raw_asset!$A55:$G55,7))</f>
        <v/>
      </c>
      <c r="J55" s="113" t="str">
        <f t="shared" si="5"/>
        <v/>
      </c>
      <c r="K55" s="476" t="str">
        <f t="shared" si="0"/>
        <v/>
      </c>
      <c r="L55" s="479" t="str">
        <f t="shared" si="1"/>
        <v/>
      </c>
      <c r="M55" s="113" t="str">
        <f t="shared" si="2"/>
        <v/>
      </c>
      <c r="N55" s="485" t="str">
        <f>IF(B55="","",IF(ISERROR(VLOOKUP(A55,P2P!$A$13:$M$2000,3)),0,VLOOKUP(A55,P2P!$A$13:$M$2000,3))-IF(ISERROR(VLOOKUP(A55,P2P!$A$13:$M$2000,2)),0,VLOOKUP(A55,P2P!$A$13:$M$2000,2)))</f>
        <v/>
      </c>
      <c r="O55" s="485" t="str">
        <f>IF(E55="","",IF(ISERROR(VLOOKUP(A55,P2P!$A$13:$M$2000,8)),0,VLOOKUP(A55,P2P!$A$13:$M$2000,8))-IF(ISERROR(VLOOKUP(A55,P2P!$A$13:$M$2000,7)),0,VLOOKUP(A55,P2P!$A$13:$M$2000,7)))</f>
        <v/>
      </c>
      <c r="P55" s="485" t="str">
        <f>IF(H55="","",IF(ISERROR(VLOOKUP(A55,P2P!$A$13:$M$2000,13)),0,VLOOKUP(A55,P2P!$A$13:$M$2000,13))-IF(ISERROR(VLOOKUP(A55,P2P!$A$13:$M$2000,12)),0,VLOOKUP(A55,P2P!$A$13:$M$2000,12)))</f>
        <v/>
      </c>
    </row>
    <row r="56" spans="1:16">
      <c r="A56" s="479" t="str">
        <f>IF([1]raw_asset!$A56="","",VLOOKUP([1]raw_asset!$A56,[1]raw_asset!$A56:$G56,1))</f>
        <v/>
      </c>
      <c r="B56" s="479" t="str">
        <f>IF([1]raw_asset!$A56="","",VLOOKUP([1]raw_asset!$A56,[1]raw_asset!$A56:$G56,2))</f>
        <v/>
      </c>
      <c r="C56" s="479" t="str">
        <f>IF([1]raw_asset!$A56="","",VLOOKUP([1]raw_asset!$A56,[1]raw_asset!$A56:$G56,3))</f>
        <v/>
      </c>
      <c r="D56" s="113" t="str">
        <f t="shared" si="3"/>
        <v/>
      </c>
      <c r="E56" s="479" t="str">
        <f>IF([1]raw_asset!$A56="","",VLOOKUP([1]raw_asset!$A56,[1]raw_asset!$A56:$G56,4))</f>
        <v/>
      </c>
      <c r="F56" s="479" t="str">
        <f>IF([1]raw_asset!$A56="","",VLOOKUP([1]raw_asset!$A56,[1]raw_asset!$A56:$G56,5))</f>
        <v/>
      </c>
      <c r="G56" s="113" t="str">
        <f t="shared" si="4"/>
        <v/>
      </c>
      <c r="H56" s="479" t="str">
        <f>IF([1]raw_asset!$A56="","",VLOOKUP([1]raw_asset!$A56,[1]raw_asset!$A56:$G56,6))</f>
        <v/>
      </c>
      <c r="I56" s="479" t="str">
        <f>IF([1]raw_asset!$A56="","",VLOOKUP([1]raw_asset!$A56,[1]raw_asset!$A56:$G56,7))</f>
        <v/>
      </c>
      <c r="J56" s="113" t="str">
        <f t="shared" si="5"/>
        <v/>
      </c>
      <c r="K56" s="476" t="str">
        <f t="shared" si="0"/>
        <v/>
      </c>
      <c r="L56" s="479" t="str">
        <f t="shared" si="1"/>
        <v/>
      </c>
      <c r="M56" s="113" t="str">
        <f t="shared" si="2"/>
        <v/>
      </c>
      <c r="N56" s="485" t="str">
        <f>IF(B56="","",IF(ISERROR(VLOOKUP(A56,P2P!$A$13:$M$2000,3)),0,VLOOKUP(A56,P2P!$A$13:$M$2000,3))-IF(ISERROR(VLOOKUP(A56,P2P!$A$13:$M$2000,2)),0,VLOOKUP(A56,P2P!$A$13:$M$2000,2)))</f>
        <v/>
      </c>
      <c r="O56" s="485" t="str">
        <f>IF(E56="","",IF(ISERROR(VLOOKUP(A56,P2P!$A$13:$M$2000,8)),0,VLOOKUP(A56,P2P!$A$13:$M$2000,8))-IF(ISERROR(VLOOKUP(A56,P2P!$A$13:$M$2000,7)),0,VLOOKUP(A56,P2P!$A$13:$M$2000,7)))</f>
        <v/>
      </c>
      <c r="P56" s="485" t="str">
        <f>IF(H56="","",IF(ISERROR(VLOOKUP(A56,P2P!$A$13:$M$2000,13)),0,VLOOKUP(A56,P2P!$A$13:$M$2000,13))-IF(ISERROR(VLOOKUP(A56,P2P!$A$13:$M$2000,12)),0,VLOOKUP(A56,P2P!$A$13:$M$2000,12)))</f>
        <v/>
      </c>
    </row>
    <row r="57" spans="1:16">
      <c r="A57" s="479" t="str">
        <f>IF([1]raw_asset!$A57="","",VLOOKUP([1]raw_asset!$A57,[1]raw_asset!$A57:$G57,1))</f>
        <v/>
      </c>
      <c r="B57" s="479" t="str">
        <f>IF([1]raw_asset!$A57="","",VLOOKUP([1]raw_asset!$A57,[1]raw_asset!$A57:$G57,2))</f>
        <v/>
      </c>
      <c r="C57" s="479" t="str">
        <f>IF([1]raw_asset!$A57="","",VLOOKUP([1]raw_asset!$A57,[1]raw_asset!$A57:$G57,3))</f>
        <v/>
      </c>
      <c r="D57" s="113" t="str">
        <f t="shared" si="3"/>
        <v/>
      </c>
      <c r="E57" s="479" t="str">
        <f>IF([1]raw_asset!$A57="","",VLOOKUP([1]raw_asset!$A57,[1]raw_asset!$A57:$G57,4))</f>
        <v/>
      </c>
      <c r="F57" s="479" t="str">
        <f>IF([1]raw_asset!$A57="","",VLOOKUP([1]raw_asset!$A57,[1]raw_asset!$A57:$G57,5))</f>
        <v/>
      </c>
      <c r="G57" s="113" t="str">
        <f t="shared" si="4"/>
        <v/>
      </c>
      <c r="H57" s="479" t="str">
        <f>IF([1]raw_asset!$A57="","",VLOOKUP([1]raw_asset!$A57,[1]raw_asset!$A57:$G57,6))</f>
        <v/>
      </c>
      <c r="I57" s="479" t="str">
        <f>IF([1]raw_asset!$A57="","",VLOOKUP([1]raw_asset!$A57,[1]raw_asset!$A57:$G57,7))</f>
        <v/>
      </c>
      <c r="J57" s="113" t="str">
        <f t="shared" si="5"/>
        <v/>
      </c>
      <c r="K57" s="476" t="str">
        <f t="shared" si="0"/>
        <v/>
      </c>
      <c r="L57" s="479" t="str">
        <f t="shared" si="1"/>
        <v/>
      </c>
      <c r="M57" s="113" t="str">
        <f t="shared" si="2"/>
        <v/>
      </c>
      <c r="N57" s="485" t="str">
        <f>IF(B57="","",IF(ISERROR(VLOOKUP(A57,P2P!$A$13:$M$2000,3)),0,VLOOKUP(A57,P2P!$A$13:$M$2000,3))-IF(ISERROR(VLOOKUP(A57,P2P!$A$13:$M$2000,2)),0,VLOOKUP(A57,P2P!$A$13:$M$2000,2)))</f>
        <v/>
      </c>
      <c r="O57" s="485" t="str">
        <f>IF(E57="","",IF(ISERROR(VLOOKUP(A57,P2P!$A$13:$M$2000,8)),0,VLOOKUP(A57,P2P!$A$13:$M$2000,8))-IF(ISERROR(VLOOKUP(A57,P2P!$A$13:$M$2000,7)),0,VLOOKUP(A57,P2P!$A$13:$M$2000,7)))</f>
        <v/>
      </c>
      <c r="P57" s="485" t="str">
        <f>IF(H57="","",IF(ISERROR(VLOOKUP(A57,P2P!$A$13:$M$2000,13)),0,VLOOKUP(A57,P2P!$A$13:$M$2000,13))-IF(ISERROR(VLOOKUP(A57,P2P!$A$13:$M$2000,12)),0,VLOOKUP(A57,P2P!$A$13:$M$2000,12)))</f>
        <v/>
      </c>
    </row>
    <row r="58" spans="1:16">
      <c r="A58" s="479" t="str">
        <f>IF([1]raw_asset!$A58="","",VLOOKUP([1]raw_asset!$A58,[1]raw_asset!$A58:$G58,1))</f>
        <v/>
      </c>
      <c r="B58" s="479" t="str">
        <f>IF([1]raw_asset!$A58="","",VLOOKUP([1]raw_asset!$A58,[1]raw_asset!$A58:$G58,2))</f>
        <v/>
      </c>
      <c r="C58" s="479" t="str">
        <f>IF([1]raw_asset!$A58="","",VLOOKUP([1]raw_asset!$A58,[1]raw_asset!$A58:$G58,3))</f>
        <v/>
      </c>
      <c r="D58" s="113" t="str">
        <f t="shared" si="3"/>
        <v/>
      </c>
      <c r="E58" s="479" t="str">
        <f>IF([1]raw_asset!$A58="","",VLOOKUP([1]raw_asset!$A58,[1]raw_asset!$A58:$G58,4))</f>
        <v/>
      </c>
      <c r="F58" s="479" t="str">
        <f>IF([1]raw_asset!$A58="","",VLOOKUP([1]raw_asset!$A58,[1]raw_asset!$A58:$G58,5))</f>
        <v/>
      </c>
      <c r="G58" s="113" t="str">
        <f t="shared" si="4"/>
        <v/>
      </c>
      <c r="H58" s="479" t="str">
        <f>IF([1]raw_asset!$A58="","",VLOOKUP([1]raw_asset!$A58,[1]raw_asset!$A58:$G58,6))</f>
        <v/>
      </c>
      <c r="I58" s="479" t="str">
        <f>IF([1]raw_asset!$A58="","",VLOOKUP([1]raw_asset!$A58,[1]raw_asset!$A58:$G58,7))</f>
        <v/>
      </c>
      <c r="J58" s="113" t="str">
        <f t="shared" si="5"/>
        <v/>
      </c>
      <c r="K58" s="476" t="str">
        <f t="shared" si="0"/>
        <v/>
      </c>
      <c r="L58" s="479" t="str">
        <f t="shared" si="1"/>
        <v/>
      </c>
      <c r="M58" s="113" t="str">
        <f t="shared" si="2"/>
        <v/>
      </c>
      <c r="N58" s="485" t="str">
        <f>IF(B58="","",IF(ISERROR(VLOOKUP(A58,P2P!$A$13:$M$2000,3)),0,VLOOKUP(A58,P2P!$A$13:$M$2000,3))-IF(ISERROR(VLOOKUP(A58,P2P!$A$13:$M$2000,2)),0,VLOOKUP(A58,P2P!$A$13:$M$2000,2)))</f>
        <v/>
      </c>
      <c r="O58" s="485" t="str">
        <f>IF(E58="","",IF(ISERROR(VLOOKUP(A58,P2P!$A$13:$M$2000,8)),0,VLOOKUP(A58,P2P!$A$13:$M$2000,8))-IF(ISERROR(VLOOKUP(A58,P2P!$A$13:$M$2000,7)),0,VLOOKUP(A58,P2P!$A$13:$M$2000,7)))</f>
        <v/>
      </c>
      <c r="P58" s="485" t="str">
        <f>IF(H58="","",IF(ISERROR(VLOOKUP(A58,P2P!$A$13:$M$2000,13)),0,VLOOKUP(A58,P2P!$A$13:$M$2000,13))-IF(ISERROR(VLOOKUP(A58,P2P!$A$13:$M$2000,12)),0,VLOOKUP(A58,P2P!$A$13:$M$2000,12)))</f>
        <v/>
      </c>
    </row>
    <row r="59" spans="1:16">
      <c r="A59" s="479" t="str">
        <f>IF([1]raw_asset!$A59="","",VLOOKUP([1]raw_asset!$A59,[1]raw_asset!$A59:$G59,1))</f>
        <v/>
      </c>
      <c r="B59" s="479" t="str">
        <f>IF([1]raw_asset!$A59="","",VLOOKUP([1]raw_asset!$A59,[1]raw_asset!$A59:$G59,2))</f>
        <v/>
      </c>
      <c r="C59" s="479" t="str">
        <f>IF([1]raw_asset!$A59="","",VLOOKUP([1]raw_asset!$A59,[1]raw_asset!$A59:$G59,3))</f>
        <v/>
      </c>
      <c r="D59" s="113" t="str">
        <f t="shared" si="3"/>
        <v/>
      </c>
      <c r="E59" s="479" t="str">
        <f>IF([1]raw_asset!$A59="","",VLOOKUP([1]raw_asset!$A59,[1]raw_asset!$A59:$G59,4))</f>
        <v/>
      </c>
      <c r="F59" s="479" t="str">
        <f>IF([1]raw_asset!$A59="","",VLOOKUP([1]raw_asset!$A59,[1]raw_asset!$A59:$G59,5))</f>
        <v/>
      </c>
      <c r="G59" s="113" t="str">
        <f t="shared" si="4"/>
        <v/>
      </c>
      <c r="H59" s="479" t="str">
        <f>IF([1]raw_asset!$A59="","",VLOOKUP([1]raw_asset!$A59,[1]raw_asset!$A59:$G59,6))</f>
        <v/>
      </c>
      <c r="I59" s="479" t="str">
        <f>IF([1]raw_asset!$A59="","",VLOOKUP([1]raw_asset!$A59,[1]raw_asset!$A59:$G59,7))</f>
        <v/>
      </c>
      <c r="J59" s="113" t="str">
        <f t="shared" si="5"/>
        <v/>
      </c>
      <c r="K59" s="476" t="str">
        <f t="shared" si="0"/>
        <v/>
      </c>
      <c r="L59" s="479" t="str">
        <f t="shared" si="1"/>
        <v/>
      </c>
      <c r="M59" s="113" t="str">
        <f t="shared" si="2"/>
        <v/>
      </c>
      <c r="N59" s="485" t="str">
        <f>IF(B59="","",IF(ISERROR(VLOOKUP(A59,P2P!$A$13:$M$2000,3)),0,VLOOKUP(A59,P2P!$A$13:$M$2000,3))-IF(ISERROR(VLOOKUP(A59,P2P!$A$13:$M$2000,2)),0,VLOOKUP(A59,P2P!$A$13:$M$2000,2)))</f>
        <v/>
      </c>
      <c r="O59" s="485" t="str">
        <f>IF(E59="","",IF(ISERROR(VLOOKUP(A59,P2P!$A$13:$M$2000,8)),0,VLOOKUP(A59,P2P!$A$13:$M$2000,8))-IF(ISERROR(VLOOKUP(A59,P2P!$A$13:$M$2000,7)),0,VLOOKUP(A59,P2P!$A$13:$M$2000,7)))</f>
        <v/>
      </c>
      <c r="P59" s="485" t="str">
        <f>IF(H59="","",IF(ISERROR(VLOOKUP(A59,P2P!$A$13:$M$2000,13)),0,VLOOKUP(A59,P2P!$A$13:$M$2000,13))-IF(ISERROR(VLOOKUP(A59,P2P!$A$13:$M$2000,12)),0,VLOOKUP(A59,P2P!$A$13:$M$2000,12)))</f>
        <v/>
      </c>
    </row>
    <row r="60" spans="1:16">
      <c r="A60" s="479" t="str">
        <f>IF([1]raw_asset!$A60="","",VLOOKUP([1]raw_asset!$A60,[1]raw_asset!$A60:$G60,1))</f>
        <v/>
      </c>
      <c r="B60" s="479" t="str">
        <f>IF([1]raw_asset!$A60="","",VLOOKUP([1]raw_asset!$A60,[1]raw_asset!$A60:$G60,2))</f>
        <v/>
      </c>
      <c r="C60" s="479" t="str">
        <f>IF([1]raw_asset!$A60="","",VLOOKUP([1]raw_asset!$A60,[1]raw_asset!$A60:$G60,3))</f>
        <v/>
      </c>
      <c r="D60" s="113" t="str">
        <f t="shared" si="3"/>
        <v/>
      </c>
      <c r="E60" s="479" t="str">
        <f>IF([1]raw_asset!$A60="","",VLOOKUP([1]raw_asset!$A60,[1]raw_asset!$A60:$G60,4))</f>
        <v/>
      </c>
      <c r="F60" s="479" t="str">
        <f>IF([1]raw_asset!$A60="","",VLOOKUP([1]raw_asset!$A60,[1]raw_asset!$A60:$G60,5))</f>
        <v/>
      </c>
      <c r="G60" s="113" t="str">
        <f t="shared" si="4"/>
        <v/>
      </c>
      <c r="H60" s="479" t="str">
        <f>IF([1]raw_asset!$A60="","",VLOOKUP([1]raw_asset!$A60,[1]raw_asset!$A60:$G60,6))</f>
        <v/>
      </c>
      <c r="I60" s="479" t="str">
        <f>IF([1]raw_asset!$A60="","",VLOOKUP([1]raw_asset!$A60,[1]raw_asset!$A60:$G60,7))</f>
        <v/>
      </c>
      <c r="J60" s="113" t="str">
        <f t="shared" si="5"/>
        <v/>
      </c>
      <c r="K60" s="476" t="str">
        <f t="shared" si="0"/>
        <v/>
      </c>
      <c r="L60" s="479" t="str">
        <f t="shared" si="1"/>
        <v/>
      </c>
      <c r="M60" s="113" t="str">
        <f t="shared" si="2"/>
        <v/>
      </c>
      <c r="N60" s="485" t="str">
        <f>IF(B60="","",IF(ISERROR(VLOOKUP(A60,P2P!$A$13:$M$2000,3)),0,VLOOKUP(A60,P2P!$A$13:$M$2000,3))-IF(ISERROR(VLOOKUP(A60,P2P!$A$13:$M$2000,2)),0,VLOOKUP(A60,P2P!$A$13:$M$2000,2)))</f>
        <v/>
      </c>
      <c r="O60" s="485" t="str">
        <f>IF(E60="","",IF(ISERROR(VLOOKUP(A60,P2P!$A$13:$M$2000,8)),0,VLOOKUP(A60,P2P!$A$13:$M$2000,8))-IF(ISERROR(VLOOKUP(A60,P2P!$A$13:$M$2000,7)),0,VLOOKUP(A60,P2P!$A$13:$M$2000,7)))</f>
        <v/>
      </c>
      <c r="P60" s="485" t="str">
        <f>IF(H60="","",IF(ISERROR(VLOOKUP(A60,P2P!$A$13:$M$2000,13)),0,VLOOKUP(A60,P2P!$A$13:$M$2000,13))-IF(ISERROR(VLOOKUP(A60,P2P!$A$13:$M$2000,12)),0,VLOOKUP(A60,P2P!$A$13:$M$2000,12)))</f>
        <v/>
      </c>
    </row>
    <row r="61" spans="1:16">
      <c r="A61" s="479" t="str">
        <f>IF([1]raw_asset!$A61="","",VLOOKUP([1]raw_asset!$A61,[1]raw_asset!$A61:$G61,1))</f>
        <v/>
      </c>
      <c r="B61" s="479" t="str">
        <f>IF([1]raw_asset!$A61="","",VLOOKUP([1]raw_asset!$A61,[1]raw_asset!$A61:$G61,2))</f>
        <v/>
      </c>
      <c r="C61" s="479" t="str">
        <f>IF([1]raw_asset!$A61="","",VLOOKUP([1]raw_asset!$A61,[1]raw_asset!$A61:$G61,3))</f>
        <v/>
      </c>
      <c r="D61" s="113" t="str">
        <f t="shared" si="3"/>
        <v/>
      </c>
      <c r="E61" s="479" t="str">
        <f>IF([1]raw_asset!$A61="","",VLOOKUP([1]raw_asset!$A61,[1]raw_asset!$A61:$G61,4))</f>
        <v/>
      </c>
      <c r="F61" s="479" t="str">
        <f>IF([1]raw_asset!$A61="","",VLOOKUP([1]raw_asset!$A61,[1]raw_asset!$A61:$G61,5))</f>
        <v/>
      </c>
      <c r="G61" s="113" t="str">
        <f t="shared" si="4"/>
        <v/>
      </c>
      <c r="H61" s="479" t="str">
        <f>IF([1]raw_asset!$A61="","",VLOOKUP([1]raw_asset!$A61,[1]raw_asset!$A61:$G61,6))</f>
        <v/>
      </c>
      <c r="I61" s="479" t="str">
        <f>IF([1]raw_asset!$A61="","",VLOOKUP([1]raw_asset!$A61,[1]raw_asset!$A61:$G61,7))</f>
        <v/>
      </c>
      <c r="J61" s="113" t="str">
        <f t="shared" si="5"/>
        <v/>
      </c>
      <c r="K61" s="476" t="str">
        <f t="shared" si="0"/>
        <v/>
      </c>
      <c r="L61" s="479" t="str">
        <f t="shared" si="1"/>
        <v/>
      </c>
      <c r="M61" s="113" t="str">
        <f t="shared" si="2"/>
        <v/>
      </c>
      <c r="N61" s="485" t="str">
        <f>IF(B61="","",IF(ISERROR(VLOOKUP(A61,P2P!$A$13:$M$2000,3)),0,VLOOKUP(A61,P2P!$A$13:$M$2000,3))-IF(ISERROR(VLOOKUP(A61,P2P!$A$13:$M$2000,2)),0,VLOOKUP(A61,P2P!$A$13:$M$2000,2)))</f>
        <v/>
      </c>
      <c r="O61" s="485" t="str">
        <f>IF(E61="","",IF(ISERROR(VLOOKUP(A61,P2P!$A$13:$M$2000,8)),0,VLOOKUP(A61,P2P!$A$13:$M$2000,8))-IF(ISERROR(VLOOKUP(A61,P2P!$A$13:$M$2000,7)),0,VLOOKUP(A61,P2P!$A$13:$M$2000,7)))</f>
        <v/>
      </c>
      <c r="P61" s="485" t="str">
        <f>IF(H61="","",IF(ISERROR(VLOOKUP(A61,P2P!$A$13:$M$2000,13)),0,VLOOKUP(A61,P2P!$A$13:$M$2000,13))-IF(ISERROR(VLOOKUP(A61,P2P!$A$13:$M$2000,12)),0,VLOOKUP(A61,P2P!$A$13:$M$2000,12)))</f>
        <v/>
      </c>
    </row>
    <row r="62" spans="1:16">
      <c r="A62" s="479" t="str">
        <f>IF([1]raw_asset!$A62="","",VLOOKUP([1]raw_asset!$A62,[1]raw_asset!$A62:$G62,1))</f>
        <v/>
      </c>
      <c r="B62" s="479" t="str">
        <f>IF([1]raw_asset!$A62="","",VLOOKUP([1]raw_asset!$A62,[1]raw_asset!$A62:$G62,2))</f>
        <v/>
      </c>
      <c r="C62" s="479" t="str">
        <f>IF([1]raw_asset!$A62="","",VLOOKUP([1]raw_asset!$A62,[1]raw_asset!$A62:$G62,3))</f>
        <v/>
      </c>
      <c r="D62" s="113" t="str">
        <f t="shared" si="3"/>
        <v/>
      </c>
      <c r="E62" s="479" t="str">
        <f>IF([1]raw_asset!$A62="","",VLOOKUP([1]raw_asset!$A62,[1]raw_asset!$A62:$G62,4))</f>
        <v/>
      </c>
      <c r="F62" s="479" t="str">
        <f>IF([1]raw_asset!$A62="","",VLOOKUP([1]raw_asset!$A62,[1]raw_asset!$A62:$G62,5))</f>
        <v/>
      </c>
      <c r="G62" s="113" t="str">
        <f t="shared" si="4"/>
        <v/>
      </c>
      <c r="H62" s="479" t="str">
        <f>IF([1]raw_asset!$A62="","",VLOOKUP([1]raw_asset!$A62,[1]raw_asset!$A62:$G62,6))</f>
        <v/>
      </c>
      <c r="I62" s="479" t="str">
        <f>IF([1]raw_asset!$A62="","",VLOOKUP([1]raw_asset!$A62,[1]raw_asset!$A62:$G62,7))</f>
        <v/>
      </c>
      <c r="J62" s="113" t="str">
        <f t="shared" si="5"/>
        <v/>
      </c>
      <c r="K62" s="476" t="str">
        <f t="shared" si="0"/>
        <v/>
      </c>
      <c r="L62" s="479" t="str">
        <f t="shared" si="1"/>
        <v/>
      </c>
      <c r="M62" s="113" t="str">
        <f t="shared" si="2"/>
        <v/>
      </c>
      <c r="N62" s="485" t="str">
        <f>IF(B62="","",IF(ISERROR(VLOOKUP(A62,P2P!$A$13:$M$2000,3)),0,VLOOKUP(A62,P2P!$A$13:$M$2000,3))-IF(ISERROR(VLOOKUP(A62,P2P!$A$13:$M$2000,2)),0,VLOOKUP(A62,P2P!$A$13:$M$2000,2)))</f>
        <v/>
      </c>
      <c r="O62" s="485" t="str">
        <f>IF(E62="","",IF(ISERROR(VLOOKUP(A62,P2P!$A$13:$M$2000,8)),0,VLOOKUP(A62,P2P!$A$13:$M$2000,8))-IF(ISERROR(VLOOKUP(A62,P2P!$A$13:$M$2000,7)),0,VLOOKUP(A62,P2P!$A$13:$M$2000,7)))</f>
        <v/>
      </c>
      <c r="P62" s="485" t="str">
        <f>IF(H62="","",IF(ISERROR(VLOOKUP(A62,P2P!$A$13:$M$2000,13)),0,VLOOKUP(A62,P2P!$A$13:$M$2000,13))-IF(ISERROR(VLOOKUP(A62,P2P!$A$13:$M$2000,12)),0,VLOOKUP(A62,P2P!$A$13:$M$2000,12)))</f>
        <v/>
      </c>
    </row>
    <row r="63" spans="1:16">
      <c r="A63" s="479" t="str">
        <f>IF([1]raw_asset!$A63="","",VLOOKUP([1]raw_asset!$A63,[1]raw_asset!$A63:$G63,1))</f>
        <v/>
      </c>
      <c r="B63" s="479" t="str">
        <f>IF([1]raw_asset!$A63="","",VLOOKUP([1]raw_asset!$A63,[1]raw_asset!$A63:$G63,2))</f>
        <v/>
      </c>
      <c r="C63" s="479" t="str">
        <f>IF([1]raw_asset!$A63="","",VLOOKUP([1]raw_asset!$A63,[1]raw_asset!$A63:$G63,3))</f>
        <v/>
      </c>
      <c r="D63" s="113" t="str">
        <f t="shared" si="3"/>
        <v/>
      </c>
      <c r="E63" s="479" t="str">
        <f>IF([1]raw_asset!$A63="","",VLOOKUP([1]raw_asset!$A63,[1]raw_asset!$A63:$G63,4))</f>
        <v/>
      </c>
      <c r="F63" s="479" t="str">
        <f>IF([1]raw_asset!$A63="","",VLOOKUP([1]raw_asset!$A63,[1]raw_asset!$A63:$G63,5))</f>
        <v/>
      </c>
      <c r="G63" s="113" t="str">
        <f t="shared" si="4"/>
        <v/>
      </c>
      <c r="H63" s="479" t="str">
        <f>IF([1]raw_asset!$A63="","",VLOOKUP([1]raw_asset!$A63,[1]raw_asset!$A63:$G63,6))</f>
        <v/>
      </c>
      <c r="I63" s="479" t="str">
        <f>IF([1]raw_asset!$A63="","",VLOOKUP([1]raw_asset!$A63,[1]raw_asset!$A63:$G63,7))</f>
        <v/>
      </c>
      <c r="J63" s="113" t="str">
        <f t="shared" si="5"/>
        <v/>
      </c>
      <c r="K63" s="476" t="str">
        <f t="shared" si="0"/>
        <v/>
      </c>
      <c r="L63" s="479" t="str">
        <f t="shared" si="1"/>
        <v/>
      </c>
      <c r="M63" s="113" t="str">
        <f t="shared" si="2"/>
        <v/>
      </c>
      <c r="N63" s="485" t="str">
        <f>IF(B63="","",IF(ISERROR(VLOOKUP(A63,P2P!$A$13:$M$2000,3)),0,VLOOKUP(A63,P2P!$A$13:$M$2000,3))-IF(ISERROR(VLOOKUP(A63,P2P!$A$13:$M$2000,2)),0,VLOOKUP(A63,P2P!$A$13:$M$2000,2)))</f>
        <v/>
      </c>
      <c r="O63" s="485" t="str">
        <f>IF(E63="","",IF(ISERROR(VLOOKUP(A63,P2P!$A$13:$M$2000,8)),0,VLOOKUP(A63,P2P!$A$13:$M$2000,8))-IF(ISERROR(VLOOKUP(A63,P2P!$A$13:$M$2000,7)),0,VLOOKUP(A63,P2P!$A$13:$M$2000,7)))</f>
        <v/>
      </c>
      <c r="P63" s="485" t="str">
        <f>IF(H63="","",IF(ISERROR(VLOOKUP(A63,P2P!$A$13:$M$2000,13)),0,VLOOKUP(A63,P2P!$A$13:$M$2000,13))-IF(ISERROR(VLOOKUP(A63,P2P!$A$13:$M$2000,12)),0,VLOOKUP(A63,P2P!$A$13:$M$2000,12)))</f>
        <v/>
      </c>
    </row>
    <row r="64" spans="1:16">
      <c r="A64" s="479" t="str">
        <f>IF([1]raw_asset!$A64="","",VLOOKUP([1]raw_asset!$A64,[1]raw_asset!$A64:$G64,1))</f>
        <v/>
      </c>
      <c r="B64" s="479" t="str">
        <f>IF([1]raw_asset!$A64="","",VLOOKUP([1]raw_asset!$A64,[1]raw_asset!$A64:$G64,2))</f>
        <v/>
      </c>
      <c r="C64" s="479" t="str">
        <f>IF([1]raw_asset!$A64="","",VLOOKUP([1]raw_asset!$A64,[1]raw_asset!$A64:$G64,3))</f>
        <v/>
      </c>
      <c r="D64" s="113" t="str">
        <f t="shared" si="3"/>
        <v/>
      </c>
      <c r="E64" s="479" t="str">
        <f>IF([1]raw_asset!$A64="","",VLOOKUP([1]raw_asset!$A64,[1]raw_asset!$A64:$G64,4))</f>
        <v/>
      </c>
      <c r="F64" s="479" t="str">
        <f>IF([1]raw_asset!$A64="","",VLOOKUP([1]raw_asset!$A64,[1]raw_asset!$A64:$G64,5))</f>
        <v/>
      </c>
      <c r="G64" s="113" t="str">
        <f t="shared" si="4"/>
        <v/>
      </c>
      <c r="H64" s="479" t="str">
        <f>IF([1]raw_asset!$A64="","",VLOOKUP([1]raw_asset!$A64,[1]raw_asset!$A64:$G64,6))</f>
        <v/>
      </c>
      <c r="I64" s="479" t="str">
        <f>IF([1]raw_asset!$A64="","",VLOOKUP([1]raw_asset!$A64,[1]raw_asset!$A64:$G64,7))</f>
        <v/>
      </c>
      <c r="J64" s="113" t="str">
        <f t="shared" si="5"/>
        <v/>
      </c>
      <c r="K64" s="476" t="str">
        <f t="shared" si="0"/>
        <v/>
      </c>
      <c r="L64" s="479" t="str">
        <f t="shared" si="1"/>
        <v/>
      </c>
      <c r="M64" s="113" t="str">
        <f t="shared" si="2"/>
        <v/>
      </c>
      <c r="N64" s="485" t="str">
        <f>IF(B64="","",IF(ISERROR(VLOOKUP(A64,P2P!$A$13:$M$2000,3)),0,VLOOKUP(A64,P2P!$A$13:$M$2000,3))-IF(ISERROR(VLOOKUP(A64,P2P!$A$13:$M$2000,2)),0,VLOOKUP(A64,P2P!$A$13:$M$2000,2)))</f>
        <v/>
      </c>
      <c r="O64" s="485" t="str">
        <f>IF(E64="","",IF(ISERROR(VLOOKUP(A64,P2P!$A$13:$M$2000,8)),0,VLOOKUP(A64,P2P!$A$13:$M$2000,8))-IF(ISERROR(VLOOKUP(A64,P2P!$A$13:$M$2000,7)),0,VLOOKUP(A64,P2P!$A$13:$M$2000,7)))</f>
        <v/>
      </c>
      <c r="P64" s="485" t="str">
        <f>IF(H64="","",IF(ISERROR(VLOOKUP(A64,P2P!$A$13:$M$2000,13)),0,VLOOKUP(A64,P2P!$A$13:$M$2000,13))-IF(ISERROR(VLOOKUP(A64,P2P!$A$13:$M$2000,12)),0,VLOOKUP(A64,P2P!$A$13:$M$2000,12)))</f>
        <v/>
      </c>
    </row>
    <row r="65" spans="1:16">
      <c r="A65" s="479" t="str">
        <f>IF([1]raw_asset!$A65="","",VLOOKUP([1]raw_asset!$A65,[1]raw_asset!$A65:$G65,1))</f>
        <v/>
      </c>
      <c r="B65" s="479" t="str">
        <f>IF([1]raw_asset!$A65="","",VLOOKUP([1]raw_asset!$A65,[1]raw_asset!$A65:$G65,2))</f>
        <v/>
      </c>
      <c r="C65" s="479" t="str">
        <f>IF([1]raw_asset!$A65="","",VLOOKUP([1]raw_asset!$A65,[1]raw_asset!$A65:$G65,3))</f>
        <v/>
      </c>
      <c r="D65" s="113" t="str">
        <f t="shared" si="3"/>
        <v/>
      </c>
      <c r="E65" s="479" t="str">
        <f>IF([1]raw_asset!$A65="","",VLOOKUP([1]raw_asset!$A65,[1]raw_asset!$A65:$G65,4))</f>
        <v/>
      </c>
      <c r="F65" s="479" t="str">
        <f>IF([1]raw_asset!$A65="","",VLOOKUP([1]raw_asset!$A65,[1]raw_asset!$A65:$G65,5))</f>
        <v/>
      </c>
      <c r="G65" s="113" t="str">
        <f t="shared" si="4"/>
        <v/>
      </c>
      <c r="H65" s="479" t="str">
        <f>IF([1]raw_asset!$A65="","",VLOOKUP([1]raw_asset!$A65,[1]raw_asset!$A65:$G65,6))</f>
        <v/>
      </c>
      <c r="I65" s="479" t="str">
        <f>IF([1]raw_asset!$A65="","",VLOOKUP([1]raw_asset!$A65,[1]raw_asset!$A65:$G65,7))</f>
        <v/>
      </c>
      <c r="J65" s="113" t="str">
        <f t="shared" si="5"/>
        <v/>
      </c>
      <c r="K65" s="476" t="str">
        <f t="shared" si="0"/>
        <v/>
      </c>
      <c r="L65" s="479" t="str">
        <f t="shared" si="1"/>
        <v/>
      </c>
      <c r="M65" s="113" t="str">
        <f t="shared" si="2"/>
        <v/>
      </c>
      <c r="N65" s="485" t="str">
        <f>IF(B65="","",IF(ISERROR(VLOOKUP(A65,P2P!$A$13:$M$2000,3)),0,VLOOKUP(A65,P2P!$A$13:$M$2000,3))-IF(ISERROR(VLOOKUP(A65,P2P!$A$13:$M$2000,2)),0,VLOOKUP(A65,P2P!$A$13:$M$2000,2)))</f>
        <v/>
      </c>
      <c r="O65" s="485" t="str">
        <f>IF(E65="","",IF(ISERROR(VLOOKUP(A65,P2P!$A$13:$M$2000,8)),0,VLOOKUP(A65,P2P!$A$13:$M$2000,8))-IF(ISERROR(VLOOKUP(A65,P2P!$A$13:$M$2000,7)),0,VLOOKUP(A65,P2P!$A$13:$M$2000,7)))</f>
        <v/>
      </c>
      <c r="P65" s="485" t="str">
        <f>IF(H65="","",IF(ISERROR(VLOOKUP(A65,P2P!$A$13:$M$2000,13)),0,VLOOKUP(A65,P2P!$A$13:$M$2000,13))-IF(ISERROR(VLOOKUP(A65,P2P!$A$13:$M$2000,12)),0,VLOOKUP(A65,P2P!$A$13:$M$2000,12)))</f>
        <v/>
      </c>
    </row>
    <row r="66" spans="1:16">
      <c r="A66" s="479" t="str">
        <f>IF([1]raw_asset!$A66="","",VLOOKUP([1]raw_asset!$A66,[1]raw_asset!$A66:$G66,1))</f>
        <v/>
      </c>
      <c r="B66" s="479" t="str">
        <f>IF([1]raw_asset!$A66="","",VLOOKUP([1]raw_asset!$A66,[1]raw_asset!$A66:$G66,2))</f>
        <v/>
      </c>
      <c r="C66" s="479" t="str">
        <f>IF([1]raw_asset!$A66="","",VLOOKUP([1]raw_asset!$A66,[1]raw_asset!$A66:$G66,3))</f>
        <v/>
      </c>
      <c r="D66" s="113" t="str">
        <f t="shared" si="3"/>
        <v/>
      </c>
      <c r="E66" s="479" t="str">
        <f>IF([1]raw_asset!$A66="","",VLOOKUP([1]raw_asset!$A66,[1]raw_asset!$A66:$G66,4))</f>
        <v/>
      </c>
      <c r="F66" s="479" t="str">
        <f>IF([1]raw_asset!$A66="","",VLOOKUP([1]raw_asset!$A66,[1]raw_asset!$A66:$G66,5))</f>
        <v/>
      </c>
      <c r="G66" s="113" t="str">
        <f t="shared" si="4"/>
        <v/>
      </c>
      <c r="H66" s="479" t="str">
        <f>IF([1]raw_asset!$A66="","",VLOOKUP([1]raw_asset!$A66,[1]raw_asset!$A66:$G66,6))</f>
        <v/>
      </c>
      <c r="I66" s="479" t="str">
        <f>IF([1]raw_asset!$A66="","",VLOOKUP([1]raw_asset!$A66,[1]raw_asset!$A66:$G66,7))</f>
        <v/>
      </c>
      <c r="J66" s="113" t="str">
        <f t="shared" si="5"/>
        <v/>
      </c>
      <c r="K66" s="476" t="str">
        <f t="shared" ref="K66:K129" si="6">IF(B66="","",B66+E66+H66)</f>
        <v/>
      </c>
      <c r="L66" s="479" t="str">
        <f t="shared" ref="L66:L129" si="7">IF(C66="","",C66+F66+I66)</f>
        <v/>
      </c>
      <c r="M66" s="113" t="str">
        <f t="shared" ref="M66:M129" si="8">IF(D66="","",D66+G66+J66)</f>
        <v/>
      </c>
      <c r="N66" s="485" t="str">
        <f>IF(B66="","",IF(ISERROR(VLOOKUP(A66,P2P!$A$13:$M$2000,3)),0,VLOOKUP(A66,P2P!$A$13:$M$2000,3))-IF(ISERROR(VLOOKUP(A66,P2P!$A$13:$M$2000,2)),0,VLOOKUP(A66,P2P!$A$13:$M$2000,2)))</f>
        <v/>
      </c>
      <c r="O66" s="485" t="str">
        <f>IF(E66="","",IF(ISERROR(VLOOKUP(A66,P2P!$A$13:$M$2000,8)),0,VLOOKUP(A66,P2P!$A$13:$M$2000,8))-IF(ISERROR(VLOOKUP(A66,P2P!$A$13:$M$2000,7)),0,VLOOKUP(A66,P2P!$A$13:$M$2000,7)))</f>
        <v/>
      </c>
      <c r="P66" s="485" t="str">
        <f>IF(H66="","",IF(ISERROR(VLOOKUP(A66,P2P!$A$13:$M$2000,13)),0,VLOOKUP(A66,P2P!$A$13:$M$2000,13))-IF(ISERROR(VLOOKUP(A66,P2P!$A$13:$M$2000,12)),0,VLOOKUP(A66,P2P!$A$13:$M$2000,12)))</f>
        <v/>
      </c>
    </row>
    <row r="67" spans="1:16">
      <c r="A67" s="479" t="str">
        <f>IF([1]raw_asset!$A67="","",VLOOKUP([1]raw_asset!$A67,[1]raw_asset!$A67:$G67,1))</f>
        <v/>
      </c>
      <c r="B67" s="479" t="str">
        <f>IF([1]raw_asset!$A67="","",VLOOKUP([1]raw_asset!$A67,[1]raw_asset!$A67:$G67,2))</f>
        <v/>
      </c>
      <c r="C67" s="479" t="str">
        <f>IF([1]raw_asset!$A67="","",VLOOKUP([1]raw_asset!$A67,[1]raw_asset!$A67:$G67,3))</f>
        <v/>
      </c>
      <c r="D67" s="113" t="str">
        <f t="shared" ref="D67:D130" si="9">IF(B67="","",(N67+B67-B66)/DATEDIF(A66,A67,"D"))</f>
        <v/>
      </c>
      <c r="E67" s="479" t="str">
        <f>IF([1]raw_asset!$A67="","",VLOOKUP([1]raw_asset!$A67,[1]raw_asset!$A67:$G67,4))</f>
        <v/>
      </c>
      <c r="F67" s="479" t="str">
        <f>IF([1]raw_asset!$A67="","",VLOOKUP([1]raw_asset!$A67,[1]raw_asset!$A67:$G67,5))</f>
        <v/>
      </c>
      <c r="G67" s="113" t="str">
        <f t="shared" ref="G67:G130" si="10">IF(E67="","",(O66+E67-E66)/DATEDIF(A66,A67,"D"))</f>
        <v/>
      </c>
      <c r="H67" s="479" t="str">
        <f>IF([1]raw_asset!$A67="","",VLOOKUP([1]raw_asset!$A67,[1]raw_asset!$A67:$G67,6))</f>
        <v/>
      </c>
      <c r="I67" s="479" t="str">
        <f>IF([1]raw_asset!$A67="","",VLOOKUP([1]raw_asset!$A67,[1]raw_asset!$A67:$G67,7))</f>
        <v/>
      </c>
      <c r="J67" s="113" t="str">
        <f t="shared" ref="J67:J130" si="11">IF(H67="","",(P66+H67-H66)/DATEDIF(A66,A67,"D"))</f>
        <v/>
      </c>
      <c r="K67" s="476" t="str">
        <f t="shared" si="6"/>
        <v/>
      </c>
      <c r="L67" s="479" t="str">
        <f t="shared" si="7"/>
        <v/>
      </c>
      <c r="M67" s="113" t="str">
        <f t="shared" si="8"/>
        <v/>
      </c>
      <c r="N67" s="485" t="str">
        <f>IF(B67="","",IF(ISERROR(VLOOKUP(A67,P2P!$A$13:$M$2000,3)),0,VLOOKUP(A67,P2P!$A$13:$M$2000,3))-IF(ISERROR(VLOOKUP(A67,P2P!$A$13:$M$2000,2)),0,VLOOKUP(A67,P2P!$A$13:$M$2000,2)))</f>
        <v/>
      </c>
      <c r="O67" s="485" t="str">
        <f>IF(E67="","",IF(ISERROR(VLOOKUP(A67,P2P!$A$13:$M$2000,8)),0,VLOOKUP(A67,P2P!$A$13:$M$2000,8))-IF(ISERROR(VLOOKUP(A67,P2P!$A$13:$M$2000,7)),0,VLOOKUP(A67,P2P!$A$13:$M$2000,7)))</f>
        <v/>
      </c>
      <c r="P67" s="485" t="str">
        <f>IF(H67="","",IF(ISERROR(VLOOKUP(A67,P2P!$A$13:$M$2000,13)),0,VLOOKUP(A67,P2P!$A$13:$M$2000,13))-IF(ISERROR(VLOOKUP(A67,P2P!$A$13:$M$2000,12)),0,VLOOKUP(A67,P2P!$A$13:$M$2000,12)))</f>
        <v/>
      </c>
    </row>
    <row r="68" spans="1:16">
      <c r="A68" s="479" t="str">
        <f>IF([1]raw_asset!$A68="","",VLOOKUP([1]raw_asset!$A68,[1]raw_asset!$A68:$G68,1))</f>
        <v/>
      </c>
      <c r="B68" s="479" t="str">
        <f>IF([1]raw_asset!$A68="","",VLOOKUP([1]raw_asset!$A68,[1]raw_asset!$A68:$G68,2))</f>
        <v/>
      </c>
      <c r="C68" s="479" t="str">
        <f>IF([1]raw_asset!$A68="","",VLOOKUP([1]raw_asset!$A68,[1]raw_asset!$A68:$G68,3))</f>
        <v/>
      </c>
      <c r="D68" s="113" t="str">
        <f t="shared" si="9"/>
        <v/>
      </c>
      <c r="E68" s="479" t="str">
        <f>IF([1]raw_asset!$A68="","",VLOOKUP([1]raw_asset!$A68,[1]raw_asset!$A68:$G68,4))</f>
        <v/>
      </c>
      <c r="F68" s="479" t="str">
        <f>IF([1]raw_asset!$A68="","",VLOOKUP([1]raw_asset!$A68,[1]raw_asset!$A68:$G68,5))</f>
        <v/>
      </c>
      <c r="G68" s="113" t="str">
        <f t="shared" si="10"/>
        <v/>
      </c>
      <c r="H68" s="479" t="str">
        <f>IF([1]raw_asset!$A68="","",VLOOKUP([1]raw_asset!$A68,[1]raw_asset!$A68:$G68,6))</f>
        <v/>
      </c>
      <c r="I68" s="479" t="str">
        <f>IF([1]raw_asset!$A68="","",VLOOKUP([1]raw_asset!$A68,[1]raw_asset!$A68:$G68,7))</f>
        <v/>
      </c>
      <c r="J68" s="113" t="str">
        <f t="shared" si="11"/>
        <v/>
      </c>
      <c r="K68" s="476" t="str">
        <f t="shared" si="6"/>
        <v/>
      </c>
      <c r="L68" s="479" t="str">
        <f t="shared" si="7"/>
        <v/>
      </c>
      <c r="M68" s="113" t="str">
        <f t="shared" si="8"/>
        <v/>
      </c>
      <c r="N68" s="485" t="str">
        <f>IF(B68="","",IF(ISERROR(VLOOKUP(A68,P2P!$A$13:$M$2000,3)),0,VLOOKUP(A68,P2P!$A$13:$M$2000,3))-IF(ISERROR(VLOOKUP(A68,P2P!$A$13:$M$2000,2)),0,VLOOKUP(A68,P2P!$A$13:$M$2000,2)))</f>
        <v/>
      </c>
      <c r="O68" s="485" t="str">
        <f>IF(E68="","",IF(ISERROR(VLOOKUP(A68,P2P!$A$13:$M$2000,8)),0,VLOOKUP(A68,P2P!$A$13:$M$2000,8))-IF(ISERROR(VLOOKUP(A68,P2P!$A$13:$M$2000,7)),0,VLOOKUP(A68,P2P!$A$13:$M$2000,7)))</f>
        <v/>
      </c>
      <c r="P68" s="485" t="str">
        <f>IF(H68="","",IF(ISERROR(VLOOKUP(A68,P2P!$A$13:$M$2000,13)),0,VLOOKUP(A68,P2P!$A$13:$M$2000,13))-IF(ISERROR(VLOOKUP(A68,P2P!$A$13:$M$2000,12)),0,VLOOKUP(A68,P2P!$A$13:$M$2000,12)))</f>
        <v/>
      </c>
    </row>
    <row r="69" spans="1:16">
      <c r="A69" s="479" t="str">
        <f>IF([1]raw_asset!$A69="","",VLOOKUP([1]raw_asset!$A69,[1]raw_asset!$A69:$G69,1))</f>
        <v/>
      </c>
      <c r="B69" s="479" t="str">
        <f>IF([1]raw_asset!$A69="","",VLOOKUP([1]raw_asset!$A69,[1]raw_asset!$A69:$G69,2))</f>
        <v/>
      </c>
      <c r="C69" s="479" t="str">
        <f>IF([1]raw_asset!$A69="","",VLOOKUP([1]raw_asset!$A69,[1]raw_asset!$A69:$G69,3))</f>
        <v/>
      </c>
      <c r="D69" s="113" t="str">
        <f t="shared" si="9"/>
        <v/>
      </c>
      <c r="E69" s="479" t="str">
        <f>IF([1]raw_asset!$A69="","",VLOOKUP([1]raw_asset!$A69,[1]raw_asset!$A69:$G69,4))</f>
        <v/>
      </c>
      <c r="F69" s="479" t="str">
        <f>IF([1]raw_asset!$A69="","",VLOOKUP([1]raw_asset!$A69,[1]raw_asset!$A69:$G69,5))</f>
        <v/>
      </c>
      <c r="G69" s="113" t="str">
        <f t="shared" si="10"/>
        <v/>
      </c>
      <c r="H69" s="479" t="str">
        <f>IF([1]raw_asset!$A69="","",VLOOKUP([1]raw_asset!$A69,[1]raw_asset!$A69:$G69,6))</f>
        <v/>
      </c>
      <c r="I69" s="479" t="str">
        <f>IF([1]raw_asset!$A69="","",VLOOKUP([1]raw_asset!$A69,[1]raw_asset!$A69:$G69,7))</f>
        <v/>
      </c>
      <c r="J69" s="113" t="str">
        <f t="shared" si="11"/>
        <v/>
      </c>
      <c r="K69" s="476" t="str">
        <f t="shared" si="6"/>
        <v/>
      </c>
      <c r="L69" s="479" t="str">
        <f t="shared" si="7"/>
        <v/>
      </c>
      <c r="M69" s="113" t="str">
        <f t="shared" si="8"/>
        <v/>
      </c>
      <c r="N69" s="485" t="str">
        <f>IF(B69="","",IF(ISERROR(VLOOKUP(A69,P2P!$A$13:$M$2000,3)),0,VLOOKUP(A69,P2P!$A$13:$M$2000,3))-IF(ISERROR(VLOOKUP(A69,P2P!$A$13:$M$2000,2)),0,VLOOKUP(A69,P2P!$A$13:$M$2000,2)))</f>
        <v/>
      </c>
      <c r="O69" s="485" t="str">
        <f>IF(E69="","",IF(ISERROR(VLOOKUP(A69,P2P!$A$13:$M$2000,8)),0,VLOOKUP(A69,P2P!$A$13:$M$2000,8))-IF(ISERROR(VLOOKUP(A69,P2P!$A$13:$M$2000,7)),0,VLOOKUP(A69,P2P!$A$13:$M$2000,7)))</f>
        <v/>
      </c>
      <c r="P69" s="485" t="str">
        <f>IF(H69="","",IF(ISERROR(VLOOKUP(A69,P2P!$A$13:$M$2000,13)),0,VLOOKUP(A69,P2P!$A$13:$M$2000,13))-IF(ISERROR(VLOOKUP(A69,P2P!$A$13:$M$2000,12)),0,VLOOKUP(A69,P2P!$A$13:$M$2000,12)))</f>
        <v/>
      </c>
    </row>
    <row r="70" spans="1:16">
      <c r="A70" s="479" t="str">
        <f>IF([1]raw_asset!$A70="","",VLOOKUP([1]raw_asset!$A70,[1]raw_asset!$A70:$G70,1))</f>
        <v/>
      </c>
      <c r="B70" s="479" t="str">
        <f>IF([1]raw_asset!$A70="","",VLOOKUP([1]raw_asset!$A70,[1]raw_asset!$A70:$G70,2))</f>
        <v/>
      </c>
      <c r="C70" s="479" t="str">
        <f>IF([1]raw_asset!$A70="","",VLOOKUP([1]raw_asset!$A70,[1]raw_asset!$A70:$G70,3))</f>
        <v/>
      </c>
      <c r="D70" s="113" t="str">
        <f t="shared" si="9"/>
        <v/>
      </c>
      <c r="E70" s="479" t="str">
        <f>IF([1]raw_asset!$A70="","",VLOOKUP([1]raw_asset!$A70,[1]raw_asset!$A70:$G70,4))</f>
        <v/>
      </c>
      <c r="F70" s="479" t="str">
        <f>IF([1]raw_asset!$A70="","",VLOOKUP([1]raw_asset!$A70,[1]raw_asset!$A70:$G70,5))</f>
        <v/>
      </c>
      <c r="G70" s="113" t="str">
        <f t="shared" si="10"/>
        <v/>
      </c>
      <c r="H70" s="479" t="str">
        <f>IF([1]raw_asset!$A70="","",VLOOKUP([1]raw_asset!$A70,[1]raw_asset!$A70:$G70,6))</f>
        <v/>
      </c>
      <c r="I70" s="479" t="str">
        <f>IF([1]raw_asset!$A70="","",VLOOKUP([1]raw_asset!$A70,[1]raw_asset!$A70:$G70,7))</f>
        <v/>
      </c>
      <c r="J70" s="113" t="str">
        <f t="shared" si="11"/>
        <v/>
      </c>
      <c r="K70" s="476" t="str">
        <f t="shared" si="6"/>
        <v/>
      </c>
      <c r="L70" s="479" t="str">
        <f t="shared" si="7"/>
        <v/>
      </c>
      <c r="M70" s="113" t="str">
        <f t="shared" si="8"/>
        <v/>
      </c>
      <c r="N70" s="485" t="str">
        <f>IF(B70="","",IF(ISERROR(VLOOKUP(A70,P2P!$A$13:$M$2000,3)),0,VLOOKUP(A70,P2P!$A$13:$M$2000,3))-IF(ISERROR(VLOOKUP(A70,P2P!$A$13:$M$2000,2)),0,VLOOKUP(A70,P2P!$A$13:$M$2000,2)))</f>
        <v/>
      </c>
      <c r="O70" s="485" t="str">
        <f>IF(E70="","",IF(ISERROR(VLOOKUP(A70,P2P!$A$13:$M$2000,8)),0,VLOOKUP(A70,P2P!$A$13:$M$2000,8))-IF(ISERROR(VLOOKUP(A70,P2P!$A$13:$M$2000,7)),0,VLOOKUP(A70,P2P!$A$13:$M$2000,7)))</f>
        <v/>
      </c>
      <c r="P70" s="485" t="str">
        <f>IF(H70="","",IF(ISERROR(VLOOKUP(A70,P2P!$A$13:$M$2000,13)),0,VLOOKUP(A70,P2P!$A$13:$M$2000,13))-IF(ISERROR(VLOOKUP(A70,P2P!$A$13:$M$2000,12)),0,VLOOKUP(A70,P2P!$A$13:$M$2000,12)))</f>
        <v/>
      </c>
    </row>
    <row r="71" spans="1:16">
      <c r="A71" s="479" t="str">
        <f>IF([1]raw_asset!$A71="","",VLOOKUP([1]raw_asset!$A71,[1]raw_asset!$A71:$G71,1))</f>
        <v/>
      </c>
      <c r="B71" s="479" t="str">
        <f>IF([1]raw_asset!$A71="","",VLOOKUP([1]raw_asset!$A71,[1]raw_asset!$A71:$G71,2))</f>
        <v/>
      </c>
      <c r="C71" s="479" t="str">
        <f>IF([1]raw_asset!$A71="","",VLOOKUP([1]raw_asset!$A71,[1]raw_asset!$A71:$G71,3))</f>
        <v/>
      </c>
      <c r="D71" s="113" t="str">
        <f t="shared" si="9"/>
        <v/>
      </c>
      <c r="E71" s="479" t="str">
        <f>IF([1]raw_asset!$A71="","",VLOOKUP([1]raw_asset!$A71,[1]raw_asset!$A71:$G71,4))</f>
        <v/>
      </c>
      <c r="F71" s="479" t="str">
        <f>IF([1]raw_asset!$A71="","",VLOOKUP([1]raw_asset!$A71,[1]raw_asset!$A71:$G71,5))</f>
        <v/>
      </c>
      <c r="G71" s="113" t="str">
        <f t="shared" si="10"/>
        <v/>
      </c>
      <c r="H71" s="479" t="str">
        <f>IF([1]raw_asset!$A71="","",VLOOKUP([1]raw_asset!$A71,[1]raw_asset!$A71:$G71,6))</f>
        <v/>
      </c>
      <c r="I71" s="479" t="str">
        <f>IF([1]raw_asset!$A71="","",VLOOKUP([1]raw_asset!$A71,[1]raw_asset!$A71:$G71,7))</f>
        <v/>
      </c>
      <c r="J71" s="113" t="str">
        <f t="shared" si="11"/>
        <v/>
      </c>
      <c r="K71" s="476" t="str">
        <f t="shared" si="6"/>
        <v/>
      </c>
      <c r="L71" s="479" t="str">
        <f t="shared" si="7"/>
        <v/>
      </c>
      <c r="M71" s="113" t="str">
        <f t="shared" si="8"/>
        <v/>
      </c>
      <c r="N71" s="485" t="str">
        <f>IF(B71="","",IF(ISERROR(VLOOKUP(A71,P2P!$A$13:$M$2000,3)),0,VLOOKUP(A71,P2P!$A$13:$M$2000,3))-IF(ISERROR(VLOOKUP(A71,P2P!$A$13:$M$2000,2)),0,VLOOKUP(A71,P2P!$A$13:$M$2000,2)))</f>
        <v/>
      </c>
      <c r="O71" s="485" t="str">
        <f>IF(E71="","",IF(ISERROR(VLOOKUP(A71,P2P!$A$13:$M$2000,8)),0,VLOOKUP(A71,P2P!$A$13:$M$2000,8))-IF(ISERROR(VLOOKUP(A71,P2P!$A$13:$M$2000,7)),0,VLOOKUP(A71,P2P!$A$13:$M$2000,7)))</f>
        <v/>
      </c>
      <c r="P71" s="485" t="str">
        <f>IF(H71="","",IF(ISERROR(VLOOKUP(A71,P2P!$A$13:$M$2000,13)),0,VLOOKUP(A71,P2P!$A$13:$M$2000,13))-IF(ISERROR(VLOOKUP(A71,P2P!$A$13:$M$2000,12)),0,VLOOKUP(A71,P2P!$A$13:$M$2000,12)))</f>
        <v/>
      </c>
    </row>
    <row r="72" spans="1:16">
      <c r="A72" s="479" t="str">
        <f>IF([1]raw_asset!$A72="","",VLOOKUP([1]raw_asset!$A72,[1]raw_asset!$A72:$G72,1))</f>
        <v/>
      </c>
      <c r="B72" s="479" t="str">
        <f>IF([1]raw_asset!$A72="","",VLOOKUP([1]raw_asset!$A72,[1]raw_asset!$A72:$G72,2))</f>
        <v/>
      </c>
      <c r="C72" s="479" t="str">
        <f>IF([1]raw_asset!$A72="","",VLOOKUP([1]raw_asset!$A72,[1]raw_asset!$A72:$G72,3))</f>
        <v/>
      </c>
      <c r="D72" s="113" t="str">
        <f t="shared" si="9"/>
        <v/>
      </c>
      <c r="E72" s="479" t="str">
        <f>IF([1]raw_asset!$A72="","",VLOOKUP([1]raw_asset!$A72,[1]raw_asset!$A72:$G72,4))</f>
        <v/>
      </c>
      <c r="F72" s="479" t="str">
        <f>IF([1]raw_asset!$A72="","",VLOOKUP([1]raw_asset!$A72,[1]raw_asset!$A72:$G72,5))</f>
        <v/>
      </c>
      <c r="G72" s="113" t="str">
        <f t="shared" si="10"/>
        <v/>
      </c>
      <c r="H72" s="479" t="str">
        <f>IF([1]raw_asset!$A72="","",VLOOKUP([1]raw_asset!$A72,[1]raw_asset!$A72:$G72,6))</f>
        <v/>
      </c>
      <c r="I72" s="479" t="str">
        <f>IF([1]raw_asset!$A72="","",VLOOKUP([1]raw_asset!$A72,[1]raw_asset!$A72:$G72,7))</f>
        <v/>
      </c>
      <c r="J72" s="113" t="str">
        <f t="shared" si="11"/>
        <v/>
      </c>
      <c r="K72" s="476" t="str">
        <f t="shared" si="6"/>
        <v/>
      </c>
      <c r="L72" s="479" t="str">
        <f t="shared" si="7"/>
        <v/>
      </c>
      <c r="M72" s="113" t="str">
        <f t="shared" si="8"/>
        <v/>
      </c>
      <c r="N72" s="485" t="str">
        <f>IF(B72="","",IF(ISERROR(VLOOKUP(A72,P2P!$A$13:$M$2000,3)),0,VLOOKUP(A72,P2P!$A$13:$M$2000,3))-IF(ISERROR(VLOOKUP(A72,P2P!$A$13:$M$2000,2)),0,VLOOKUP(A72,P2P!$A$13:$M$2000,2)))</f>
        <v/>
      </c>
      <c r="O72" s="485" t="str">
        <f>IF(E72="","",IF(ISERROR(VLOOKUP(A72,P2P!$A$13:$M$2000,8)),0,VLOOKUP(A72,P2P!$A$13:$M$2000,8))-IF(ISERROR(VLOOKUP(A72,P2P!$A$13:$M$2000,7)),0,VLOOKUP(A72,P2P!$A$13:$M$2000,7)))</f>
        <v/>
      </c>
      <c r="P72" s="485" t="str">
        <f>IF(H72="","",IF(ISERROR(VLOOKUP(A72,P2P!$A$13:$M$2000,13)),0,VLOOKUP(A72,P2P!$A$13:$M$2000,13))-IF(ISERROR(VLOOKUP(A72,P2P!$A$13:$M$2000,12)),0,VLOOKUP(A72,P2P!$A$13:$M$2000,12)))</f>
        <v/>
      </c>
    </row>
    <row r="73" spans="1:16">
      <c r="A73" s="479" t="str">
        <f>IF([1]raw_asset!$A73="","",VLOOKUP([1]raw_asset!$A73,[1]raw_asset!$A73:$G73,1))</f>
        <v/>
      </c>
      <c r="B73" s="479" t="str">
        <f>IF([1]raw_asset!$A73="","",VLOOKUP([1]raw_asset!$A73,[1]raw_asset!$A73:$G73,2))</f>
        <v/>
      </c>
      <c r="C73" s="479" t="str">
        <f>IF([1]raw_asset!$A73="","",VLOOKUP([1]raw_asset!$A73,[1]raw_asset!$A73:$G73,3))</f>
        <v/>
      </c>
      <c r="D73" s="113" t="str">
        <f t="shared" si="9"/>
        <v/>
      </c>
      <c r="E73" s="479" t="str">
        <f>IF([1]raw_asset!$A73="","",VLOOKUP([1]raw_asset!$A73,[1]raw_asset!$A73:$G73,4))</f>
        <v/>
      </c>
      <c r="F73" s="479" t="str">
        <f>IF([1]raw_asset!$A73="","",VLOOKUP([1]raw_asset!$A73,[1]raw_asset!$A73:$G73,5))</f>
        <v/>
      </c>
      <c r="G73" s="113" t="str">
        <f t="shared" si="10"/>
        <v/>
      </c>
      <c r="H73" s="479" t="str">
        <f>IF([1]raw_asset!$A73="","",VLOOKUP([1]raw_asset!$A73,[1]raw_asset!$A73:$G73,6))</f>
        <v/>
      </c>
      <c r="I73" s="479" t="str">
        <f>IF([1]raw_asset!$A73="","",VLOOKUP([1]raw_asset!$A73,[1]raw_asset!$A73:$G73,7))</f>
        <v/>
      </c>
      <c r="J73" s="113" t="str">
        <f t="shared" si="11"/>
        <v/>
      </c>
      <c r="K73" s="476" t="str">
        <f t="shared" si="6"/>
        <v/>
      </c>
      <c r="L73" s="479" t="str">
        <f t="shared" si="7"/>
        <v/>
      </c>
      <c r="M73" s="113" t="str">
        <f t="shared" si="8"/>
        <v/>
      </c>
      <c r="N73" s="485" t="str">
        <f>IF(B73="","",IF(ISERROR(VLOOKUP(A73,P2P!$A$13:$M$2000,3)),0,VLOOKUP(A73,P2P!$A$13:$M$2000,3))-IF(ISERROR(VLOOKUP(A73,P2P!$A$13:$M$2000,2)),0,VLOOKUP(A73,P2P!$A$13:$M$2000,2)))</f>
        <v/>
      </c>
      <c r="O73" s="485" t="str">
        <f>IF(E73="","",IF(ISERROR(VLOOKUP(A73,P2P!$A$13:$M$2000,8)),0,VLOOKUP(A73,P2P!$A$13:$M$2000,8))-IF(ISERROR(VLOOKUP(A73,P2P!$A$13:$M$2000,7)),0,VLOOKUP(A73,P2P!$A$13:$M$2000,7)))</f>
        <v/>
      </c>
      <c r="P73" s="485" t="str">
        <f>IF(H73="","",IF(ISERROR(VLOOKUP(A73,P2P!$A$13:$M$2000,13)),0,VLOOKUP(A73,P2P!$A$13:$M$2000,13))-IF(ISERROR(VLOOKUP(A73,P2P!$A$13:$M$2000,12)),0,VLOOKUP(A73,P2P!$A$13:$M$2000,12)))</f>
        <v/>
      </c>
    </row>
    <row r="74" spans="1:16">
      <c r="A74" s="479" t="str">
        <f>IF([1]raw_asset!$A74="","",VLOOKUP([1]raw_asset!$A74,[1]raw_asset!$A74:$G74,1))</f>
        <v/>
      </c>
      <c r="B74" s="479" t="str">
        <f>IF([1]raw_asset!$A74="","",VLOOKUP([1]raw_asset!$A74,[1]raw_asset!$A74:$G74,2))</f>
        <v/>
      </c>
      <c r="C74" s="479" t="str">
        <f>IF([1]raw_asset!$A74="","",VLOOKUP([1]raw_asset!$A74,[1]raw_asset!$A74:$G74,3))</f>
        <v/>
      </c>
      <c r="D74" s="113" t="str">
        <f t="shared" si="9"/>
        <v/>
      </c>
      <c r="E74" s="479" t="str">
        <f>IF([1]raw_asset!$A74="","",VLOOKUP([1]raw_asset!$A74,[1]raw_asset!$A74:$G74,4))</f>
        <v/>
      </c>
      <c r="F74" s="479" t="str">
        <f>IF([1]raw_asset!$A74="","",VLOOKUP([1]raw_asset!$A74,[1]raw_asset!$A74:$G74,5))</f>
        <v/>
      </c>
      <c r="G74" s="113" t="str">
        <f t="shared" si="10"/>
        <v/>
      </c>
      <c r="H74" s="479" t="str">
        <f>IF([1]raw_asset!$A74="","",VLOOKUP([1]raw_asset!$A74,[1]raw_asset!$A74:$G74,6))</f>
        <v/>
      </c>
      <c r="I74" s="479" t="str">
        <f>IF([1]raw_asset!$A74="","",VLOOKUP([1]raw_asset!$A74,[1]raw_asset!$A74:$G74,7))</f>
        <v/>
      </c>
      <c r="J74" s="113" t="str">
        <f t="shared" si="11"/>
        <v/>
      </c>
      <c r="K74" s="476" t="str">
        <f t="shared" si="6"/>
        <v/>
      </c>
      <c r="L74" s="479" t="str">
        <f t="shared" si="7"/>
        <v/>
      </c>
      <c r="M74" s="113" t="str">
        <f t="shared" si="8"/>
        <v/>
      </c>
      <c r="N74" s="485" t="str">
        <f>IF(B74="","",IF(ISERROR(VLOOKUP(A74,P2P!$A$13:$M$2000,3)),0,VLOOKUP(A74,P2P!$A$13:$M$2000,3))-IF(ISERROR(VLOOKUP(A74,P2P!$A$13:$M$2000,2)),0,VLOOKUP(A74,P2P!$A$13:$M$2000,2)))</f>
        <v/>
      </c>
      <c r="O74" s="485" t="str">
        <f>IF(E74="","",IF(ISERROR(VLOOKUP(A74,P2P!$A$13:$M$2000,8)),0,VLOOKUP(A74,P2P!$A$13:$M$2000,8))-IF(ISERROR(VLOOKUP(A74,P2P!$A$13:$M$2000,7)),0,VLOOKUP(A74,P2P!$A$13:$M$2000,7)))</f>
        <v/>
      </c>
      <c r="P74" s="485" t="str">
        <f>IF(H74="","",IF(ISERROR(VLOOKUP(A74,P2P!$A$13:$M$2000,13)),0,VLOOKUP(A74,P2P!$A$13:$M$2000,13))-IF(ISERROR(VLOOKUP(A74,P2P!$A$13:$M$2000,12)),0,VLOOKUP(A74,P2P!$A$13:$M$2000,12)))</f>
        <v/>
      </c>
    </row>
    <row r="75" spans="1:16">
      <c r="A75" s="479" t="str">
        <f>IF([1]raw_asset!$A75="","",VLOOKUP([1]raw_asset!$A75,[1]raw_asset!$A75:$G75,1))</f>
        <v/>
      </c>
      <c r="B75" s="479" t="str">
        <f>IF([1]raw_asset!$A75="","",VLOOKUP([1]raw_asset!$A75,[1]raw_asset!$A75:$G75,2))</f>
        <v/>
      </c>
      <c r="C75" s="479" t="str">
        <f>IF([1]raw_asset!$A75="","",VLOOKUP([1]raw_asset!$A75,[1]raw_asset!$A75:$G75,3))</f>
        <v/>
      </c>
      <c r="D75" s="113" t="str">
        <f t="shared" si="9"/>
        <v/>
      </c>
      <c r="E75" s="479" t="str">
        <f>IF([1]raw_asset!$A75="","",VLOOKUP([1]raw_asset!$A75,[1]raw_asset!$A75:$G75,4))</f>
        <v/>
      </c>
      <c r="F75" s="479" t="str">
        <f>IF([1]raw_asset!$A75="","",VLOOKUP([1]raw_asset!$A75,[1]raw_asset!$A75:$G75,5))</f>
        <v/>
      </c>
      <c r="G75" s="113" t="str">
        <f t="shared" si="10"/>
        <v/>
      </c>
      <c r="H75" s="479" t="str">
        <f>IF([1]raw_asset!$A75="","",VLOOKUP([1]raw_asset!$A75,[1]raw_asset!$A75:$G75,6))</f>
        <v/>
      </c>
      <c r="I75" s="479" t="str">
        <f>IF([1]raw_asset!$A75="","",VLOOKUP([1]raw_asset!$A75,[1]raw_asset!$A75:$G75,7))</f>
        <v/>
      </c>
      <c r="J75" s="113" t="str">
        <f t="shared" si="11"/>
        <v/>
      </c>
      <c r="K75" s="476" t="str">
        <f t="shared" si="6"/>
        <v/>
      </c>
      <c r="L75" s="479" t="str">
        <f t="shared" si="7"/>
        <v/>
      </c>
      <c r="M75" s="113" t="str">
        <f t="shared" si="8"/>
        <v/>
      </c>
      <c r="N75" s="485" t="str">
        <f>IF(B75="","",IF(ISERROR(VLOOKUP(A75,P2P!$A$13:$M$2000,3)),0,VLOOKUP(A75,P2P!$A$13:$M$2000,3))-IF(ISERROR(VLOOKUP(A75,P2P!$A$13:$M$2000,2)),0,VLOOKUP(A75,P2P!$A$13:$M$2000,2)))</f>
        <v/>
      </c>
      <c r="O75" s="485" t="str">
        <f>IF(E75="","",IF(ISERROR(VLOOKUP(A75,P2P!$A$13:$M$2000,8)),0,VLOOKUP(A75,P2P!$A$13:$M$2000,8))-IF(ISERROR(VLOOKUP(A75,P2P!$A$13:$M$2000,7)),0,VLOOKUP(A75,P2P!$A$13:$M$2000,7)))</f>
        <v/>
      </c>
      <c r="P75" s="485" t="str">
        <f>IF(H75="","",IF(ISERROR(VLOOKUP(A75,P2P!$A$13:$M$2000,13)),0,VLOOKUP(A75,P2P!$A$13:$M$2000,13))-IF(ISERROR(VLOOKUP(A75,P2P!$A$13:$M$2000,12)),0,VLOOKUP(A75,P2P!$A$13:$M$2000,12)))</f>
        <v/>
      </c>
    </row>
    <row r="76" spans="1:16">
      <c r="A76" s="479" t="str">
        <f>IF([1]raw_asset!$A76="","",VLOOKUP([1]raw_asset!$A76,[1]raw_asset!$A76:$G76,1))</f>
        <v/>
      </c>
      <c r="B76" s="479" t="str">
        <f>IF([1]raw_asset!$A76="","",VLOOKUP([1]raw_asset!$A76,[1]raw_asset!$A76:$G76,2))</f>
        <v/>
      </c>
      <c r="C76" s="479" t="str">
        <f>IF([1]raw_asset!$A76="","",VLOOKUP([1]raw_asset!$A76,[1]raw_asset!$A76:$G76,3))</f>
        <v/>
      </c>
      <c r="D76" s="113" t="str">
        <f t="shared" si="9"/>
        <v/>
      </c>
      <c r="E76" s="479" t="str">
        <f>IF([1]raw_asset!$A76="","",VLOOKUP([1]raw_asset!$A76,[1]raw_asset!$A76:$G76,4))</f>
        <v/>
      </c>
      <c r="F76" s="479" t="str">
        <f>IF([1]raw_asset!$A76="","",VLOOKUP([1]raw_asset!$A76,[1]raw_asset!$A76:$G76,5))</f>
        <v/>
      </c>
      <c r="G76" s="113" t="str">
        <f t="shared" si="10"/>
        <v/>
      </c>
      <c r="H76" s="479" t="str">
        <f>IF([1]raw_asset!$A76="","",VLOOKUP([1]raw_asset!$A76,[1]raw_asset!$A76:$G76,6))</f>
        <v/>
      </c>
      <c r="I76" s="479" t="str">
        <f>IF([1]raw_asset!$A76="","",VLOOKUP([1]raw_asset!$A76,[1]raw_asset!$A76:$G76,7))</f>
        <v/>
      </c>
      <c r="J76" s="113" t="str">
        <f t="shared" si="11"/>
        <v/>
      </c>
      <c r="K76" s="476" t="str">
        <f t="shared" si="6"/>
        <v/>
      </c>
      <c r="L76" s="479" t="str">
        <f t="shared" si="7"/>
        <v/>
      </c>
      <c r="M76" s="113" t="str">
        <f t="shared" si="8"/>
        <v/>
      </c>
      <c r="N76" s="485" t="str">
        <f>IF(B76="","",IF(ISERROR(VLOOKUP(A76,P2P!$A$13:$M$2000,3)),0,VLOOKUP(A76,P2P!$A$13:$M$2000,3))-IF(ISERROR(VLOOKUP(A76,P2P!$A$13:$M$2000,2)),0,VLOOKUP(A76,P2P!$A$13:$M$2000,2)))</f>
        <v/>
      </c>
      <c r="O76" s="485" t="str">
        <f>IF(E76="","",IF(ISERROR(VLOOKUP(A76,P2P!$A$13:$M$2000,8)),0,VLOOKUP(A76,P2P!$A$13:$M$2000,8))-IF(ISERROR(VLOOKUP(A76,P2P!$A$13:$M$2000,7)),0,VLOOKUP(A76,P2P!$A$13:$M$2000,7)))</f>
        <v/>
      </c>
      <c r="P76" s="485" t="str">
        <f>IF(H76="","",IF(ISERROR(VLOOKUP(A76,P2P!$A$13:$M$2000,13)),0,VLOOKUP(A76,P2P!$A$13:$M$2000,13))-IF(ISERROR(VLOOKUP(A76,P2P!$A$13:$M$2000,12)),0,VLOOKUP(A76,P2P!$A$13:$M$2000,12)))</f>
        <v/>
      </c>
    </row>
    <row r="77" spans="1:16">
      <c r="A77" s="479" t="str">
        <f>IF([1]raw_asset!$A77="","",VLOOKUP([1]raw_asset!$A77,[1]raw_asset!$A77:$G77,1))</f>
        <v/>
      </c>
      <c r="B77" s="479" t="str">
        <f>IF([1]raw_asset!$A77="","",VLOOKUP([1]raw_asset!$A77,[1]raw_asset!$A77:$G77,2))</f>
        <v/>
      </c>
      <c r="C77" s="479" t="str">
        <f>IF([1]raw_asset!$A77="","",VLOOKUP([1]raw_asset!$A77,[1]raw_asset!$A77:$G77,3))</f>
        <v/>
      </c>
      <c r="D77" s="113" t="str">
        <f t="shared" si="9"/>
        <v/>
      </c>
      <c r="E77" s="479" t="str">
        <f>IF([1]raw_asset!$A77="","",VLOOKUP([1]raw_asset!$A77,[1]raw_asset!$A77:$G77,4))</f>
        <v/>
      </c>
      <c r="F77" s="479" t="str">
        <f>IF([1]raw_asset!$A77="","",VLOOKUP([1]raw_asset!$A77,[1]raw_asset!$A77:$G77,5))</f>
        <v/>
      </c>
      <c r="G77" s="113" t="str">
        <f t="shared" si="10"/>
        <v/>
      </c>
      <c r="H77" s="479" t="str">
        <f>IF([1]raw_asset!$A77="","",VLOOKUP([1]raw_asset!$A77,[1]raw_asset!$A77:$G77,6))</f>
        <v/>
      </c>
      <c r="I77" s="479" t="str">
        <f>IF([1]raw_asset!$A77="","",VLOOKUP([1]raw_asset!$A77,[1]raw_asset!$A77:$G77,7))</f>
        <v/>
      </c>
      <c r="J77" s="113" t="str">
        <f t="shared" si="11"/>
        <v/>
      </c>
      <c r="K77" s="476" t="str">
        <f t="shared" si="6"/>
        <v/>
      </c>
      <c r="L77" s="479" t="str">
        <f t="shared" si="7"/>
        <v/>
      </c>
      <c r="M77" s="113" t="str">
        <f t="shared" si="8"/>
        <v/>
      </c>
      <c r="N77" s="485" t="str">
        <f>IF(B77="","",IF(ISERROR(VLOOKUP(A77,P2P!$A$13:$M$2000,3)),0,VLOOKUP(A77,P2P!$A$13:$M$2000,3))-IF(ISERROR(VLOOKUP(A77,P2P!$A$13:$M$2000,2)),0,VLOOKUP(A77,P2P!$A$13:$M$2000,2)))</f>
        <v/>
      </c>
      <c r="O77" s="485" t="str">
        <f>IF(E77="","",IF(ISERROR(VLOOKUP(A77,P2P!$A$13:$M$2000,8)),0,VLOOKUP(A77,P2P!$A$13:$M$2000,8))-IF(ISERROR(VLOOKUP(A77,P2P!$A$13:$M$2000,7)),0,VLOOKUP(A77,P2P!$A$13:$M$2000,7)))</f>
        <v/>
      </c>
      <c r="P77" s="485" t="str">
        <f>IF(H77="","",IF(ISERROR(VLOOKUP(A77,P2P!$A$13:$M$2000,13)),0,VLOOKUP(A77,P2P!$A$13:$M$2000,13))-IF(ISERROR(VLOOKUP(A77,P2P!$A$13:$M$2000,12)),0,VLOOKUP(A77,P2P!$A$13:$M$2000,12)))</f>
        <v/>
      </c>
    </row>
    <row r="78" spans="1:16">
      <c r="A78" s="479" t="str">
        <f>IF([1]raw_asset!$A78="","",VLOOKUP([1]raw_asset!$A78,[1]raw_asset!$A78:$G78,1))</f>
        <v/>
      </c>
      <c r="B78" s="479" t="str">
        <f>IF([1]raw_asset!$A78="","",VLOOKUP([1]raw_asset!$A78,[1]raw_asset!$A78:$G78,2))</f>
        <v/>
      </c>
      <c r="C78" s="479" t="str">
        <f>IF([1]raw_asset!$A78="","",VLOOKUP([1]raw_asset!$A78,[1]raw_asset!$A78:$G78,3))</f>
        <v/>
      </c>
      <c r="D78" s="113" t="str">
        <f t="shared" si="9"/>
        <v/>
      </c>
      <c r="E78" s="479" t="str">
        <f>IF([1]raw_asset!$A78="","",VLOOKUP([1]raw_asset!$A78,[1]raw_asset!$A78:$G78,4))</f>
        <v/>
      </c>
      <c r="F78" s="479" t="str">
        <f>IF([1]raw_asset!$A78="","",VLOOKUP([1]raw_asset!$A78,[1]raw_asset!$A78:$G78,5))</f>
        <v/>
      </c>
      <c r="G78" s="113" t="str">
        <f t="shared" si="10"/>
        <v/>
      </c>
      <c r="H78" s="479" t="str">
        <f>IF([1]raw_asset!$A78="","",VLOOKUP([1]raw_asset!$A78,[1]raw_asset!$A78:$G78,6))</f>
        <v/>
      </c>
      <c r="I78" s="479" t="str">
        <f>IF([1]raw_asset!$A78="","",VLOOKUP([1]raw_asset!$A78,[1]raw_asset!$A78:$G78,7))</f>
        <v/>
      </c>
      <c r="J78" s="113" t="str">
        <f t="shared" si="11"/>
        <v/>
      </c>
      <c r="K78" s="476" t="str">
        <f t="shared" si="6"/>
        <v/>
      </c>
      <c r="L78" s="479" t="str">
        <f t="shared" si="7"/>
        <v/>
      </c>
      <c r="M78" s="113" t="str">
        <f t="shared" si="8"/>
        <v/>
      </c>
      <c r="N78" s="485" t="str">
        <f>IF(B78="","",IF(ISERROR(VLOOKUP(A78,P2P!$A$13:$M$2000,3)),0,VLOOKUP(A78,P2P!$A$13:$M$2000,3))-IF(ISERROR(VLOOKUP(A78,P2P!$A$13:$M$2000,2)),0,VLOOKUP(A78,P2P!$A$13:$M$2000,2)))</f>
        <v/>
      </c>
      <c r="O78" s="485" t="str">
        <f>IF(E78="","",IF(ISERROR(VLOOKUP(A78,P2P!$A$13:$M$2000,8)),0,VLOOKUP(A78,P2P!$A$13:$M$2000,8))-IF(ISERROR(VLOOKUP(A78,P2P!$A$13:$M$2000,7)),0,VLOOKUP(A78,P2P!$A$13:$M$2000,7)))</f>
        <v/>
      </c>
      <c r="P78" s="485" t="str">
        <f>IF(H78="","",IF(ISERROR(VLOOKUP(A78,P2P!$A$13:$M$2000,13)),0,VLOOKUP(A78,P2P!$A$13:$M$2000,13))-IF(ISERROR(VLOOKUP(A78,P2P!$A$13:$M$2000,12)),0,VLOOKUP(A78,P2P!$A$13:$M$2000,12)))</f>
        <v/>
      </c>
    </row>
    <row r="79" spans="1:16">
      <c r="A79" s="479" t="str">
        <f>IF([1]raw_asset!$A79="","",VLOOKUP([1]raw_asset!$A79,[1]raw_asset!$A79:$G79,1))</f>
        <v/>
      </c>
      <c r="B79" s="479" t="str">
        <f>IF([1]raw_asset!$A79="","",VLOOKUP([1]raw_asset!$A79,[1]raw_asset!$A79:$G79,2))</f>
        <v/>
      </c>
      <c r="C79" s="479" t="str">
        <f>IF([1]raw_asset!$A79="","",VLOOKUP([1]raw_asset!$A79,[1]raw_asset!$A79:$G79,3))</f>
        <v/>
      </c>
      <c r="D79" s="113" t="str">
        <f t="shared" si="9"/>
        <v/>
      </c>
      <c r="E79" s="479" t="str">
        <f>IF([1]raw_asset!$A79="","",VLOOKUP([1]raw_asset!$A79,[1]raw_asset!$A79:$G79,4))</f>
        <v/>
      </c>
      <c r="F79" s="479" t="str">
        <f>IF([1]raw_asset!$A79="","",VLOOKUP([1]raw_asset!$A79,[1]raw_asset!$A79:$G79,5))</f>
        <v/>
      </c>
      <c r="G79" s="113" t="str">
        <f t="shared" si="10"/>
        <v/>
      </c>
      <c r="H79" s="479" t="str">
        <f>IF([1]raw_asset!$A79="","",VLOOKUP([1]raw_asset!$A79,[1]raw_asset!$A79:$G79,6))</f>
        <v/>
      </c>
      <c r="I79" s="479" t="str">
        <f>IF([1]raw_asset!$A79="","",VLOOKUP([1]raw_asset!$A79,[1]raw_asset!$A79:$G79,7))</f>
        <v/>
      </c>
      <c r="J79" s="113" t="str">
        <f t="shared" si="11"/>
        <v/>
      </c>
      <c r="K79" s="476" t="str">
        <f t="shared" si="6"/>
        <v/>
      </c>
      <c r="L79" s="479" t="str">
        <f t="shared" si="7"/>
        <v/>
      </c>
      <c r="M79" s="113" t="str">
        <f t="shared" si="8"/>
        <v/>
      </c>
      <c r="N79" s="485" t="str">
        <f>IF(B79="","",IF(ISERROR(VLOOKUP(A79,P2P!$A$13:$M$2000,3)),0,VLOOKUP(A79,P2P!$A$13:$M$2000,3))-IF(ISERROR(VLOOKUP(A79,P2P!$A$13:$M$2000,2)),0,VLOOKUP(A79,P2P!$A$13:$M$2000,2)))</f>
        <v/>
      </c>
      <c r="O79" s="485" t="str">
        <f>IF(E79="","",IF(ISERROR(VLOOKUP(A79,P2P!$A$13:$M$2000,8)),0,VLOOKUP(A79,P2P!$A$13:$M$2000,8))-IF(ISERROR(VLOOKUP(A79,P2P!$A$13:$M$2000,7)),0,VLOOKUP(A79,P2P!$A$13:$M$2000,7)))</f>
        <v/>
      </c>
      <c r="P79" s="485" t="str">
        <f>IF(H79="","",IF(ISERROR(VLOOKUP(A79,P2P!$A$13:$M$2000,13)),0,VLOOKUP(A79,P2P!$A$13:$M$2000,13))-IF(ISERROR(VLOOKUP(A79,P2P!$A$13:$M$2000,12)),0,VLOOKUP(A79,P2P!$A$13:$M$2000,12)))</f>
        <v/>
      </c>
    </row>
    <row r="80" spans="1:16">
      <c r="A80" s="479" t="str">
        <f>IF([1]raw_asset!$A80="","",VLOOKUP([1]raw_asset!$A80,[1]raw_asset!$A80:$G80,1))</f>
        <v/>
      </c>
      <c r="B80" s="479" t="str">
        <f>IF([1]raw_asset!$A80="","",VLOOKUP([1]raw_asset!$A80,[1]raw_asset!$A80:$G80,2))</f>
        <v/>
      </c>
      <c r="C80" s="479" t="str">
        <f>IF([1]raw_asset!$A80="","",VLOOKUP([1]raw_asset!$A80,[1]raw_asset!$A80:$G80,3))</f>
        <v/>
      </c>
      <c r="D80" s="113" t="str">
        <f t="shared" si="9"/>
        <v/>
      </c>
      <c r="E80" s="479" t="str">
        <f>IF([1]raw_asset!$A80="","",VLOOKUP([1]raw_asset!$A80,[1]raw_asset!$A80:$G80,4))</f>
        <v/>
      </c>
      <c r="F80" s="479" t="str">
        <f>IF([1]raw_asset!$A80="","",VLOOKUP([1]raw_asset!$A80,[1]raw_asset!$A80:$G80,5))</f>
        <v/>
      </c>
      <c r="G80" s="113" t="str">
        <f t="shared" si="10"/>
        <v/>
      </c>
      <c r="H80" s="479" t="str">
        <f>IF([1]raw_asset!$A80="","",VLOOKUP([1]raw_asset!$A80,[1]raw_asset!$A80:$G80,6))</f>
        <v/>
      </c>
      <c r="I80" s="479" t="str">
        <f>IF([1]raw_asset!$A80="","",VLOOKUP([1]raw_asset!$A80,[1]raw_asset!$A80:$G80,7))</f>
        <v/>
      </c>
      <c r="J80" s="113" t="str">
        <f t="shared" si="11"/>
        <v/>
      </c>
      <c r="K80" s="476" t="str">
        <f t="shared" si="6"/>
        <v/>
      </c>
      <c r="L80" s="479" t="str">
        <f t="shared" si="7"/>
        <v/>
      </c>
      <c r="M80" s="113" t="str">
        <f t="shared" si="8"/>
        <v/>
      </c>
      <c r="N80" s="485" t="str">
        <f>IF(B80="","",IF(ISERROR(VLOOKUP(A80,P2P!$A$13:$M$2000,3)),0,VLOOKUP(A80,P2P!$A$13:$M$2000,3))-IF(ISERROR(VLOOKUP(A80,P2P!$A$13:$M$2000,2)),0,VLOOKUP(A80,P2P!$A$13:$M$2000,2)))</f>
        <v/>
      </c>
      <c r="O80" s="485" t="str">
        <f>IF(E80="","",IF(ISERROR(VLOOKUP(A80,P2P!$A$13:$M$2000,8)),0,VLOOKUP(A80,P2P!$A$13:$M$2000,8))-IF(ISERROR(VLOOKUP(A80,P2P!$A$13:$M$2000,7)),0,VLOOKUP(A80,P2P!$A$13:$M$2000,7)))</f>
        <v/>
      </c>
      <c r="P80" s="485" t="str">
        <f>IF(H80="","",IF(ISERROR(VLOOKUP(A80,P2P!$A$13:$M$2000,13)),0,VLOOKUP(A80,P2P!$A$13:$M$2000,13))-IF(ISERROR(VLOOKUP(A80,P2P!$A$13:$M$2000,12)),0,VLOOKUP(A80,P2P!$A$13:$M$2000,12)))</f>
        <v/>
      </c>
    </row>
    <row r="81" spans="1:16">
      <c r="A81" s="479" t="str">
        <f>IF([1]raw_asset!$A81="","",VLOOKUP([1]raw_asset!$A81,[1]raw_asset!$A81:$G81,1))</f>
        <v/>
      </c>
      <c r="B81" s="479" t="str">
        <f>IF([1]raw_asset!$A81="","",VLOOKUP([1]raw_asset!$A81,[1]raw_asset!$A81:$G81,2))</f>
        <v/>
      </c>
      <c r="C81" s="479" t="str">
        <f>IF([1]raw_asset!$A81="","",VLOOKUP([1]raw_asset!$A81,[1]raw_asset!$A81:$G81,3))</f>
        <v/>
      </c>
      <c r="D81" s="113" t="str">
        <f t="shared" si="9"/>
        <v/>
      </c>
      <c r="E81" s="479" t="str">
        <f>IF([1]raw_asset!$A81="","",VLOOKUP([1]raw_asset!$A81,[1]raw_asset!$A81:$G81,4))</f>
        <v/>
      </c>
      <c r="F81" s="479" t="str">
        <f>IF([1]raw_asset!$A81="","",VLOOKUP([1]raw_asset!$A81,[1]raw_asset!$A81:$G81,5))</f>
        <v/>
      </c>
      <c r="G81" s="113" t="str">
        <f t="shared" si="10"/>
        <v/>
      </c>
      <c r="H81" s="479" t="str">
        <f>IF([1]raw_asset!$A81="","",VLOOKUP([1]raw_asset!$A81,[1]raw_asset!$A81:$G81,6))</f>
        <v/>
      </c>
      <c r="I81" s="479" t="str">
        <f>IF([1]raw_asset!$A81="","",VLOOKUP([1]raw_asset!$A81,[1]raw_asset!$A81:$G81,7))</f>
        <v/>
      </c>
      <c r="J81" s="113" t="str">
        <f t="shared" si="11"/>
        <v/>
      </c>
      <c r="K81" s="476" t="str">
        <f t="shared" si="6"/>
        <v/>
      </c>
      <c r="L81" s="479" t="str">
        <f t="shared" si="7"/>
        <v/>
      </c>
      <c r="M81" s="113" t="str">
        <f t="shared" si="8"/>
        <v/>
      </c>
      <c r="N81" s="485" t="str">
        <f>IF(B81="","",IF(ISERROR(VLOOKUP(A81,P2P!$A$13:$M$2000,3)),0,VLOOKUP(A81,P2P!$A$13:$M$2000,3))-IF(ISERROR(VLOOKUP(A81,P2P!$A$13:$M$2000,2)),0,VLOOKUP(A81,P2P!$A$13:$M$2000,2)))</f>
        <v/>
      </c>
      <c r="O81" s="485" t="str">
        <f>IF(E81="","",IF(ISERROR(VLOOKUP(A81,P2P!$A$13:$M$2000,8)),0,VLOOKUP(A81,P2P!$A$13:$M$2000,8))-IF(ISERROR(VLOOKUP(A81,P2P!$A$13:$M$2000,7)),0,VLOOKUP(A81,P2P!$A$13:$M$2000,7)))</f>
        <v/>
      </c>
      <c r="P81" s="485" t="str">
        <f>IF(H81="","",IF(ISERROR(VLOOKUP(A81,P2P!$A$13:$M$2000,13)),0,VLOOKUP(A81,P2P!$A$13:$M$2000,13))-IF(ISERROR(VLOOKUP(A81,P2P!$A$13:$M$2000,12)),0,VLOOKUP(A81,P2P!$A$13:$M$2000,12)))</f>
        <v/>
      </c>
    </row>
    <row r="82" spans="1:16">
      <c r="A82" s="479" t="str">
        <f>IF([1]raw_asset!$A82="","",VLOOKUP([1]raw_asset!$A82,[1]raw_asset!$A82:$G82,1))</f>
        <v/>
      </c>
      <c r="B82" s="479" t="str">
        <f>IF([1]raw_asset!$A82="","",VLOOKUP([1]raw_asset!$A82,[1]raw_asset!$A82:$G82,2))</f>
        <v/>
      </c>
      <c r="C82" s="479" t="str">
        <f>IF([1]raw_asset!$A82="","",VLOOKUP([1]raw_asset!$A82,[1]raw_asset!$A82:$G82,3))</f>
        <v/>
      </c>
      <c r="D82" s="113" t="str">
        <f t="shared" si="9"/>
        <v/>
      </c>
      <c r="E82" s="479" t="str">
        <f>IF([1]raw_asset!$A82="","",VLOOKUP([1]raw_asset!$A82,[1]raw_asset!$A82:$G82,4))</f>
        <v/>
      </c>
      <c r="F82" s="479" t="str">
        <f>IF([1]raw_asset!$A82="","",VLOOKUP([1]raw_asset!$A82,[1]raw_asset!$A82:$G82,5))</f>
        <v/>
      </c>
      <c r="G82" s="113" t="str">
        <f t="shared" si="10"/>
        <v/>
      </c>
      <c r="H82" s="479" t="str">
        <f>IF([1]raw_asset!$A82="","",VLOOKUP([1]raw_asset!$A82,[1]raw_asset!$A82:$G82,6))</f>
        <v/>
      </c>
      <c r="I82" s="479" t="str">
        <f>IF([1]raw_asset!$A82="","",VLOOKUP([1]raw_asset!$A82,[1]raw_asset!$A82:$G82,7))</f>
        <v/>
      </c>
      <c r="J82" s="113" t="str">
        <f t="shared" si="11"/>
        <v/>
      </c>
      <c r="K82" s="476" t="str">
        <f t="shared" si="6"/>
        <v/>
      </c>
      <c r="L82" s="479" t="str">
        <f t="shared" si="7"/>
        <v/>
      </c>
      <c r="M82" s="113" t="str">
        <f t="shared" si="8"/>
        <v/>
      </c>
      <c r="N82" s="485" t="str">
        <f>IF(B82="","",IF(ISERROR(VLOOKUP(A82,P2P!$A$13:$M$2000,3)),0,VLOOKUP(A82,P2P!$A$13:$M$2000,3))-IF(ISERROR(VLOOKUP(A82,P2P!$A$13:$M$2000,2)),0,VLOOKUP(A82,P2P!$A$13:$M$2000,2)))</f>
        <v/>
      </c>
      <c r="O82" s="485" t="str">
        <f>IF(E82="","",IF(ISERROR(VLOOKUP(A82,P2P!$A$13:$M$2000,8)),0,VLOOKUP(A82,P2P!$A$13:$M$2000,8))-IF(ISERROR(VLOOKUP(A82,P2P!$A$13:$M$2000,7)),0,VLOOKUP(A82,P2P!$A$13:$M$2000,7)))</f>
        <v/>
      </c>
      <c r="P82" s="485" t="str">
        <f>IF(H82="","",IF(ISERROR(VLOOKUP(A82,P2P!$A$13:$M$2000,13)),0,VLOOKUP(A82,P2P!$A$13:$M$2000,13))-IF(ISERROR(VLOOKUP(A82,P2P!$A$13:$M$2000,12)),0,VLOOKUP(A82,P2P!$A$13:$M$2000,12)))</f>
        <v/>
      </c>
    </row>
    <row r="83" spans="1:16">
      <c r="A83" s="479" t="str">
        <f>IF([1]raw_asset!$A83="","",VLOOKUP([1]raw_asset!$A83,[1]raw_asset!$A83:$G83,1))</f>
        <v/>
      </c>
      <c r="B83" s="479" t="str">
        <f>IF([1]raw_asset!$A83="","",VLOOKUP([1]raw_asset!$A83,[1]raw_asset!$A83:$G83,2))</f>
        <v/>
      </c>
      <c r="C83" s="479" t="str">
        <f>IF([1]raw_asset!$A83="","",VLOOKUP([1]raw_asset!$A83,[1]raw_asset!$A83:$G83,3))</f>
        <v/>
      </c>
      <c r="D83" s="113" t="str">
        <f t="shared" si="9"/>
        <v/>
      </c>
      <c r="E83" s="479" t="str">
        <f>IF([1]raw_asset!$A83="","",VLOOKUP([1]raw_asset!$A83,[1]raw_asset!$A83:$G83,4))</f>
        <v/>
      </c>
      <c r="F83" s="479" t="str">
        <f>IF([1]raw_asset!$A83="","",VLOOKUP([1]raw_asset!$A83,[1]raw_asset!$A83:$G83,5))</f>
        <v/>
      </c>
      <c r="G83" s="113" t="str">
        <f t="shared" si="10"/>
        <v/>
      </c>
      <c r="H83" s="479" t="str">
        <f>IF([1]raw_asset!$A83="","",VLOOKUP([1]raw_asset!$A83,[1]raw_asset!$A83:$G83,6))</f>
        <v/>
      </c>
      <c r="I83" s="479" t="str">
        <f>IF([1]raw_asset!$A83="","",VLOOKUP([1]raw_asset!$A83,[1]raw_asset!$A83:$G83,7))</f>
        <v/>
      </c>
      <c r="J83" s="113" t="str">
        <f t="shared" si="11"/>
        <v/>
      </c>
      <c r="K83" s="476" t="str">
        <f t="shared" si="6"/>
        <v/>
      </c>
      <c r="L83" s="479" t="str">
        <f t="shared" si="7"/>
        <v/>
      </c>
      <c r="M83" s="113" t="str">
        <f t="shared" si="8"/>
        <v/>
      </c>
      <c r="N83" s="485" t="str">
        <f>IF(B83="","",IF(ISERROR(VLOOKUP(A83,P2P!$A$13:$M$2000,3)),0,VLOOKUP(A83,P2P!$A$13:$M$2000,3))-IF(ISERROR(VLOOKUP(A83,P2P!$A$13:$M$2000,2)),0,VLOOKUP(A83,P2P!$A$13:$M$2000,2)))</f>
        <v/>
      </c>
      <c r="O83" s="485" t="str">
        <f>IF(E83="","",IF(ISERROR(VLOOKUP(A83,P2P!$A$13:$M$2000,8)),0,VLOOKUP(A83,P2P!$A$13:$M$2000,8))-IF(ISERROR(VLOOKUP(A83,P2P!$A$13:$M$2000,7)),0,VLOOKUP(A83,P2P!$A$13:$M$2000,7)))</f>
        <v/>
      </c>
      <c r="P83" s="485" t="str">
        <f>IF(H83="","",IF(ISERROR(VLOOKUP(A83,P2P!$A$13:$M$2000,13)),0,VLOOKUP(A83,P2P!$A$13:$M$2000,13))-IF(ISERROR(VLOOKUP(A83,P2P!$A$13:$M$2000,12)),0,VLOOKUP(A83,P2P!$A$13:$M$2000,12)))</f>
        <v/>
      </c>
    </row>
    <row r="84" spans="1:16">
      <c r="A84" s="479" t="str">
        <f>IF([1]raw_asset!$A84="","",VLOOKUP([1]raw_asset!$A84,[1]raw_asset!$A84:$G84,1))</f>
        <v/>
      </c>
      <c r="B84" s="479" t="str">
        <f>IF([1]raw_asset!$A84="","",VLOOKUP([1]raw_asset!$A84,[1]raw_asset!$A84:$G84,2))</f>
        <v/>
      </c>
      <c r="C84" s="479" t="str">
        <f>IF([1]raw_asset!$A84="","",VLOOKUP([1]raw_asset!$A84,[1]raw_asset!$A84:$G84,3))</f>
        <v/>
      </c>
      <c r="D84" s="113" t="str">
        <f t="shared" si="9"/>
        <v/>
      </c>
      <c r="E84" s="479" t="str">
        <f>IF([1]raw_asset!$A84="","",VLOOKUP([1]raw_asset!$A84,[1]raw_asset!$A84:$G84,4))</f>
        <v/>
      </c>
      <c r="F84" s="479" t="str">
        <f>IF([1]raw_asset!$A84="","",VLOOKUP([1]raw_asset!$A84,[1]raw_asset!$A84:$G84,5))</f>
        <v/>
      </c>
      <c r="G84" s="113" t="str">
        <f t="shared" si="10"/>
        <v/>
      </c>
      <c r="H84" s="479" t="str">
        <f>IF([1]raw_asset!$A84="","",VLOOKUP([1]raw_asset!$A84,[1]raw_asset!$A84:$G84,6))</f>
        <v/>
      </c>
      <c r="I84" s="479" t="str">
        <f>IF([1]raw_asset!$A84="","",VLOOKUP([1]raw_asset!$A84,[1]raw_asset!$A84:$G84,7))</f>
        <v/>
      </c>
      <c r="J84" s="113" t="str">
        <f t="shared" si="11"/>
        <v/>
      </c>
      <c r="K84" s="476" t="str">
        <f t="shared" si="6"/>
        <v/>
      </c>
      <c r="L84" s="479" t="str">
        <f t="shared" si="7"/>
        <v/>
      </c>
      <c r="M84" s="113" t="str">
        <f t="shared" si="8"/>
        <v/>
      </c>
      <c r="N84" s="485" t="str">
        <f>IF(B84="","",IF(ISERROR(VLOOKUP(A84,P2P!$A$13:$M$2000,3)),0,VLOOKUP(A84,P2P!$A$13:$M$2000,3))-IF(ISERROR(VLOOKUP(A84,P2P!$A$13:$M$2000,2)),0,VLOOKUP(A84,P2P!$A$13:$M$2000,2)))</f>
        <v/>
      </c>
      <c r="O84" s="485" t="str">
        <f>IF(E84="","",IF(ISERROR(VLOOKUP(A84,P2P!$A$13:$M$2000,8)),0,VLOOKUP(A84,P2P!$A$13:$M$2000,8))-IF(ISERROR(VLOOKUP(A84,P2P!$A$13:$M$2000,7)),0,VLOOKUP(A84,P2P!$A$13:$M$2000,7)))</f>
        <v/>
      </c>
      <c r="P84" s="485" t="str">
        <f>IF(H84="","",IF(ISERROR(VLOOKUP(A84,P2P!$A$13:$M$2000,13)),0,VLOOKUP(A84,P2P!$A$13:$M$2000,13))-IF(ISERROR(VLOOKUP(A84,P2P!$A$13:$M$2000,12)),0,VLOOKUP(A84,P2P!$A$13:$M$2000,12)))</f>
        <v/>
      </c>
    </row>
    <row r="85" spans="1:16">
      <c r="A85" s="479" t="str">
        <f>IF([1]raw_asset!$A85="","",VLOOKUP([1]raw_asset!$A85,[1]raw_asset!$A85:$G85,1))</f>
        <v/>
      </c>
      <c r="B85" s="479" t="str">
        <f>IF([1]raw_asset!$A85="","",VLOOKUP([1]raw_asset!$A85,[1]raw_asset!$A85:$G85,2))</f>
        <v/>
      </c>
      <c r="C85" s="479" t="str">
        <f>IF([1]raw_asset!$A85="","",VLOOKUP([1]raw_asset!$A85,[1]raw_asset!$A85:$G85,3))</f>
        <v/>
      </c>
      <c r="D85" s="113" t="str">
        <f t="shared" si="9"/>
        <v/>
      </c>
      <c r="E85" s="479" t="str">
        <f>IF([1]raw_asset!$A85="","",VLOOKUP([1]raw_asset!$A85,[1]raw_asset!$A85:$G85,4))</f>
        <v/>
      </c>
      <c r="F85" s="479" t="str">
        <f>IF([1]raw_asset!$A85="","",VLOOKUP([1]raw_asset!$A85,[1]raw_asset!$A85:$G85,5))</f>
        <v/>
      </c>
      <c r="G85" s="113" t="str">
        <f t="shared" si="10"/>
        <v/>
      </c>
      <c r="H85" s="479" t="str">
        <f>IF([1]raw_asset!$A85="","",VLOOKUP([1]raw_asset!$A85,[1]raw_asset!$A85:$G85,6))</f>
        <v/>
      </c>
      <c r="I85" s="479" t="str">
        <f>IF([1]raw_asset!$A85="","",VLOOKUP([1]raw_asset!$A85,[1]raw_asset!$A85:$G85,7))</f>
        <v/>
      </c>
      <c r="J85" s="113" t="str">
        <f t="shared" si="11"/>
        <v/>
      </c>
      <c r="K85" s="476" t="str">
        <f t="shared" si="6"/>
        <v/>
      </c>
      <c r="L85" s="479" t="str">
        <f t="shared" si="7"/>
        <v/>
      </c>
      <c r="M85" s="113" t="str">
        <f t="shared" si="8"/>
        <v/>
      </c>
      <c r="N85" s="485" t="str">
        <f>IF(B85="","",IF(ISERROR(VLOOKUP(A85,P2P!$A$13:$M$2000,3)),0,VLOOKUP(A85,P2P!$A$13:$M$2000,3))-IF(ISERROR(VLOOKUP(A85,P2P!$A$13:$M$2000,2)),0,VLOOKUP(A85,P2P!$A$13:$M$2000,2)))</f>
        <v/>
      </c>
      <c r="O85" s="485" t="str">
        <f>IF(E85="","",IF(ISERROR(VLOOKUP(A85,P2P!$A$13:$M$2000,8)),0,VLOOKUP(A85,P2P!$A$13:$M$2000,8))-IF(ISERROR(VLOOKUP(A85,P2P!$A$13:$M$2000,7)),0,VLOOKUP(A85,P2P!$A$13:$M$2000,7)))</f>
        <v/>
      </c>
      <c r="P85" s="485" t="str">
        <f>IF(H85="","",IF(ISERROR(VLOOKUP(A85,P2P!$A$13:$M$2000,13)),0,VLOOKUP(A85,P2P!$A$13:$M$2000,13))-IF(ISERROR(VLOOKUP(A85,P2P!$A$13:$M$2000,12)),0,VLOOKUP(A85,P2P!$A$13:$M$2000,12)))</f>
        <v/>
      </c>
    </row>
    <row r="86" spans="1:16">
      <c r="A86" s="479" t="str">
        <f>IF([1]raw_asset!$A86="","",VLOOKUP([1]raw_asset!$A86,[1]raw_asset!$A86:$G86,1))</f>
        <v/>
      </c>
      <c r="B86" s="479" t="str">
        <f>IF([1]raw_asset!$A86="","",VLOOKUP([1]raw_asset!$A86,[1]raw_asset!$A86:$G86,2))</f>
        <v/>
      </c>
      <c r="C86" s="479" t="str">
        <f>IF([1]raw_asset!$A86="","",VLOOKUP([1]raw_asset!$A86,[1]raw_asset!$A86:$G86,3))</f>
        <v/>
      </c>
      <c r="D86" s="113" t="str">
        <f t="shared" si="9"/>
        <v/>
      </c>
      <c r="E86" s="479" t="str">
        <f>IF([1]raw_asset!$A86="","",VLOOKUP([1]raw_asset!$A86,[1]raw_asset!$A86:$G86,4))</f>
        <v/>
      </c>
      <c r="F86" s="479" t="str">
        <f>IF([1]raw_asset!$A86="","",VLOOKUP([1]raw_asset!$A86,[1]raw_asset!$A86:$G86,5))</f>
        <v/>
      </c>
      <c r="G86" s="113" t="str">
        <f t="shared" si="10"/>
        <v/>
      </c>
      <c r="H86" s="479" t="str">
        <f>IF([1]raw_asset!$A86="","",VLOOKUP([1]raw_asset!$A86,[1]raw_asset!$A86:$G86,6))</f>
        <v/>
      </c>
      <c r="I86" s="479" t="str">
        <f>IF([1]raw_asset!$A86="","",VLOOKUP([1]raw_asset!$A86,[1]raw_asset!$A86:$G86,7))</f>
        <v/>
      </c>
      <c r="J86" s="113" t="str">
        <f t="shared" si="11"/>
        <v/>
      </c>
      <c r="K86" s="476" t="str">
        <f t="shared" si="6"/>
        <v/>
      </c>
      <c r="L86" s="479" t="str">
        <f t="shared" si="7"/>
        <v/>
      </c>
      <c r="M86" s="113" t="str">
        <f t="shared" si="8"/>
        <v/>
      </c>
      <c r="N86" s="485" t="str">
        <f>IF(B86="","",IF(ISERROR(VLOOKUP(A86,P2P!$A$13:$M$2000,3)),0,VLOOKUP(A86,P2P!$A$13:$M$2000,3))-IF(ISERROR(VLOOKUP(A86,P2P!$A$13:$M$2000,2)),0,VLOOKUP(A86,P2P!$A$13:$M$2000,2)))</f>
        <v/>
      </c>
      <c r="O86" s="485" t="str">
        <f>IF(E86="","",IF(ISERROR(VLOOKUP(A86,P2P!$A$13:$M$2000,8)),0,VLOOKUP(A86,P2P!$A$13:$M$2000,8))-IF(ISERROR(VLOOKUP(A86,P2P!$A$13:$M$2000,7)),0,VLOOKUP(A86,P2P!$A$13:$M$2000,7)))</f>
        <v/>
      </c>
      <c r="P86" s="485" t="str">
        <f>IF(H86="","",IF(ISERROR(VLOOKUP(A86,P2P!$A$13:$M$2000,13)),0,VLOOKUP(A86,P2P!$A$13:$M$2000,13))-IF(ISERROR(VLOOKUP(A86,P2P!$A$13:$M$2000,12)),0,VLOOKUP(A86,P2P!$A$13:$M$2000,12)))</f>
        <v/>
      </c>
    </row>
    <row r="87" spans="1:16">
      <c r="A87" s="479" t="str">
        <f>IF([1]raw_asset!$A87="","",VLOOKUP([1]raw_asset!$A87,[1]raw_asset!$A87:$G87,1))</f>
        <v/>
      </c>
      <c r="B87" s="479" t="str">
        <f>IF([1]raw_asset!$A87="","",VLOOKUP([1]raw_asset!$A87,[1]raw_asset!$A87:$G87,2))</f>
        <v/>
      </c>
      <c r="C87" s="479" t="str">
        <f>IF([1]raw_asset!$A87="","",VLOOKUP([1]raw_asset!$A87,[1]raw_asset!$A87:$G87,3))</f>
        <v/>
      </c>
      <c r="D87" s="113" t="str">
        <f t="shared" si="9"/>
        <v/>
      </c>
      <c r="E87" s="479" t="str">
        <f>IF([1]raw_asset!$A87="","",VLOOKUP([1]raw_asset!$A87,[1]raw_asset!$A87:$G87,4))</f>
        <v/>
      </c>
      <c r="F87" s="479" t="str">
        <f>IF([1]raw_asset!$A87="","",VLOOKUP([1]raw_asset!$A87,[1]raw_asset!$A87:$G87,5))</f>
        <v/>
      </c>
      <c r="G87" s="113" t="str">
        <f t="shared" si="10"/>
        <v/>
      </c>
      <c r="H87" s="479" t="str">
        <f>IF([1]raw_asset!$A87="","",VLOOKUP([1]raw_asset!$A87,[1]raw_asset!$A87:$G87,6))</f>
        <v/>
      </c>
      <c r="I87" s="479" t="str">
        <f>IF([1]raw_asset!$A87="","",VLOOKUP([1]raw_asset!$A87,[1]raw_asset!$A87:$G87,7))</f>
        <v/>
      </c>
      <c r="J87" s="113" t="str">
        <f t="shared" si="11"/>
        <v/>
      </c>
      <c r="K87" s="476" t="str">
        <f t="shared" si="6"/>
        <v/>
      </c>
      <c r="L87" s="479" t="str">
        <f t="shared" si="7"/>
        <v/>
      </c>
      <c r="M87" s="113" t="str">
        <f t="shared" si="8"/>
        <v/>
      </c>
      <c r="N87" s="485" t="str">
        <f>IF(B87="","",IF(ISERROR(VLOOKUP(A87,P2P!$A$13:$M$2000,3)),0,VLOOKUP(A87,P2P!$A$13:$M$2000,3))-IF(ISERROR(VLOOKUP(A87,P2P!$A$13:$M$2000,2)),0,VLOOKUP(A87,P2P!$A$13:$M$2000,2)))</f>
        <v/>
      </c>
      <c r="O87" s="485" t="str">
        <f>IF(E87="","",IF(ISERROR(VLOOKUP(A87,P2P!$A$13:$M$2000,8)),0,VLOOKUP(A87,P2P!$A$13:$M$2000,8))-IF(ISERROR(VLOOKUP(A87,P2P!$A$13:$M$2000,7)),0,VLOOKUP(A87,P2P!$A$13:$M$2000,7)))</f>
        <v/>
      </c>
      <c r="P87" s="485" t="str">
        <f>IF(H87="","",IF(ISERROR(VLOOKUP(A87,P2P!$A$13:$M$2000,13)),0,VLOOKUP(A87,P2P!$A$13:$M$2000,13))-IF(ISERROR(VLOOKUP(A87,P2P!$A$13:$M$2000,12)),0,VLOOKUP(A87,P2P!$A$13:$M$2000,12)))</f>
        <v/>
      </c>
    </row>
    <row r="88" spans="1:16">
      <c r="A88" s="479" t="str">
        <f>IF([1]raw_asset!$A88="","",VLOOKUP([1]raw_asset!$A88,[1]raw_asset!$A88:$G88,1))</f>
        <v/>
      </c>
      <c r="B88" s="479" t="str">
        <f>IF([1]raw_asset!$A88="","",VLOOKUP([1]raw_asset!$A88,[1]raw_asset!$A88:$G88,2))</f>
        <v/>
      </c>
      <c r="C88" s="479" t="str">
        <f>IF([1]raw_asset!$A88="","",VLOOKUP([1]raw_asset!$A88,[1]raw_asset!$A88:$G88,3))</f>
        <v/>
      </c>
      <c r="D88" s="113" t="str">
        <f t="shared" si="9"/>
        <v/>
      </c>
      <c r="E88" s="479" t="str">
        <f>IF([1]raw_asset!$A88="","",VLOOKUP([1]raw_asset!$A88,[1]raw_asset!$A88:$G88,4))</f>
        <v/>
      </c>
      <c r="F88" s="479" t="str">
        <f>IF([1]raw_asset!$A88="","",VLOOKUP([1]raw_asset!$A88,[1]raw_asset!$A88:$G88,5))</f>
        <v/>
      </c>
      <c r="G88" s="113" t="str">
        <f t="shared" si="10"/>
        <v/>
      </c>
      <c r="H88" s="479" t="str">
        <f>IF([1]raw_asset!$A88="","",VLOOKUP([1]raw_asset!$A88,[1]raw_asset!$A88:$G88,6))</f>
        <v/>
      </c>
      <c r="I88" s="479" t="str">
        <f>IF([1]raw_asset!$A88="","",VLOOKUP([1]raw_asset!$A88,[1]raw_asset!$A88:$G88,7))</f>
        <v/>
      </c>
      <c r="J88" s="113" t="str">
        <f t="shared" si="11"/>
        <v/>
      </c>
      <c r="K88" s="476" t="str">
        <f t="shared" si="6"/>
        <v/>
      </c>
      <c r="L88" s="479" t="str">
        <f t="shared" si="7"/>
        <v/>
      </c>
      <c r="M88" s="113" t="str">
        <f t="shared" si="8"/>
        <v/>
      </c>
      <c r="N88" s="485" t="str">
        <f>IF(B88="","",IF(ISERROR(VLOOKUP(A88,P2P!$A$13:$M$2000,3)),0,VLOOKUP(A88,P2P!$A$13:$M$2000,3))-IF(ISERROR(VLOOKUP(A88,P2P!$A$13:$M$2000,2)),0,VLOOKUP(A88,P2P!$A$13:$M$2000,2)))</f>
        <v/>
      </c>
      <c r="O88" s="485" t="str">
        <f>IF(E88="","",IF(ISERROR(VLOOKUP(A88,P2P!$A$13:$M$2000,8)),0,VLOOKUP(A88,P2P!$A$13:$M$2000,8))-IF(ISERROR(VLOOKUP(A88,P2P!$A$13:$M$2000,7)),0,VLOOKUP(A88,P2P!$A$13:$M$2000,7)))</f>
        <v/>
      </c>
      <c r="P88" s="485" t="str">
        <f>IF(H88="","",IF(ISERROR(VLOOKUP(A88,P2P!$A$13:$M$2000,13)),0,VLOOKUP(A88,P2P!$A$13:$M$2000,13))-IF(ISERROR(VLOOKUP(A88,P2P!$A$13:$M$2000,12)),0,VLOOKUP(A88,P2P!$A$13:$M$2000,12)))</f>
        <v/>
      </c>
    </row>
    <row r="89" spans="1:16">
      <c r="A89" s="479" t="str">
        <f>IF([1]raw_asset!$A89="","",VLOOKUP([1]raw_asset!$A89,[1]raw_asset!$A89:$G89,1))</f>
        <v/>
      </c>
      <c r="B89" s="479" t="str">
        <f>IF([1]raw_asset!$A89="","",VLOOKUP([1]raw_asset!$A89,[1]raw_asset!$A89:$G89,2))</f>
        <v/>
      </c>
      <c r="C89" s="479" t="str">
        <f>IF([1]raw_asset!$A89="","",VLOOKUP([1]raw_asset!$A89,[1]raw_asset!$A89:$G89,3))</f>
        <v/>
      </c>
      <c r="D89" s="113" t="str">
        <f t="shared" si="9"/>
        <v/>
      </c>
      <c r="E89" s="479" t="str">
        <f>IF([1]raw_asset!$A89="","",VLOOKUP([1]raw_asset!$A89,[1]raw_asset!$A89:$G89,4))</f>
        <v/>
      </c>
      <c r="F89" s="479" t="str">
        <f>IF([1]raw_asset!$A89="","",VLOOKUP([1]raw_asset!$A89,[1]raw_asset!$A89:$G89,5))</f>
        <v/>
      </c>
      <c r="G89" s="113" t="str">
        <f t="shared" si="10"/>
        <v/>
      </c>
      <c r="H89" s="479" t="str">
        <f>IF([1]raw_asset!$A89="","",VLOOKUP([1]raw_asset!$A89,[1]raw_asset!$A89:$G89,6))</f>
        <v/>
      </c>
      <c r="I89" s="479" t="str">
        <f>IF([1]raw_asset!$A89="","",VLOOKUP([1]raw_asset!$A89,[1]raw_asset!$A89:$G89,7))</f>
        <v/>
      </c>
      <c r="J89" s="113" t="str">
        <f t="shared" si="11"/>
        <v/>
      </c>
      <c r="K89" s="476" t="str">
        <f t="shared" si="6"/>
        <v/>
      </c>
      <c r="L89" s="479" t="str">
        <f t="shared" si="7"/>
        <v/>
      </c>
      <c r="M89" s="113" t="str">
        <f t="shared" si="8"/>
        <v/>
      </c>
      <c r="N89" s="485" t="str">
        <f>IF(B89="","",IF(ISERROR(VLOOKUP(A89,P2P!$A$13:$M$2000,3)),0,VLOOKUP(A89,P2P!$A$13:$M$2000,3))-IF(ISERROR(VLOOKUP(A89,P2P!$A$13:$M$2000,2)),0,VLOOKUP(A89,P2P!$A$13:$M$2000,2)))</f>
        <v/>
      </c>
      <c r="O89" s="485" t="str">
        <f>IF(E89="","",IF(ISERROR(VLOOKUP(A89,P2P!$A$13:$M$2000,8)),0,VLOOKUP(A89,P2P!$A$13:$M$2000,8))-IF(ISERROR(VLOOKUP(A89,P2P!$A$13:$M$2000,7)),0,VLOOKUP(A89,P2P!$A$13:$M$2000,7)))</f>
        <v/>
      </c>
      <c r="P89" s="485" t="str">
        <f>IF(H89="","",IF(ISERROR(VLOOKUP(A89,P2P!$A$13:$M$2000,13)),0,VLOOKUP(A89,P2P!$A$13:$M$2000,13))-IF(ISERROR(VLOOKUP(A89,P2P!$A$13:$M$2000,12)),0,VLOOKUP(A89,P2P!$A$13:$M$2000,12)))</f>
        <v/>
      </c>
    </row>
    <row r="90" spans="1:16">
      <c r="A90" s="479" t="str">
        <f>IF([1]raw_asset!$A90="","",VLOOKUP([1]raw_asset!$A90,[1]raw_asset!$A90:$G90,1))</f>
        <v/>
      </c>
      <c r="B90" s="479" t="str">
        <f>IF([1]raw_asset!$A90="","",VLOOKUP([1]raw_asset!$A90,[1]raw_asset!$A90:$G90,2))</f>
        <v/>
      </c>
      <c r="C90" s="479" t="str">
        <f>IF([1]raw_asset!$A90="","",VLOOKUP([1]raw_asset!$A90,[1]raw_asset!$A90:$G90,3))</f>
        <v/>
      </c>
      <c r="D90" s="113" t="str">
        <f t="shared" si="9"/>
        <v/>
      </c>
      <c r="E90" s="479" t="str">
        <f>IF([1]raw_asset!$A90="","",VLOOKUP([1]raw_asset!$A90,[1]raw_asset!$A90:$G90,4))</f>
        <v/>
      </c>
      <c r="F90" s="479" t="str">
        <f>IF([1]raw_asset!$A90="","",VLOOKUP([1]raw_asset!$A90,[1]raw_asset!$A90:$G90,5))</f>
        <v/>
      </c>
      <c r="G90" s="113" t="str">
        <f t="shared" si="10"/>
        <v/>
      </c>
      <c r="H90" s="479" t="str">
        <f>IF([1]raw_asset!$A90="","",VLOOKUP([1]raw_asset!$A90,[1]raw_asset!$A90:$G90,6))</f>
        <v/>
      </c>
      <c r="I90" s="479" t="str">
        <f>IF([1]raw_asset!$A90="","",VLOOKUP([1]raw_asset!$A90,[1]raw_asset!$A90:$G90,7))</f>
        <v/>
      </c>
      <c r="J90" s="113" t="str">
        <f t="shared" si="11"/>
        <v/>
      </c>
      <c r="K90" s="476" t="str">
        <f t="shared" si="6"/>
        <v/>
      </c>
      <c r="L90" s="479" t="str">
        <f t="shared" si="7"/>
        <v/>
      </c>
      <c r="M90" s="113" t="str">
        <f t="shared" si="8"/>
        <v/>
      </c>
      <c r="N90" s="485" t="str">
        <f>IF(B90="","",IF(ISERROR(VLOOKUP(A90,P2P!$A$13:$M$2000,3)),0,VLOOKUP(A90,P2P!$A$13:$M$2000,3))-IF(ISERROR(VLOOKUP(A90,P2P!$A$13:$M$2000,2)),0,VLOOKUP(A90,P2P!$A$13:$M$2000,2)))</f>
        <v/>
      </c>
      <c r="O90" s="485" t="str">
        <f>IF(E90="","",IF(ISERROR(VLOOKUP(A90,P2P!$A$13:$M$2000,8)),0,VLOOKUP(A90,P2P!$A$13:$M$2000,8))-IF(ISERROR(VLOOKUP(A90,P2P!$A$13:$M$2000,7)),0,VLOOKUP(A90,P2P!$A$13:$M$2000,7)))</f>
        <v/>
      </c>
      <c r="P90" s="485" t="str">
        <f>IF(H90="","",IF(ISERROR(VLOOKUP(A90,P2P!$A$13:$M$2000,13)),0,VLOOKUP(A90,P2P!$A$13:$M$2000,13))-IF(ISERROR(VLOOKUP(A90,P2P!$A$13:$M$2000,12)),0,VLOOKUP(A90,P2P!$A$13:$M$2000,12)))</f>
        <v/>
      </c>
    </row>
    <row r="91" spans="1:16">
      <c r="A91" s="479" t="str">
        <f>IF([1]raw_asset!$A91="","",VLOOKUP([1]raw_asset!$A91,[1]raw_asset!$A91:$G91,1))</f>
        <v/>
      </c>
      <c r="B91" s="479" t="str">
        <f>IF([1]raw_asset!$A91="","",VLOOKUP([1]raw_asset!$A91,[1]raw_asset!$A91:$G91,2))</f>
        <v/>
      </c>
      <c r="C91" s="479" t="str">
        <f>IF([1]raw_asset!$A91="","",VLOOKUP([1]raw_asset!$A91,[1]raw_asset!$A91:$G91,3))</f>
        <v/>
      </c>
      <c r="D91" s="113" t="str">
        <f t="shared" si="9"/>
        <v/>
      </c>
      <c r="E91" s="479" t="str">
        <f>IF([1]raw_asset!$A91="","",VLOOKUP([1]raw_asset!$A91,[1]raw_asset!$A91:$G91,4))</f>
        <v/>
      </c>
      <c r="F91" s="479" t="str">
        <f>IF([1]raw_asset!$A91="","",VLOOKUP([1]raw_asset!$A91,[1]raw_asset!$A91:$G91,5))</f>
        <v/>
      </c>
      <c r="G91" s="113" t="str">
        <f t="shared" si="10"/>
        <v/>
      </c>
      <c r="H91" s="479" t="str">
        <f>IF([1]raw_asset!$A91="","",VLOOKUP([1]raw_asset!$A91,[1]raw_asset!$A91:$G91,6))</f>
        <v/>
      </c>
      <c r="I91" s="479" t="str">
        <f>IF([1]raw_asset!$A91="","",VLOOKUP([1]raw_asset!$A91,[1]raw_asset!$A91:$G91,7))</f>
        <v/>
      </c>
      <c r="J91" s="113" t="str">
        <f t="shared" si="11"/>
        <v/>
      </c>
      <c r="K91" s="476" t="str">
        <f t="shared" si="6"/>
        <v/>
      </c>
      <c r="L91" s="479" t="str">
        <f t="shared" si="7"/>
        <v/>
      </c>
      <c r="M91" s="113" t="str">
        <f t="shared" si="8"/>
        <v/>
      </c>
      <c r="N91" s="485" t="str">
        <f>IF(B91="","",IF(ISERROR(VLOOKUP(A91,P2P!$A$13:$M$2000,3)),0,VLOOKUP(A91,P2P!$A$13:$M$2000,3))-IF(ISERROR(VLOOKUP(A91,P2P!$A$13:$M$2000,2)),0,VLOOKUP(A91,P2P!$A$13:$M$2000,2)))</f>
        <v/>
      </c>
      <c r="O91" s="485" t="str">
        <f>IF(E91="","",IF(ISERROR(VLOOKUP(A91,P2P!$A$13:$M$2000,8)),0,VLOOKUP(A91,P2P!$A$13:$M$2000,8))-IF(ISERROR(VLOOKUP(A91,P2P!$A$13:$M$2000,7)),0,VLOOKUP(A91,P2P!$A$13:$M$2000,7)))</f>
        <v/>
      </c>
      <c r="P91" s="485" t="str">
        <f>IF(H91="","",IF(ISERROR(VLOOKUP(A91,P2P!$A$13:$M$2000,13)),0,VLOOKUP(A91,P2P!$A$13:$M$2000,13))-IF(ISERROR(VLOOKUP(A91,P2P!$A$13:$M$2000,12)),0,VLOOKUP(A91,P2P!$A$13:$M$2000,12)))</f>
        <v/>
      </c>
    </row>
    <row r="92" spans="1:16">
      <c r="A92" s="479" t="str">
        <f>IF([1]raw_asset!$A92="","",VLOOKUP([1]raw_asset!$A92,[1]raw_asset!$A92:$G92,1))</f>
        <v/>
      </c>
      <c r="B92" s="479" t="str">
        <f>IF([1]raw_asset!$A92="","",VLOOKUP([1]raw_asset!$A92,[1]raw_asset!$A92:$G92,2))</f>
        <v/>
      </c>
      <c r="C92" s="479" t="str">
        <f>IF([1]raw_asset!$A92="","",VLOOKUP([1]raw_asset!$A92,[1]raw_asset!$A92:$G92,3))</f>
        <v/>
      </c>
      <c r="D92" s="113" t="str">
        <f t="shared" si="9"/>
        <v/>
      </c>
      <c r="E92" s="479" t="str">
        <f>IF([1]raw_asset!$A92="","",VLOOKUP([1]raw_asset!$A92,[1]raw_asset!$A92:$G92,4))</f>
        <v/>
      </c>
      <c r="F92" s="479" t="str">
        <f>IF([1]raw_asset!$A92="","",VLOOKUP([1]raw_asset!$A92,[1]raw_asset!$A92:$G92,5))</f>
        <v/>
      </c>
      <c r="G92" s="113" t="str">
        <f t="shared" si="10"/>
        <v/>
      </c>
      <c r="H92" s="479" t="str">
        <f>IF([1]raw_asset!$A92="","",VLOOKUP([1]raw_asset!$A92,[1]raw_asset!$A92:$G92,6))</f>
        <v/>
      </c>
      <c r="I92" s="479" t="str">
        <f>IF([1]raw_asset!$A92="","",VLOOKUP([1]raw_asset!$A92,[1]raw_asset!$A92:$G92,7))</f>
        <v/>
      </c>
      <c r="J92" s="113" t="str">
        <f t="shared" si="11"/>
        <v/>
      </c>
      <c r="K92" s="476" t="str">
        <f t="shared" si="6"/>
        <v/>
      </c>
      <c r="L92" s="479" t="str">
        <f t="shared" si="7"/>
        <v/>
      </c>
      <c r="M92" s="113" t="str">
        <f t="shared" si="8"/>
        <v/>
      </c>
      <c r="N92" s="485" t="str">
        <f>IF(B92="","",IF(ISERROR(VLOOKUP(A92,P2P!$A$13:$M$2000,3)),0,VLOOKUP(A92,P2P!$A$13:$M$2000,3))-IF(ISERROR(VLOOKUP(A92,P2P!$A$13:$M$2000,2)),0,VLOOKUP(A92,P2P!$A$13:$M$2000,2)))</f>
        <v/>
      </c>
      <c r="O92" s="485" t="str">
        <f>IF(E92="","",IF(ISERROR(VLOOKUP(A92,P2P!$A$13:$M$2000,8)),0,VLOOKUP(A92,P2P!$A$13:$M$2000,8))-IF(ISERROR(VLOOKUP(A92,P2P!$A$13:$M$2000,7)),0,VLOOKUP(A92,P2P!$A$13:$M$2000,7)))</f>
        <v/>
      </c>
      <c r="P92" s="485" t="str">
        <f>IF(H92="","",IF(ISERROR(VLOOKUP(A92,P2P!$A$13:$M$2000,13)),0,VLOOKUP(A92,P2P!$A$13:$M$2000,13))-IF(ISERROR(VLOOKUP(A92,P2P!$A$13:$M$2000,12)),0,VLOOKUP(A92,P2P!$A$13:$M$2000,12)))</f>
        <v/>
      </c>
    </row>
    <row r="93" spans="1:16">
      <c r="A93" s="479" t="str">
        <f>IF([1]raw_asset!$A93="","",VLOOKUP([1]raw_asset!$A93,[1]raw_asset!$A93:$G93,1))</f>
        <v/>
      </c>
      <c r="B93" s="479" t="str">
        <f>IF([1]raw_asset!$A93="","",VLOOKUP([1]raw_asset!$A93,[1]raw_asset!$A93:$G93,2))</f>
        <v/>
      </c>
      <c r="C93" s="479" t="str">
        <f>IF([1]raw_asset!$A93="","",VLOOKUP([1]raw_asset!$A93,[1]raw_asset!$A93:$G93,3))</f>
        <v/>
      </c>
      <c r="D93" s="113" t="str">
        <f t="shared" si="9"/>
        <v/>
      </c>
      <c r="E93" s="479" t="str">
        <f>IF([1]raw_asset!$A93="","",VLOOKUP([1]raw_asset!$A93,[1]raw_asset!$A93:$G93,4))</f>
        <v/>
      </c>
      <c r="F93" s="479" t="str">
        <f>IF([1]raw_asset!$A93="","",VLOOKUP([1]raw_asset!$A93,[1]raw_asset!$A93:$G93,5))</f>
        <v/>
      </c>
      <c r="G93" s="113" t="str">
        <f t="shared" si="10"/>
        <v/>
      </c>
      <c r="H93" s="479" t="str">
        <f>IF([1]raw_asset!$A93="","",VLOOKUP([1]raw_asset!$A93,[1]raw_asset!$A93:$G93,6))</f>
        <v/>
      </c>
      <c r="I93" s="479" t="str">
        <f>IF([1]raw_asset!$A93="","",VLOOKUP([1]raw_asset!$A93,[1]raw_asset!$A93:$G93,7))</f>
        <v/>
      </c>
      <c r="J93" s="113" t="str">
        <f t="shared" si="11"/>
        <v/>
      </c>
      <c r="K93" s="476" t="str">
        <f t="shared" si="6"/>
        <v/>
      </c>
      <c r="L93" s="479" t="str">
        <f t="shared" si="7"/>
        <v/>
      </c>
      <c r="M93" s="113" t="str">
        <f t="shared" si="8"/>
        <v/>
      </c>
      <c r="N93" s="485" t="str">
        <f>IF(B93="","",IF(ISERROR(VLOOKUP(A93,P2P!$A$13:$M$2000,3)),0,VLOOKUP(A93,P2P!$A$13:$M$2000,3))-IF(ISERROR(VLOOKUP(A93,P2P!$A$13:$M$2000,2)),0,VLOOKUP(A93,P2P!$A$13:$M$2000,2)))</f>
        <v/>
      </c>
      <c r="O93" s="485" t="str">
        <f>IF(E93="","",IF(ISERROR(VLOOKUP(A93,P2P!$A$13:$M$2000,8)),0,VLOOKUP(A93,P2P!$A$13:$M$2000,8))-IF(ISERROR(VLOOKUP(A93,P2P!$A$13:$M$2000,7)),0,VLOOKUP(A93,P2P!$A$13:$M$2000,7)))</f>
        <v/>
      </c>
      <c r="P93" s="485" t="str">
        <f>IF(H93="","",IF(ISERROR(VLOOKUP(A93,P2P!$A$13:$M$2000,13)),0,VLOOKUP(A93,P2P!$A$13:$M$2000,13))-IF(ISERROR(VLOOKUP(A93,P2P!$A$13:$M$2000,12)),0,VLOOKUP(A93,P2P!$A$13:$M$2000,12)))</f>
        <v/>
      </c>
    </row>
    <row r="94" spans="1:16">
      <c r="A94" s="479" t="str">
        <f>IF([1]raw_asset!$A94="","",VLOOKUP([1]raw_asset!$A94,[1]raw_asset!$A94:$G94,1))</f>
        <v/>
      </c>
      <c r="B94" s="479" t="str">
        <f>IF([1]raw_asset!$A94="","",VLOOKUP([1]raw_asset!$A94,[1]raw_asset!$A94:$G94,2))</f>
        <v/>
      </c>
      <c r="C94" s="479" t="str">
        <f>IF([1]raw_asset!$A94="","",VLOOKUP([1]raw_asset!$A94,[1]raw_asset!$A94:$G94,3))</f>
        <v/>
      </c>
      <c r="D94" s="113" t="str">
        <f t="shared" si="9"/>
        <v/>
      </c>
      <c r="E94" s="479" t="str">
        <f>IF([1]raw_asset!$A94="","",VLOOKUP([1]raw_asset!$A94,[1]raw_asset!$A94:$G94,4))</f>
        <v/>
      </c>
      <c r="F94" s="479" t="str">
        <f>IF([1]raw_asset!$A94="","",VLOOKUP([1]raw_asset!$A94,[1]raw_asset!$A94:$G94,5))</f>
        <v/>
      </c>
      <c r="G94" s="113" t="str">
        <f t="shared" si="10"/>
        <v/>
      </c>
      <c r="H94" s="479" t="str">
        <f>IF([1]raw_asset!$A94="","",VLOOKUP([1]raw_asset!$A94,[1]raw_asset!$A94:$G94,6))</f>
        <v/>
      </c>
      <c r="I94" s="479" t="str">
        <f>IF([1]raw_asset!$A94="","",VLOOKUP([1]raw_asset!$A94,[1]raw_asset!$A94:$G94,7))</f>
        <v/>
      </c>
      <c r="J94" s="113" t="str">
        <f t="shared" si="11"/>
        <v/>
      </c>
      <c r="K94" s="476" t="str">
        <f t="shared" si="6"/>
        <v/>
      </c>
      <c r="L94" s="479" t="str">
        <f t="shared" si="7"/>
        <v/>
      </c>
      <c r="M94" s="113" t="str">
        <f t="shared" si="8"/>
        <v/>
      </c>
      <c r="N94" s="485" t="str">
        <f>IF(B94="","",IF(ISERROR(VLOOKUP(A94,P2P!$A$13:$M$2000,3)),0,VLOOKUP(A94,P2P!$A$13:$M$2000,3))-IF(ISERROR(VLOOKUP(A94,P2P!$A$13:$M$2000,2)),0,VLOOKUP(A94,P2P!$A$13:$M$2000,2)))</f>
        <v/>
      </c>
      <c r="O94" s="485" t="str">
        <f>IF(E94="","",IF(ISERROR(VLOOKUP(A94,P2P!$A$13:$M$2000,8)),0,VLOOKUP(A94,P2P!$A$13:$M$2000,8))-IF(ISERROR(VLOOKUP(A94,P2P!$A$13:$M$2000,7)),0,VLOOKUP(A94,P2P!$A$13:$M$2000,7)))</f>
        <v/>
      </c>
      <c r="P94" s="485" t="str">
        <f>IF(H94="","",IF(ISERROR(VLOOKUP(A94,P2P!$A$13:$M$2000,13)),0,VLOOKUP(A94,P2P!$A$13:$M$2000,13))-IF(ISERROR(VLOOKUP(A94,P2P!$A$13:$M$2000,12)),0,VLOOKUP(A94,P2P!$A$13:$M$2000,12)))</f>
        <v/>
      </c>
    </row>
    <row r="95" spans="1:16">
      <c r="A95" s="479" t="str">
        <f>IF([1]raw_asset!$A95="","",VLOOKUP([1]raw_asset!$A95,[1]raw_asset!$A95:$G95,1))</f>
        <v/>
      </c>
      <c r="B95" s="479" t="str">
        <f>IF([1]raw_asset!$A95="","",VLOOKUP([1]raw_asset!$A95,[1]raw_asset!$A95:$G95,2))</f>
        <v/>
      </c>
      <c r="C95" s="479" t="str">
        <f>IF([1]raw_asset!$A95="","",VLOOKUP([1]raw_asset!$A95,[1]raw_asset!$A95:$G95,3))</f>
        <v/>
      </c>
      <c r="D95" s="113" t="str">
        <f t="shared" si="9"/>
        <v/>
      </c>
      <c r="E95" s="479" t="str">
        <f>IF([1]raw_asset!$A95="","",VLOOKUP([1]raw_asset!$A95,[1]raw_asset!$A95:$G95,4))</f>
        <v/>
      </c>
      <c r="F95" s="479" t="str">
        <f>IF([1]raw_asset!$A95="","",VLOOKUP([1]raw_asset!$A95,[1]raw_asset!$A95:$G95,5))</f>
        <v/>
      </c>
      <c r="G95" s="113" t="str">
        <f t="shared" si="10"/>
        <v/>
      </c>
      <c r="H95" s="479" t="str">
        <f>IF([1]raw_asset!$A95="","",VLOOKUP([1]raw_asset!$A95,[1]raw_asset!$A95:$G95,6))</f>
        <v/>
      </c>
      <c r="I95" s="479" t="str">
        <f>IF([1]raw_asset!$A95="","",VLOOKUP([1]raw_asset!$A95,[1]raw_asset!$A95:$G95,7))</f>
        <v/>
      </c>
      <c r="J95" s="113" t="str">
        <f t="shared" si="11"/>
        <v/>
      </c>
      <c r="K95" s="476" t="str">
        <f t="shared" si="6"/>
        <v/>
      </c>
      <c r="L95" s="479" t="str">
        <f t="shared" si="7"/>
        <v/>
      </c>
      <c r="M95" s="113" t="str">
        <f t="shared" si="8"/>
        <v/>
      </c>
      <c r="N95" s="485" t="str">
        <f>IF(B95="","",IF(ISERROR(VLOOKUP(A95,P2P!$A$13:$M$2000,3)),0,VLOOKUP(A95,P2P!$A$13:$M$2000,3))-IF(ISERROR(VLOOKUP(A95,P2P!$A$13:$M$2000,2)),0,VLOOKUP(A95,P2P!$A$13:$M$2000,2)))</f>
        <v/>
      </c>
      <c r="O95" s="485" t="str">
        <f>IF(E95="","",IF(ISERROR(VLOOKUP(A95,P2P!$A$13:$M$2000,8)),0,VLOOKUP(A95,P2P!$A$13:$M$2000,8))-IF(ISERROR(VLOOKUP(A95,P2P!$A$13:$M$2000,7)),0,VLOOKUP(A95,P2P!$A$13:$M$2000,7)))</f>
        <v/>
      </c>
      <c r="P95" s="485" t="str">
        <f>IF(H95="","",IF(ISERROR(VLOOKUP(A95,P2P!$A$13:$M$2000,13)),0,VLOOKUP(A95,P2P!$A$13:$M$2000,13))-IF(ISERROR(VLOOKUP(A95,P2P!$A$13:$M$2000,12)),0,VLOOKUP(A95,P2P!$A$13:$M$2000,12)))</f>
        <v/>
      </c>
    </row>
    <row r="96" spans="1:16">
      <c r="A96" s="479" t="str">
        <f>IF([1]raw_asset!$A96="","",VLOOKUP([1]raw_asset!$A96,[1]raw_asset!$A96:$G96,1))</f>
        <v/>
      </c>
      <c r="B96" s="479" t="str">
        <f>IF([1]raw_asset!$A96="","",VLOOKUP([1]raw_asset!$A96,[1]raw_asset!$A96:$G96,2))</f>
        <v/>
      </c>
      <c r="C96" s="479" t="str">
        <f>IF([1]raw_asset!$A96="","",VLOOKUP([1]raw_asset!$A96,[1]raw_asset!$A96:$G96,3))</f>
        <v/>
      </c>
      <c r="D96" s="113" t="str">
        <f t="shared" si="9"/>
        <v/>
      </c>
      <c r="E96" s="479" t="str">
        <f>IF([1]raw_asset!$A96="","",VLOOKUP([1]raw_asset!$A96,[1]raw_asset!$A96:$G96,4))</f>
        <v/>
      </c>
      <c r="F96" s="479" t="str">
        <f>IF([1]raw_asset!$A96="","",VLOOKUP([1]raw_asset!$A96,[1]raw_asset!$A96:$G96,5))</f>
        <v/>
      </c>
      <c r="G96" s="113" t="str">
        <f t="shared" si="10"/>
        <v/>
      </c>
      <c r="H96" s="479" t="str">
        <f>IF([1]raw_asset!$A96="","",VLOOKUP([1]raw_asset!$A96,[1]raw_asset!$A96:$G96,6))</f>
        <v/>
      </c>
      <c r="I96" s="479" t="str">
        <f>IF([1]raw_asset!$A96="","",VLOOKUP([1]raw_asset!$A96,[1]raw_asset!$A96:$G96,7))</f>
        <v/>
      </c>
      <c r="J96" s="113" t="str">
        <f t="shared" si="11"/>
        <v/>
      </c>
      <c r="K96" s="476" t="str">
        <f t="shared" si="6"/>
        <v/>
      </c>
      <c r="L96" s="479" t="str">
        <f t="shared" si="7"/>
        <v/>
      </c>
      <c r="M96" s="113" t="str">
        <f t="shared" si="8"/>
        <v/>
      </c>
      <c r="N96" s="485" t="str">
        <f>IF(B96="","",IF(ISERROR(VLOOKUP(A96,P2P!$A$13:$M$2000,3)),0,VLOOKUP(A96,P2P!$A$13:$M$2000,3))-IF(ISERROR(VLOOKUP(A96,P2P!$A$13:$M$2000,2)),0,VLOOKUP(A96,P2P!$A$13:$M$2000,2)))</f>
        <v/>
      </c>
      <c r="O96" s="485" t="str">
        <f>IF(E96="","",IF(ISERROR(VLOOKUP(A96,P2P!$A$13:$M$2000,8)),0,VLOOKUP(A96,P2P!$A$13:$M$2000,8))-IF(ISERROR(VLOOKUP(A96,P2P!$A$13:$M$2000,7)),0,VLOOKUP(A96,P2P!$A$13:$M$2000,7)))</f>
        <v/>
      </c>
      <c r="P96" s="485" t="str">
        <f>IF(H96="","",IF(ISERROR(VLOOKUP(A96,P2P!$A$13:$M$2000,13)),0,VLOOKUP(A96,P2P!$A$13:$M$2000,13))-IF(ISERROR(VLOOKUP(A96,P2P!$A$13:$M$2000,12)),0,VLOOKUP(A96,P2P!$A$13:$M$2000,12)))</f>
        <v/>
      </c>
    </row>
    <row r="97" spans="1:16">
      <c r="A97" s="479" t="str">
        <f>IF([1]raw_asset!$A97="","",VLOOKUP([1]raw_asset!$A97,[1]raw_asset!$A97:$G97,1))</f>
        <v/>
      </c>
      <c r="B97" s="479" t="str">
        <f>IF([1]raw_asset!$A97="","",VLOOKUP([1]raw_asset!$A97,[1]raw_asset!$A97:$G97,2))</f>
        <v/>
      </c>
      <c r="C97" s="479" t="str">
        <f>IF([1]raw_asset!$A97="","",VLOOKUP([1]raw_asset!$A97,[1]raw_asset!$A97:$G97,3))</f>
        <v/>
      </c>
      <c r="D97" s="113" t="str">
        <f t="shared" si="9"/>
        <v/>
      </c>
      <c r="E97" s="479" t="str">
        <f>IF([1]raw_asset!$A97="","",VLOOKUP([1]raw_asset!$A97,[1]raw_asset!$A97:$G97,4))</f>
        <v/>
      </c>
      <c r="F97" s="479" t="str">
        <f>IF([1]raw_asset!$A97="","",VLOOKUP([1]raw_asset!$A97,[1]raw_asset!$A97:$G97,5))</f>
        <v/>
      </c>
      <c r="G97" s="113" t="str">
        <f t="shared" si="10"/>
        <v/>
      </c>
      <c r="H97" s="479" t="str">
        <f>IF([1]raw_asset!$A97="","",VLOOKUP([1]raw_asset!$A97,[1]raw_asset!$A97:$G97,6))</f>
        <v/>
      </c>
      <c r="I97" s="479" t="str">
        <f>IF([1]raw_asset!$A97="","",VLOOKUP([1]raw_asset!$A97,[1]raw_asset!$A97:$G97,7))</f>
        <v/>
      </c>
      <c r="J97" s="113" t="str">
        <f t="shared" si="11"/>
        <v/>
      </c>
      <c r="K97" s="476" t="str">
        <f t="shared" si="6"/>
        <v/>
      </c>
      <c r="L97" s="479" t="str">
        <f t="shared" si="7"/>
        <v/>
      </c>
      <c r="M97" s="113" t="str">
        <f t="shared" si="8"/>
        <v/>
      </c>
      <c r="N97" s="485" t="str">
        <f>IF(B97="","",IF(ISERROR(VLOOKUP(A97,P2P!$A$13:$M$2000,3)),0,VLOOKUP(A97,P2P!$A$13:$M$2000,3))-IF(ISERROR(VLOOKUP(A97,P2P!$A$13:$M$2000,2)),0,VLOOKUP(A97,P2P!$A$13:$M$2000,2)))</f>
        <v/>
      </c>
      <c r="O97" s="485" t="str">
        <f>IF(E97="","",IF(ISERROR(VLOOKUP(A97,P2P!$A$13:$M$2000,8)),0,VLOOKUP(A97,P2P!$A$13:$M$2000,8))-IF(ISERROR(VLOOKUP(A97,P2P!$A$13:$M$2000,7)),0,VLOOKUP(A97,P2P!$A$13:$M$2000,7)))</f>
        <v/>
      </c>
      <c r="P97" s="485" t="str">
        <f>IF(H97="","",IF(ISERROR(VLOOKUP(A97,P2P!$A$13:$M$2000,13)),0,VLOOKUP(A97,P2P!$A$13:$M$2000,13))-IF(ISERROR(VLOOKUP(A97,P2P!$A$13:$M$2000,12)),0,VLOOKUP(A97,P2P!$A$13:$M$2000,12)))</f>
        <v/>
      </c>
    </row>
    <row r="98" spans="1:16">
      <c r="A98" s="479" t="str">
        <f>IF([1]raw_asset!$A98="","",VLOOKUP([1]raw_asset!$A98,[1]raw_asset!$A98:$G98,1))</f>
        <v/>
      </c>
      <c r="B98" s="479" t="str">
        <f>IF([1]raw_asset!$A98="","",VLOOKUP([1]raw_asset!$A98,[1]raw_asset!$A98:$G98,2))</f>
        <v/>
      </c>
      <c r="C98" s="479" t="str">
        <f>IF([1]raw_asset!$A98="","",VLOOKUP([1]raw_asset!$A98,[1]raw_asset!$A98:$G98,3))</f>
        <v/>
      </c>
      <c r="D98" s="113" t="str">
        <f t="shared" si="9"/>
        <v/>
      </c>
      <c r="E98" s="479" t="str">
        <f>IF([1]raw_asset!$A98="","",VLOOKUP([1]raw_asset!$A98,[1]raw_asset!$A98:$G98,4))</f>
        <v/>
      </c>
      <c r="F98" s="479" t="str">
        <f>IF([1]raw_asset!$A98="","",VLOOKUP([1]raw_asset!$A98,[1]raw_asset!$A98:$G98,5))</f>
        <v/>
      </c>
      <c r="G98" s="113" t="str">
        <f t="shared" si="10"/>
        <v/>
      </c>
      <c r="H98" s="479" t="str">
        <f>IF([1]raw_asset!$A98="","",VLOOKUP([1]raw_asset!$A98,[1]raw_asset!$A98:$G98,6))</f>
        <v/>
      </c>
      <c r="I98" s="479" t="str">
        <f>IF([1]raw_asset!$A98="","",VLOOKUP([1]raw_asset!$A98,[1]raw_asset!$A98:$G98,7))</f>
        <v/>
      </c>
      <c r="J98" s="113" t="str">
        <f t="shared" si="11"/>
        <v/>
      </c>
      <c r="K98" s="476" t="str">
        <f t="shared" si="6"/>
        <v/>
      </c>
      <c r="L98" s="479" t="str">
        <f t="shared" si="7"/>
        <v/>
      </c>
      <c r="M98" s="113" t="str">
        <f t="shared" si="8"/>
        <v/>
      </c>
      <c r="N98" s="485" t="str">
        <f>IF(B98="","",IF(ISERROR(VLOOKUP(A98,P2P!$A$13:$M$2000,3)),0,VLOOKUP(A98,P2P!$A$13:$M$2000,3))-IF(ISERROR(VLOOKUP(A98,P2P!$A$13:$M$2000,2)),0,VLOOKUP(A98,P2P!$A$13:$M$2000,2)))</f>
        <v/>
      </c>
      <c r="O98" s="485" t="str">
        <f>IF(E98="","",IF(ISERROR(VLOOKUP(A98,P2P!$A$13:$M$2000,8)),0,VLOOKUP(A98,P2P!$A$13:$M$2000,8))-IF(ISERROR(VLOOKUP(A98,P2P!$A$13:$M$2000,7)),0,VLOOKUP(A98,P2P!$A$13:$M$2000,7)))</f>
        <v/>
      </c>
      <c r="P98" s="485" t="str">
        <f>IF(H98="","",IF(ISERROR(VLOOKUP(A98,P2P!$A$13:$M$2000,13)),0,VLOOKUP(A98,P2P!$A$13:$M$2000,13))-IF(ISERROR(VLOOKUP(A98,P2P!$A$13:$M$2000,12)),0,VLOOKUP(A98,P2P!$A$13:$M$2000,12)))</f>
        <v/>
      </c>
    </row>
    <row r="99" spans="1:16">
      <c r="A99" s="479" t="str">
        <f>IF([1]raw_asset!$A99="","",VLOOKUP([1]raw_asset!$A99,[1]raw_asset!$A99:$G99,1))</f>
        <v/>
      </c>
      <c r="B99" s="479" t="str">
        <f>IF([1]raw_asset!$A99="","",VLOOKUP([1]raw_asset!$A99,[1]raw_asset!$A99:$G99,2))</f>
        <v/>
      </c>
      <c r="C99" s="479" t="str">
        <f>IF([1]raw_asset!$A99="","",VLOOKUP([1]raw_asset!$A99,[1]raw_asset!$A99:$G99,3))</f>
        <v/>
      </c>
      <c r="D99" s="113" t="str">
        <f t="shared" si="9"/>
        <v/>
      </c>
      <c r="E99" s="479" t="str">
        <f>IF([1]raw_asset!$A99="","",VLOOKUP([1]raw_asset!$A99,[1]raw_asset!$A99:$G99,4))</f>
        <v/>
      </c>
      <c r="F99" s="479" t="str">
        <f>IF([1]raw_asset!$A99="","",VLOOKUP([1]raw_asset!$A99,[1]raw_asset!$A99:$G99,5))</f>
        <v/>
      </c>
      <c r="G99" s="113" t="str">
        <f t="shared" si="10"/>
        <v/>
      </c>
      <c r="H99" s="479" t="str">
        <f>IF([1]raw_asset!$A99="","",VLOOKUP([1]raw_asset!$A99,[1]raw_asset!$A99:$G99,6))</f>
        <v/>
      </c>
      <c r="I99" s="479" t="str">
        <f>IF([1]raw_asset!$A99="","",VLOOKUP([1]raw_asset!$A99,[1]raw_asset!$A99:$G99,7))</f>
        <v/>
      </c>
      <c r="J99" s="113" t="str">
        <f t="shared" si="11"/>
        <v/>
      </c>
      <c r="K99" s="476" t="str">
        <f t="shared" si="6"/>
        <v/>
      </c>
      <c r="L99" s="479" t="str">
        <f t="shared" si="7"/>
        <v/>
      </c>
      <c r="M99" s="113" t="str">
        <f t="shared" si="8"/>
        <v/>
      </c>
      <c r="N99" s="485" t="str">
        <f>IF(B99="","",IF(ISERROR(VLOOKUP(A99,P2P!$A$13:$M$2000,3)),0,VLOOKUP(A99,P2P!$A$13:$M$2000,3))-IF(ISERROR(VLOOKUP(A99,P2P!$A$13:$M$2000,2)),0,VLOOKUP(A99,P2P!$A$13:$M$2000,2)))</f>
        <v/>
      </c>
      <c r="O99" s="485" t="str">
        <f>IF(E99="","",IF(ISERROR(VLOOKUP(A99,P2P!$A$13:$M$2000,8)),0,VLOOKUP(A99,P2P!$A$13:$M$2000,8))-IF(ISERROR(VLOOKUP(A99,P2P!$A$13:$M$2000,7)),0,VLOOKUP(A99,P2P!$A$13:$M$2000,7)))</f>
        <v/>
      </c>
      <c r="P99" s="485" t="str">
        <f>IF(H99="","",IF(ISERROR(VLOOKUP(A99,P2P!$A$13:$M$2000,13)),0,VLOOKUP(A99,P2P!$A$13:$M$2000,13))-IF(ISERROR(VLOOKUP(A99,P2P!$A$13:$M$2000,12)),0,VLOOKUP(A99,P2P!$A$13:$M$2000,12)))</f>
        <v/>
      </c>
    </row>
    <row r="100" spans="1:16">
      <c r="A100" s="479" t="str">
        <f>IF([1]raw_asset!$A100="","",VLOOKUP([1]raw_asset!$A100,[1]raw_asset!$A100:$G100,1))</f>
        <v/>
      </c>
      <c r="B100" s="479" t="str">
        <f>IF([1]raw_asset!$A100="","",VLOOKUP([1]raw_asset!$A100,[1]raw_asset!$A100:$G100,2))</f>
        <v/>
      </c>
      <c r="C100" s="479" t="str">
        <f>IF([1]raw_asset!$A100="","",VLOOKUP([1]raw_asset!$A100,[1]raw_asset!$A100:$G100,3))</f>
        <v/>
      </c>
      <c r="D100" s="113" t="str">
        <f t="shared" si="9"/>
        <v/>
      </c>
      <c r="E100" s="479" t="str">
        <f>IF([1]raw_asset!$A100="","",VLOOKUP([1]raw_asset!$A100,[1]raw_asset!$A100:$G100,4))</f>
        <v/>
      </c>
      <c r="F100" s="479" t="str">
        <f>IF([1]raw_asset!$A100="","",VLOOKUP([1]raw_asset!$A100,[1]raw_asset!$A100:$G100,5))</f>
        <v/>
      </c>
      <c r="G100" s="113" t="str">
        <f t="shared" si="10"/>
        <v/>
      </c>
      <c r="H100" s="479" t="str">
        <f>IF([1]raw_asset!$A100="","",VLOOKUP([1]raw_asset!$A100,[1]raw_asset!$A100:$G100,6))</f>
        <v/>
      </c>
      <c r="I100" s="479" t="str">
        <f>IF([1]raw_asset!$A100="","",VLOOKUP([1]raw_asset!$A100,[1]raw_asset!$A100:$G100,7))</f>
        <v/>
      </c>
      <c r="J100" s="113" t="str">
        <f t="shared" si="11"/>
        <v/>
      </c>
      <c r="K100" s="476" t="str">
        <f t="shared" si="6"/>
        <v/>
      </c>
      <c r="L100" s="479" t="str">
        <f t="shared" si="7"/>
        <v/>
      </c>
      <c r="M100" s="113" t="str">
        <f t="shared" si="8"/>
        <v/>
      </c>
      <c r="N100" s="485" t="str">
        <f>IF(B100="","",IF(ISERROR(VLOOKUP(A100,P2P!$A$13:$M$2000,3)),0,VLOOKUP(A100,P2P!$A$13:$M$2000,3))-IF(ISERROR(VLOOKUP(A100,P2P!$A$13:$M$2000,2)),0,VLOOKUP(A100,P2P!$A$13:$M$2000,2)))</f>
        <v/>
      </c>
      <c r="O100" s="485" t="str">
        <f>IF(E100="","",IF(ISERROR(VLOOKUP(A100,P2P!$A$13:$M$2000,8)),0,VLOOKUP(A100,P2P!$A$13:$M$2000,8))-IF(ISERROR(VLOOKUP(A100,P2P!$A$13:$M$2000,7)),0,VLOOKUP(A100,P2P!$A$13:$M$2000,7)))</f>
        <v/>
      </c>
      <c r="P100" s="485" t="str">
        <f>IF(H100="","",IF(ISERROR(VLOOKUP(A100,P2P!$A$13:$M$2000,13)),0,VLOOKUP(A100,P2P!$A$13:$M$2000,13))-IF(ISERROR(VLOOKUP(A100,P2P!$A$13:$M$2000,12)),0,VLOOKUP(A100,P2P!$A$13:$M$2000,12)))</f>
        <v/>
      </c>
    </row>
    <row r="101" spans="1:16">
      <c r="A101" s="479" t="str">
        <f>IF([1]raw_asset!$A101="","",VLOOKUP([1]raw_asset!$A101,[1]raw_asset!$A101:$G101,1))</f>
        <v/>
      </c>
      <c r="B101" s="479" t="str">
        <f>IF([1]raw_asset!$A101="","",VLOOKUP([1]raw_asset!$A101,[1]raw_asset!$A101:$G101,2))</f>
        <v/>
      </c>
      <c r="C101" s="479" t="str">
        <f>IF([1]raw_asset!$A101="","",VLOOKUP([1]raw_asset!$A101,[1]raw_asset!$A101:$G101,3))</f>
        <v/>
      </c>
      <c r="D101" s="113" t="str">
        <f t="shared" si="9"/>
        <v/>
      </c>
      <c r="E101" s="479" t="str">
        <f>IF([1]raw_asset!$A101="","",VLOOKUP([1]raw_asset!$A101,[1]raw_asset!$A101:$G101,4))</f>
        <v/>
      </c>
      <c r="F101" s="479" t="str">
        <f>IF([1]raw_asset!$A101="","",VLOOKUP([1]raw_asset!$A101,[1]raw_asset!$A101:$G101,5))</f>
        <v/>
      </c>
      <c r="G101" s="113" t="str">
        <f t="shared" si="10"/>
        <v/>
      </c>
      <c r="H101" s="479" t="str">
        <f>IF([1]raw_asset!$A101="","",VLOOKUP([1]raw_asset!$A101,[1]raw_asset!$A101:$G101,6))</f>
        <v/>
      </c>
      <c r="I101" s="479" t="str">
        <f>IF([1]raw_asset!$A101="","",VLOOKUP([1]raw_asset!$A101,[1]raw_asset!$A101:$G101,7))</f>
        <v/>
      </c>
      <c r="J101" s="113" t="str">
        <f t="shared" si="11"/>
        <v/>
      </c>
      <c r="K101" s="476" t="str">
        <f t="shared" si="6"/>
        <v/>
      </c>
      <c r="L101" s="479" t="str">
        <f t="shared" si="7"/>
        <v/>
      </c>
      <c r="M101" s="113" t="str">
        <f t="shared" si="8"/>
        <v/>
      </c>
      <c r="N101" s="485" t="str">
        <f>IF(B101="","",IF(ISERROR(VLOOKUP(A101,P2P!$A$13:$M$2000,3)),0,VLOOKUP(A101,P2P!$A$13:$M$2000,3))-IF(ISERROR(VLOOKUP(A101,P2P!$A$13:$M$2000,2)),0,VLOOKUP(A101,P2P!$A$13:$M$2000,2)))</f>
        <v/>
      </c>
      <c r="O101" s="485" t="str">
        <f>IF(E101="","",IF(ISERROR(VLOOKUP(A101,P2P!$A$13:$M$2000,8)),0,VLOOKUP(A101,P2P!$A$13:$M$2000,8))-IF(ISERROR(VLOOKUP(A101,P2P!$A$13:$M$2000,7)),0,VLOOKUP(A101,P2P!$A$13:$M$2000,7)))</f>
        <v/>
      </c>
      <c r="P101" s="485" t="str">
        <f>IF(H101="","",IF(ISERROR(VLOOKUP(A101,P2P!$A$13:$M$2000,13)),0,VLOOKUP(A101,P2P!$A$13:$M$2000,13))-IF(ISERROR(VLOOKUP(A101,P2P!$A$13:$M$2000,12)),0,VLOOKUP(A101,P2P!$A$13:$M$2000,12)))</f>
        <v/>
      </c>
    </row>
    <row r="102" spans="1:16">
      <c r="A102" s="479" t="str">
        <f>IF([1]raw_asset!$A102="","",VLOOKUP([1]raw_asset!$A102,[1]raw_asset!$A102:$G102,1))</f>
        <v/>
      </c>
      <c r="B102" s="479" t="str">
        <f>IF([1]raw_asset!$A102="","",VLOOKUP([1]raw_asset!$A102,[1]raw_asset!$A102:$G102,2))</f>
        <v/>
      </c>
      <c r="C102" s="479" t="str">
        <f>IF([1]raw_asset!$A102="","",VLOOKUP([1]raw_asset!$A102,[1]raw_asset!$A102:$G102,3))</f>
        <v/>
      </c>
      <c r="D102" s="113" t="str">
        <f t="shared" si="9"/>
        <v/>
      </c>
      <c r="E102" s="479" t="str">
        <f>IF([1]raw_asset!$A102="","",VLOOKUP([1]raw_asset!$A102,[1]raw_asset!$A102:$G102,4))</f>
        <v/>
      </c>
      <c r="F102" s="479" t="str">
        <f>IF([1]raw_asset!$A102="","",VLOOKUP([1]raw_asset!$A102,[1]raw_asset!$A102:$G102,5))</f>
        <v/>
      </c>
      <c r="G102" s="113" t="str">
        <f t="shared" si="10"/>
        <v/>
      </c>
      <c r="H102" s="479" t="str">
        <f>IF([1]raw_asset!$A102="","",VLOOKUP([1]raw_asset!$A102,[1]raw_asset!$A102:$G102,6))</f>
        <v/>
      </c>
      <c r="I102" s="479" t="str">
        <f>IF([1]raw_asset!$A102="","",VLOOKUP([1]raw_asset!$A102,[1]raw_asset!$A102:$G102,7))</f>
        <v/>
      </c>
      <c r="J102" s="113" t="str">
        <f t="shared" si="11"/>
        <v/>
      </c>
      <c r="K102" s="476" t="str">
        <f t="shared" si="6"/>
        <v/>
      </c>
      <c r="L102" s="479" t="str">
        <f t="shared" si="7"/>
        <v/>
      </c>
      <c r="M102" s="113" t="str">
        <f t="shared" si="8"/>
        <v/>
      </c>
      <c r="N102" s="485" t="str">
        <f>IF(B102="","",IF(ISERROR(VLOOKUP(A102,P2P!$A$13:$M$2000,3)),0,VLOOKUP(A102,P2P!$A$13:$M$2000,3))-IF(ISERROR(VLOOKUP(A102,P2P!$A$13:$M$2000,2)),0,VLOOKUP(A102,P2P!$A$13:$M$2000,2)))</f>
        <v/>
      </c>
      <c r="O102" s="485" t="str">
        <f>IF(E102="","",IF(ISERROR(VLOOKUP(A102,P2P!$A$13:$M$2000,8)),0,VLOOKUP(A102,P2P!$A$13:$M$2000,8))-IF(ISERROR(VLOOKUP(A102,P2P!$A$13:$M$2000,7)),0,VLOOKUP(A102,P2P!$A$13:$M$2000,7)))</f>
        <v/>
      </c>
      <c r="P102" s="485" t="str">
        <f>IF(H102="","",IF(ISERROR(VLOOKUP(A102,P2P!$A$13:$M$2000,13)),0,VLOOKUP(A102,P2P!$A$13:$M$2000,13))-IF(ISERROR(VLOOKUP(A102,P2P!$A$13:$M$2000,12)),0,VLOOKUP(A102,P2P!$A$13:$M$2000,12)))</f>
        <v/>
      </c>
    </row>
    <row r="103" spans="1:16">
      <c r="A103" s="479" t="str">
        <f>IF([1]raw_asset!$A103="","",VLOOKUP([1]raw_asset!$A103,[1]raw_asset!$A103:$G103,1))</f>
        <v/>
      </c>
      <c r="B103" s="479" t="str">
        <f>IF([1]raw_asset!$A103="","",VLOOKUP([1]raw_asset!$A103,[1]raw_asset!$A103:$G103,2))</f>
        <v/>
      </c>
      <c r="C103" s="479" t="str">
        <f>IF([1]raw_asset!$A103="","",VLOOKUP([1]raw_asset!$A103,[1]raw_asset!$A103:$G103,3))</f>
        <v/>
      </c>
      <c r="D103" s="113" t="str">
        <f t="shared" si="9"/>
        <v/>
      </c>
      <c r="E103" s="479" t="str">
        <f>IF([1]raw_asset!$A103="","",VLOOKUP([1]raw_asset!$A103,[1]raw_asset!$A103:$G103,4))</f>
        <v/>
      </c>
      <c r="F103" s="479" t="str">
        <f>IF([1]raw_asset!$A103="","",VLOOKUP([1]raw_asset!$A103,[1]raw_asset!$A103:$G103,5))</f>
        <v/>
      </c>
      <c r="G103" s="113" t="str">
        <f t="shared" si="10"/>
        <v/>
      </c>
      <c r="H103" s="479" t="str">
        <f>IF([1]raw_asset!$A103="","",VLOOKUP([1]raw_asset!$A103,[1]raw_asset!$A103:$G103,6))</f>
        <v/>
      </c>
      <c r="I103" s="479" t="str">
        <f>IF([1]raw_asset!$A103="","",VLOOKUP([1]raw_asset!$A103,[1]raw_asset!$A103:$G103,7))</f>
        <v/>
      </c>
      <c r="J103" s="113" t="str">
        <f t="shared" si="11"/>
        <v/>
      </c>
      <c r="K103" s="476" t="str">
        <f t="shared" si="6"/>
        <v/>
      </c>
      <c r="L103" s="479" t="str">
        <f t="shared" si="7"/>
        <v/>
      </c>
      <c r="M103" s="113" t="str">
        <f t="shared" si="8"/>
        <v/>
      </c>
      <c r="N103" s="485" t="str">
        <f>IF(B103="","",IF(ISERROR(VLOOKUP(A103,P2P!$A$13:$M$2000,3)),0,VLOOKUP(A103,P2P!$A$13:$M$2000,3))-IF(ISERROR(VLOOKUP(A103,P2P!$A$13:$M$2000,2)),0,VLOOKUP(A103,P2P!$A$13:$M$2000,2)))</f>
        <v/>
      </c>
      <c r="O103" s="485" t="str">
        <f>IF(E103="","",IF(ISERROR(VLOOKUP(A103,P2P!$A$13:$M$2000,8)),0,VLOOKUP(A103,P2P!$A$13:$M$2000,8))-IF(ISERROR(VLOOKUP(A103,P2P!$A$13:$M$2000,7)),0,VLOOKUP(A103,P2P!$A$13:$M$2000,7)))</f>
        <v/>
      </c>
      <c r="P103" s="485" t="str">
        <f>IF(H103="","",IF(ISERROR(VLOOKUP(A103,P2P!$A$13:$M$2000,13)),0,VLOOKUP(A103,P2P!$A$13:$M$2000,13))-IF(ISERROR(VLOOKUP(A103,P2P!$A$13:$M$2000,12)),0,VLOOKUP(A103,P2P!$A$13:$M$2000,12)))</f>
        <v/>
      </c>
    </row>
    <row r="104" spans="1:16">
      <c r="A104" s="479" t="str">
        <f>IF([1]raw_asset!$A104="","",VLOOKUP([1]raw_asset!$A104,[1]raw_asset!$A104:$G104,1))</f>
        <v/>
      </c>
      <c r="B104" s="479" t="str">
        <f>IF([1]raw_asset!$A104="","",VLOOKUP([1]raw_asset!$A104,[1]raw_asset!$A104:$G104,2))</f>
        <v/>
      </c>
      <c r="C104" s="479" t="str">
        <f>IF([1]raw_asset!$A104="","",VLOOKUP([1]raw_asset!$A104,[1]raw_asset!$A104:$G104,3))</f>
        <v/>
      </c>
      <c r="D104" s="113" t="str">
        <f t="shared" si="9"/>
        <v/>
      </c>
      <c r="E104" s="479" t="str">
        <f>IF([1]raw_asset!$A104="","",VLOOKUP([1]raw_asset!$A104,[1]raw_asset!$A104:$G104,4))</f>
        <v/>
      </c>
      <c r="F104" s="479" t="str">
        <f>IF([1]raw_asset!$A104="","",VLOOKUP([1]raw_asset!$A104,[1]raw_asset!$A104:$G104,5))</f>
        <v/>
      </c>
      <c r="G104" s="113" t="str">
        <f t="shared" si="10"/>
        <v/>
      </c>
      <c r="H104" s="479" t="str">
        <f>IF([1]raw_asset!$A104="","",VLOOKUP([1]raw_asset!$A104,[1]raw_asset!$A104:$G104,6))</f>
        <v/>
      </c>
      <c r="I104" s="479" t="str">
        <f>IF([1]raw_asset!$A104="","",VLOOKUP([1]raw_asset!$A104,[1]raw_asset!$A104:$G104,7))</f>
        <v/>
      </c>
      <c r="J104" s="113" t="str">
        <f t="shared" si="11"/>
        <v/>
      </c>
      <c r="K104" s="476" t="str">
        <f t="shared" si="6"/>
        <v/>
      </c>
      <c r="L104" s="479" t="str">
        <f t="shared" si="7"/>
        <v/>
      </c>
      <c r="M104" s="113" t="str">
        <f t="shared" si="8"/>
        <v/>
      </c>
      <c r="N104" s="485" t="str">
        <f>IF(B104="","",IF(ISERROR(VLOOKUP(A104,P2P!$A$13:$M$2000,3)),0,VLOOKUP(A104,P2P!$A$13:$M$2000,3))-IF(ISERROR(VLOOKUP(A104,P2P!$A$13:$M$2000,2)),0,VLOOKUP(A104,P2P!$A$13:$M$2000,2)))</f>
        <v/>
      </c>
      <c r="O104" s="485" t="str">
        <f>IF(E104="","",IF(ISERROR(VLOOKUP(A104,P2P!$A$13:$M$2000,8)),0,VLOOKUP(A104,P2P!$A$13:$M$2000,8))-IF(ISERROR(VLOOKUP(A104,P2P!$A$13:$M$2000,7)),0,VLOOKUP(A104,P2P!$A$13:$M$2000,7)))</f>
        <v/>
      </c>
      <c r="P104" s="485" t="str">
        <f>IF(H104="","",IF(ISERROR(VLOOKUP(A104,P2P!$A$13:$M$2000,13)),0,VLOOKUP(A104,P2P!$A$13:$M$2000,13))-IF(ISERROR(VLOOKUP(A104,P2P!$A$13:$M$2000,12)),0,VLOOKUP(A104,P2P!$A$13:$M$2000,12)))</f>
        <v/>
      </c>
    </row>
    <row r="105" spans="1:16">
      <c r="A105" s="479" t="str">
        <f>IF([1]raw_asset!$A105="","",VLOOKUP([1]raw_asset!$A105,[1]raw_asset!$A105:$G105,1))</f>
        <v/>
      </c>
      <c r="B105" s="479" t="str">
        <f>IF([1]raw_asset!$A105="","",VLOOKUP([1]raw_asset!$A105,[1]raw_asset!$A105:$G105,2))</f>
        <v/>
      </c>
      <c r="C105" s="479" t="str">
        <f>IF([1]raw_asset!$A105="","",VLOOKUP([1]raw_asset!$A105,[1]raw_asset!$A105:$G105,3))</f>
        <v/>
      </c>
      <c r="D105" s="113" t="str">
        <f t="shared" si="9"/>
        <v/>
      </c>
      <c r="E105" s="479" t="str">
        <f>IF([1]raw_asset!$A105="","",VLOOKUP([1]raw_asset!$A105,[1]raw_asset!$A105:$G105,4))</f>
        <v/>
      </c>
      <c r="F105" s="479" t="str">
        <f>IF([1]raw_asset!$A105="","",VLOOKUP([1]raw_asset!$A105,[1]raw_asset!$A105:$G105,5))</f>
        <v/>
      </c>
      <c r="G105" s="113" t="str">
        <f t="shared" si="10"/>
        <v/>
      </c>
      <c r="H105" s="479" t="str">
        <f>IF([1]raw_asset!$A105="","",VLOOKUP([1]raw_asset!$A105,[1]raw_asset!$A105:$G105,6))</f>
        <v/>
      </c>
      <c r="I105" s="479" t="str">
        <f>IF([1]raw_asset!$A105="","",VLOOKUP([1]raw_asset!$A105,[1]raw_asset!$A105:$G105,7))</f>
        <v/>
      </c>
      <c r="J105" s="113" t="str">
        <f t="shared" si="11"/>
        <v/>
      </c>
      <c r="K105" s="476" t="str">
        <f t="shared" si="6"/>
        <v/>
      </c>
      <c r="L105" s="479" t="str">
        <f t="shared" si="7"/>
        <v/>
      </c>
      <c r="M105" s="113" t="str">
        <f t="shared" si="8"/>
        <v/>
      </c>
      <c r="N105" s="485" t="str">
        <f>IF(B105="","",IF(ISERROR(VLOOKUP(A105,P2P!$A$13:$M$2000,3)),0,VLOOKUP(A105,P2P!$A$13:$M$2000,3))-IF(ISERROR(VLOOKUP(A105,P2P!$A$13:$M$2000,2)),0,VLOOKUP(A105,P2P!$A$13:$M$2000,2)))</f>
        <v/>
      </c>
      <c r="O105" s="485" t="str">
        <f>IF(E105="","",IF(ISERROR(VLOOKUP(A105,P2P!$A$13:$M$2000,8)),0,VLOOKUP(A105,P2P!$A$13:$M$2000,8))-IF(ISERROR(VLOOKUP(A105,P2P!$A$13:$M$2000,7)),0,VLOOKUP(A105,P2P!$A$13:$M$2000,7)))</f>
        <v/>
      </c>
      <c r="P105" s="485" t="str">
        <f>IF(H105="","",IF(ISERROR(VLOOKUP(A105,P2P!$A$13:$M$2000,13)),0,VLOOKUP(A105,P2P!$A$13:$M$2000,13))-IF(ISERROR(VLOOKUP(A105,P2P!$A$13:$M$2000,12)),0,VLOOKUP(A105,P2P!$A$13:$M$2000,12)))</f>
        <v/>
      </c>
    </row>
    <row r="106" spans="1:16">
      <c r="A106" s="479" t="str">
        <f>IF([1]raw_asset!$A106="","",VLOOKUP([1]raw_asset!$A106,[1]raw_asset!$A106:$G106,1))</f>
        <v/>
      </c>
      <c r="B106" s="479" t="str">
        <f>IF([1]raw_asset!$A106="","",VLOOKUP([1]raw_asset!$A106,[1]raw_asset!$A106:$G106,2))</f>
        <v/>
      </c>
      <c r="C106" s="479" t="str">
        <f>IF([1]raw_asset!$A106="","",VLOOKUP([1]raw_asset!$A106,[1]raw_asset!$A106:$G106,3))</f>
        <v/>
      </c>
      <c r="D106" s="113" t="str">
        <f t="shared" si="9"/>
        <v/>
      </c>
      <c r="E106" s="479" t="str">
        <f>IF([1]raw_asset!$A106="","",VLOOKUP([1]raw_asset!$A106,[1]raw_asset!$A106:$G106,4))</f>
        <v/>
      </c>
      <c r="F106" s="479" t="str">
        <f>IF([1]raw_asset!$A106="","",VLOOKUP([1]raw_asset!$A106,[1]raw_asset!$A106:$G106,5))</f>
        <v/>
      </c>
      <c r="G106" s="113" t="str">
        <f t="shared" si="10"/>
        <v/>
      </c>
      <c r="H106" s="479" t="str">
        <f>IF([1]raw_asset!$A106="","",VLOOKUP([1]raw_asset!$A106,[1]raw_asset!$A106:$G106,6))</f>
        <v/>
      </c>
      <c r="I106" s="479" t="str">
        <f>IF([1]raw_asset!$A106="","",VLOOKUP([1]raw_asset!$A106,[1]raw_asset!$A106:$G106,7))</f>
        <v/>
      </c>
      <c r="J106" s="113" t="str">
        <f t="shared" si="11"/>
        <v/>
      </c>
      <c r="K106" s="476" t="str">
        <f t="shared" si="6"/>
        <v/>
      </c>
      <c r="L106" s="479" t="str">
        <f t="shared" si="7"/>
        <v/>
      </c>
      <c r="M106" s="113" t="str">
        <f t="shared" si="8"/>
        <v/>
      </c>
      <c r="N106" s="485" t="str">
        <f>IF(B106="","",IF(ISERROR(VLOOKUP(A106,P2P!$A$13:$M$2000,3)),0,VLOOKUP(A106,P2P!$A$13:$M$2000,3))-IF(ISERROR(VLOOKUP(A106,P2P!$A$13:$M$2000,2)),0,VLOOKUP(A106,P2P!$A$13:$M$2000,2)))</f>
        <v/>
      </c>
      <c r="O106" s="485" t="str">
        <f>IF(E106="","",IF(ISERROR(VLOOKUP(A106,P2P!$A$13:$M$2000,8)),0,VLOOKUP(A106,P2P!$A$13:$M$2000,8))-IF(ISERROR(VLOOKUP(A106,P2P!$A$13:$M$2000,7)),0,VLOOKUP(A106,P2P!$A$13:$M$2000,7)))</f>
        <v/>
      </c>
      <c r="P106" s="485" t="str">
        <f>IF(H106="","",IF(ISERROR(VLOOKUP(A106,P2P!$A$13:$M$2000,13)),0,VLOOKUP(A106,P2P!$A$13:$M$2000,13))-IF(ISERROR(VLOOKUP(A106,P2P!$A$13:$M$2000,12)),0,VLOOKUP(A106,P2P!$A$13:$M$2000,12)))</f>
        <v/>
      </c>
    </row>
    <row r="107" spans="1:16">
      <c r="A107" s="479" t="str">
        <f>IF([1]raw_asset!$A107="","",VLOOKUP([1]raw_asset!$A107,[1]raw_asset!$A107:$G107,1))</f>
        <v/>
      </c>
      <c r="B107" s="479" t="str">
        <f>IF([1]raw_asset!$A107="","",VLOOKUP([1]raw_asset!$A107,[1]raw_asset!$A107:$G107,2))</f>
        <v/>
      </c>
      <c r="C107" s="479" t="str">
        <f>IF([1]raw_asset!$A107="","",VLOOKUP([1]raw_asset!$A107,[1]raw_asset!$A107:$G107,3))</f>
        <v/>
      </c>
      <c r="D107" s="113" t="str">
        <f t="shared" si="9"/>
        <v/>
      </c>
      <c r="E107" s="479" t="str">
        <f>IF([1]raw_asset!$A107="","",VLOOKUP([1]raw_asset!$A107,[1]raw_asset!$A107:$G107,4))</f>
        <v/>
      </c>
      <c r="F107" s="479" t="str">
        <f>IF([1]raw_asset!$A107="","",VLOOKUP([1]raw_asset!$A107,[1]raw_asset!$A107:$G107,5))</f>
        <v/>
      </c>
      <c r="G107" s="113" t="str">
        <f t="shared" si="10"/>
        <v/>
      </c>
      <c r="H107" s="479" t="str">
        <f>IF([1]raw_asset!$A107="","",VLOOKUP([1]raw_asset!$A107,[1]raw_asset!$A107:$G107,6))</f>
        <v/>
      </c>
      <c r="I107" s="479" t="str">
        <f>IF([1]raw_asset!$A107="","",VLOOKUP([1]raw_asset!$A107,[1]raw_asset!$A107:$G107,7))</f>
        <v/>
      </c>
      <c r="J107" s="113" t="str">
        <f t="shared" si="11"/>
        <v/>
      </c>
      <c r="K107" s="476" t="str">
        <f t="shared" si="6"/>
        <v/>
      </c>
      <c r="L107" s="479" t="str">
        <f t="shared" si="7"/>
        <v/>
      </c>
      <c r="M107" s="113" t="str">
        <f t="shared" si="8"/>
        <v/>
      </c>
      <c r="N107" s="485" t="str">
        <f>IF(B107="","",IF(ISERROR(VLOOKUP(A107,P2P!$A$13:$M$2000,3)),0,VLOOKUP(A107,P2P!$A$13:$M$2000,3))-IF(ISERROR(VLOOKUP(A107,P2P!$A$13:$M$2000,2)),0,VLOOKUP(A107,P2P!$A$13:$M$2000,2)))</f>
        <v/>
      </c>
      <c r="O107" s="485" t="str">
        <f>IF(E107="","",IF(ISERROR(VLOOKUP(A107,P2P!$A$13:$M$2000,8)),0,VLOOKUP(A107,P2P!$A$13:$M$2000,8))-IF(ISERROR(VLOOKUP(A107,P2P!$A$13:$M$2000,7)),0,VLOOKUP(A107,P2P!$A$13:$M$2000,7)))</f>
        <v/>
      </c>
      <c r="P107" s="485" t="str">
        <f>IF(H107="","",IF(ISERROR(VLOOKUP(A107,P2P!$A$13:$M$2000,13)),0,VLOOKUP(A107,P2P!$A$13:$M$2000,13))-IF(ISERROR(VLOOKUP(A107,P2P!$A$13:$M$2000,12)),0,VLOOKUP(A107,P2P!$A$13:$M$2000,12)))</f>
        <v/>
      </c>
    </row>
    <row r="108" spans="1:16">
      <c r="A108" s="479" t="str">
        <f>IF([1]raw_asset!$A108="","",VLOOKUP([1]raw_asset!$A108,[1]raw_asset!$A108:$G108,1))</f>
        <v/>
      </c>
      <c r="B108" s="479" t="str">
        <f>IF([1]raw_asset!$A108="","",VLOOKUP([1]raw_asset!$A108,[1]raw_asset!$A108:$G108,2))</f>
        <v/>
      </c>
      <c r="C108" s="479" t="str">
        <f>IF([1]raw_asset!$A108="","",VLOOKUP([1]raw_asset!$A108,[1]raw_asset!$A108:$G108,3))</f>
        <v/>
      </c>
      <c r="D108" s="113" t="str">
        <f t="shared" si="9"/>
        <v/>
      </c>
      <c r="E108" s="479" t="str">
        <f>IF([1]raw_asset!$A108="","",VLOOKUP([1]raw_asset!$A108,[1]raw_asset!$A108:$G108,4))</f>
        <v/>
      </c>
      <c r="F108" s="479" t="str">
        <f>IF([1]raw_asset!$A108="","",VLOOKUP([1]raw_asset!$A108,[1]raw_asset!$A108:$G108,5))</f>
        <v/>
      </c>
      <c r="G108" s="113" t="str">
        <f t="shared" si="10"/>
        <v/>
      </c>
      <c r="H108" s="479" t="str">
        <f>IF([1]raw_asset!$A108="","",VLOOKUP([1]raw_asset!$A108,[1]raw_asset!$A108:$G108,6))</f>
        <v/>
      </c>
      <c r="I108" s="479" t="str">
        <f>IF([1]raw_asset!$A108="","",VLOOKUP([1]raw_asset!$A108,[1]raw_asset!$A108:$G108,7))</f>
        <v/>
      </c>
      <c r="J108" s="113" t="str">
        <f t="shared" si="11"/>
        <v/>
      </c>
      <c r="K108" s="476" t="str">
        <f t="shared" si="6"/>
        <v/>
      </c>
      <c r="L108" s="479" t="str">
        <f t="shared" si="7"/>
        <v/>
      </c>
      <c r="M108" s="113" t="str">
        <f t="shared" si="8"/>
        <v/>
      </c>
      <c r="N108" s="485" t="str">
        <f>IF(B108="","",IF(ISERROR(VLOOKUP(A108,P2P!$A$13:$M$2000,3)),0,VLOOKUP(A108,P2P!$A$13:$M$2000,3))-IF(ISERROR(VLOOKUP(A108,P2P!$A$13:$M$2000,2)),0,VLOOKUP(A108,P2P!$A$13:$M$2000,2)))</f>
        <v/>
      </c>
      <c r="O108" s="485" t="str">
        <f>IF(E108="","",IF(ISERROR(VLOOKUP(A108,P2P!$A$13:$M$2000,8)),0,VLOOKUP(A108,P2P!$A$13:$M$2000,8))-IF(ISERROR(VLOOKUP(A108,P2P!$A$13:$M$2000,7)),0,VLOOKUP(A108,P2P!$A$13:$M$2000,7)))</f>
        <v/>
      </c>
      <c r="P108" s="485" t="str">
        <f>IF(H108="","",IF(ISERROR(VLOOKUP(A108,P2P!$A$13:$M$2000,13)),0,VLOOKUP(A108,P2P!$A$13:$M$2000,13))-IF(ISERROR(VLOOKUP(A108,P2P!$A$13:$M$2000,12)),0,VLOOKUP(A108,P2P!$A$13:$M$2000,12)))</f>
        <v/>
      </c>
    </row>
    <row r="109" spans="1:16">
      <c r="A109" s="479" t="str">
        <f>IF([1]raw_asset!$A109="","",VLOOKUP([1]raw_asset!$A109,[1]raw_asset!$A109:$G109,1))</f>
        <v/>
      </c>
      <c r="B109" s="479" t="str">
        <f>IF([1]raw_asset!$A109="","",VLOOKUP([1]raw_asset!$A109,[1]raw_asset!$A109:$G109,2))</f>
        <v/>
      </c>
      <c r="C109" s="479" t="str">
        <f>IF([1]raw_asset!$A109="","",VLOOKUP([1]raw_asset!$A109,[1]raw_asset!$A109:$G109,3))</f>
        <v/>
      </c>
      <c r="D109" s="113" t="str">
        <f t="shared" si="9"/>
        <v/>
      </c>
      <c r="E109" s="479" t="str">
        <f>IF([1]raw_asset!$A109="","",VLOOKUP([1]raw_asset!$A109,[1]raw_asset!$A109:$G109,4))</f>
        <v/>
      </c>
      <c r="F109" s="479" t="str">
        <f>IF([1]raw_asset!$A109="","",VLOOKUP([1]raw_asset!$A109,[1]raw_asset!$A109:$G109,5))</f>
        <v/>
      </c>
      <c r="G109" s="113" t="str">
        <f t="shared" si="10"/>
        <v/>
      </c>
      <c r="H109" s="479" t="str">
        <f>IF([1]raw_asset!$A109="","",VLOOKUP([1]raw_asset!$A109,[1]raw_asset!$A109:$G109,6))</f>
        <v/>
      </c>
      <c r="I109" s="479" t="str">
        <f>IF([1]raw_asset!$A109="","",VLOOKUP([1]raw_asset!$A109,[1]raw_asset!$A109:$G109,7))</f>
        <v/>
      </c>
      <c r="J109" s="113" t="str">
        <f t="shared" si="11"/>
        <v/>
      </c>
      <c r="K109" s="476" t="str">
        <f t="shared" si="6"/>
        <v/>
      </c>
      <c r="L109" s="479" t="str">
        <f t="shared" si="7"/>
        <v/>
      </c>
      <c r="M109" s="113" t="str">
        <f t="shared" si="8"/>
        <v/>
      </c>
      <c r="N109" s="485" t="str">
        <f>IF(B109="","",IF(ISERROR(VLOOKUP(A109,P2P!$A$13:$M$2000,3)),0,VLOOKUP(A109,P2P!$A$13:$M$2000,3))-IF(ISERROR(VLOOKUP(A109,P2P!$A$13:$M$2000,2)),0,VLOOKUP(A109,P2P!$A$13:$M$2000,2)))</f>
        <v/>
      </c>
      <c r="O109" s="485" t="str">
        <f>IF(E109="","",IF(ISERROR(VLOOKUP(A109,P2P!$A$13:$M$2000,8)),0,VLOOKUP(A109,P2P!$A$13:$M$2000,8))-IF(ISERROR(VLOOKUP(A109,P2P!$A$13:$M$2000,7)),0,VLOOKUP(A109,P2P!$A$13:$M$2000,7)))</f>
        <v/>
      </c>
      <c r="P109" s="485" t="str">
        <f>IF(H109="","",IF(ISERROR(VLOOKUP(A109,P2P!$A$13:$M$2000,13)),0,VLOOKUP(A109,P2P!$A$13:$M$2000,13))-IF(ISERROR(VLOOKUP(A109,P2P!$A$13:$M$2000,12)),0,VLOOKUP(A109,P2P!$A$13:$M$2000,12)))</f>
        <v/>
      </c>
    </row>
    <row r="110" spans="1:16">
      <c r="A110" s="479" t="str">
        <f>IF([1]raw_asset!$A110="","",VLOOKUP([1]raw_asset!$A110,[1]raw_asset!$A110:$G110,1))</f>
        <v/>
      </c>
      <c r="B110" s="479" t="str">
        <f>IF([1]raw_asset!$A110="","",VLOOKUP([1]raw_asset!$A110,[1]raw_asset!$A110:$G110,2))</f>
        <v/>
      </c>
      <c r="C110" s="479" t="str">
        <f>IF([1]raw_asset!$A110="","",VLOOKUP([1]raw_asset!$A110,[1]raw_asset!$A110:$G110,3))</f>
        <v/>
      </c>
      <c r="D110" s="113" t="str">
        <f t="shared" si="9"/>
        <v/>
      </c>
      <c r="E110" s="479" t="str">
        <f>IF([1]raw_asset!$A110="","",VLOOKUP([1]raw_asset!$A110,[1]raw_asset!$A110:$G110,4))</f>
        <v/>
      </c>
      <c r="F110" s="479" t="str">
        <f>IF([1]raw_asset!$A110="","",VLOOKUP([1]raw_asset!$A110,[1]raw_asset!$A110:$G110,5))</f>
        <v/>
      </c>
      <c r="G110" s="113" t="str">
        <f t="shared" si="10"/>
        <v/>
      </c>
      <c r="H110" s="479" t="str">
        <f>IF([1]raw_asset!$A110="","",VLOOKUP([1]raw_asset!$A110,[1]raw_asset!$A110:$G110,6))</f>
        <v/>
      </c>
      <c r="I110" s="479" t="str">
        <f>IF([1]raw_asset!$A110="","",VLOOKUP([1]raw_asset!$A110,[1]raw_asset!$A110:$G110,7))</f>
        <v/>
      </c>
      <c r="J110" s="113" t="str">
        <f t="shared" si="11"/>
        <v/>
      </c>
      <c r="K110" s="476" t="str">
        <f t="shared" si="6"/>
        <v/>
      </c>
      <c r="L110" s="479" t="str">
        <f t="shared" si="7"/>
        <v/>
      </c>
      <c r="M110" s="113" t="str">
        <f t="shared" si="8"/>
        <v/>
      </c>
      <c r="N110" s="485" t="str">
        <f>IF(B110="","",IF(ISERROR(VLOOKUP(A110,P2P!$A$13:$M$2000,3)),0,VLOOKUP(A110,P2P!$A$13:$M$2000,3))-IF(ISERROR(VLOOKUP(A110,P2P!$A$13:$M$2000,2)),0,VLOOKUP(A110,P2P!$A$13:$M$2000,2)))</f>
        <v/>
      </c>
      <c r="O110" s="485" t="str">
        <f>IF(E110="","",IF(ISERROR(VLOOKUP(A110,P2P!$A$13:$M$2000,8)),0,VLOOKUP(A110,P2P!$A$13:$M$2000,8))-IF(ISERROR(VLOOKUP(A110,P2P!$A$13:$M$2000,7)),0,VLOOKUP(A110,P2P!$A$13:$M$2000,7)))</f>
        <v/>
      </c>
      <c r="P110" s="485" t="str">
        <f>IF(H110="","",IF(ISERROR(VLOOKUP(A110,P2P!$A$13:$M$2000,13)),0,VLOOKUP(A110,P2P!$A$13:$M$2000,13))-IF(ISERROR(VLOOKUP(A110,P2P!$A$13:$M$2000,12)),0,VLOOKUP(A110,P2P!$A$13:$M$2000,12)))</f>
        <v/>
      </c>
    </row>
    <row r="111" spans="1:16">
      <c r="A111" s="479" t="str">
        <f>IF([1]raw_asset!$A111="","",VLOOKUP([1]raw_asset!$A111,[1]raw_asset!$A111:$G111,1))</f>
        <v/>
      </c>
      <c r="B111" s="479" t="str">
        <f>IF([1]raw_asset!$A111="","",VLOOKUP([1]raw_asset!$A111,[1]raw_asset!$A111:$G111,2))</f>
        <v/>
      </c>
      <c r="C111" s="479" t="str">
        <f>IF([1]raw_asset!$A111="","",VLOOKUP([1]raw_asset!$A111,[1]raw_asset!$A111:$G111,3))</f>
        <v/>
      </c>
      <c r="D111" s="113" t="str">
        <f t="shared" si="9"/>
        <v/>
      </c>
      <c r="E111" s="479" t="str">
        <f>IF([1]raw_asset!$A111="","",VLOOKUP([1]raw_asset!$A111,[1]raw_asset!$A111:$G111,4))</f>
        <v/>
      </c>
      <c r="F111" s="479" t="str">
        <f>IF([1]raw_asset!$A111="","",VLOOKUP([1]raw_asset!$A111,[1]raw_asset!$A111:$G111,5))</f>
        <v/>
      </c>
      <c r="G111" s="113" t="str">
        <f t="shared" si="10"/>
        <v/>
      </c>
      <c r="H111" s="479" t="str">
        <f>IF([1]raw_asset!$A111="","",VLOOKUP([1]raw_asset!$A111,[1]raw_asset!$A111:$G111,6))</f>
        <v/>
      </c>
      <c r="I111" s="479" t="str">
        <f>IF([1]raw_asset!$A111="","",VLOOKUP([1]raw_asset!$A111,[1]raw_asset!$A111:$G111,7))</f>
        <v/>
      </c>
      <c r="J111" s="113" t="str">
        <f t="shared" si="11"/>
        <v/>
      </c>
      <c r="K111" s="476" t="str">
        <f t="shared" si="6"/>
        <v/>
      </c>
      <c r="L111" s="479" t="str">
        <f t="shared" si="7"/>
        <v/>
      </c>
      <c r="M111" s="113" t="str">
        <f t="shared" si="8"/>
        <v/>
      </c>
      <c r="N111" s="485" t="str">
        <f>IF(B111="","",IF(ISERROR(VLOOKUP(A111,P2P!$A$13:$M$2000,3)),0,VLOOKUP(A111,P2P!$A$13:$M$2000,3))-IF(ISERROR(VLOOKUP(A111,P2P!$A$13:$M$2000,2)),0,VLOOKUP(A111,P2P!$A$13:$M$2000,2)))</f>
        <v/>
      </c>
      <c r="O111" s="485" t="str">
        <f>IF(E111="","",IF(ISERROR(VLOOKUP(A111,P2P!$A$13:$M$2000,8)),0,VLOOKUP(A111,P2P!$A$13:$M$2000,8))-IF(ISERROR(VLOOKUP(A111,P2P!$A$13:$M$2000,7)),0,VLOOKUP(A111,P2P!$A$13:$M$2000,7)))</f>
        <v/>
      </c>
      <c r="P111" s="485" t="str">
        <f>IF(H111="","",IF(ISERROR(VLOOKUP(A111,P2P!$A$13:$M$2000,13)),0,VLOOKUP(A111,P2P!$A$13:$M$2000,13))-IF(ISERROR(VLOOKUP(A111,P2P!$A$13:$M$2000,12)),0,VLOOKUP(A111,P2P!$A$13:$M$2000,12)))</f>
        <v/>
      </c>
    </row>
    <row r="112" spans="1:16">
      <c r="A112" s="479" t="str">
        <f>IF([1]raw_asset!$A112="","",VLOOKUP([1]raw_asset!$A112,[1]raw_asset!$A112:$G112,1))</f>
        <v/>
      </c>
      <c r="B112" s="479" t="str">
        <f>IF([1]raw_asset!$A112="","",VLOOKUP([1]raw_asset!$A112,[1]raw_asset!$A112:$G112,2))</f>
        <v/>
      </c>
      <c r="C112" s="479" t="str">
        <f>IF([1]raw_asset!$A112="","",VLOOKUP([1]raw_asset!$A112,[1]raw_asset!$A112:$G112,3))</f>
        <v/>
      </c>
      <c r="D112" s="113" t="str">
        <f t="shared" si="9"/>
        <v/>
      </c>
      <c r="E112" s="479" t="str">
        <f>IF([1]raw_asset!$A112="","",VLOOKUP([1]raw_asset!$A112,[1]raw_asset!$A112:$G112,4))</f>
        <v/>
      </c>
      <c r="F112" s="479" t="str">
        <f>IF([1]raw_asset!$A112="","",VLOOKUP([1]raw_asset!$A112,[1]raw_asset!$A112:$G112,5))</f>
        <v/>
      </c>
      <c r="G112" s="113" t="str">
        <f t="shared" si="10"/>
        <v/>
      </c>
      <c r="H112" s="479" t="str">
        <f>IF([1]raw_asset!$A112="","",VLOOKUP([1]raw_asset!$A112,[1]raw_asset!$A112:$G112,6))</f>
        <v/>
      </c>
      <c r="I112" s="479" t="str">
        <f>IF([1]raw_asset!$A112="","",VLOOKUP([1]raw_asset!$A112,[1]raw_asset!$A112:$G112,7))</f>
        <v/>
      </c>
      <c r="J112" s="113" t="str">
        <f t="shared" si="11"/>
        <v/>
      </c>
      <c r="K112" s="476" t="str">
        <f t="shared" si="6"/>
        <v/>
      </c>
      <c r="L112" s="479" t="str">
        <f t="shared" si="7"/>
        <v/>
      </c>
      <c r="M112" s="113" t="str">
        <f t="shared" si="8"/>
        <v/>
      </c>
      <c r="N112" s="485" t="str">
        <f>IF(B112="","",IF(ISERROR(VLOOKUP(A112,P2P!$A$13:$M$2000,3)),0,VLOOKUP(A112,P2P!$A$13:$M$2000,3))-IF(ISERROR(VLOOKUP(A112,P2P!$A$13:$M$2000,2)),0,VLOOKUP(A112,P2P!$A$13:$M$2000,2)))</f>
        <v/>
      </c>
      <c r="O112" s="485" t="str">
        <f>IF(E112="","",IF(ISERROR(VLOOKUP(A112,P2P!$A$13:$M$2000,8)),0,VLOOKUP(A112,P2P!$A$13:$M$2000,8))-IF(ISERROR(VLOOKUP(A112,P2P!$A$13:$M$2000,7)),0,VLOOKUP(A112,P2P!$A$13:$M$2000,7)))</f>
        <v/>
      </c>
      <c r="P112" s="485" t="str">
        <f>IF(H112="","",IF(ISERROR(VLOOKUP(A112,P2P!$A$13:$M$2000,13)),0,VLOOKUP(A112,P2P!$A$13:$M$2000,13))-IF(ISERROR(VLOOKUP(A112,P2P!$A$13:$M$2000,12)),0,VLOOKUP(A112,P2P!$A$13:$M$2000,12)))</f>
        <v/>
      </c>
    </row>
    <row r="113" spans="1:16">
      <c r="A113" s="479" t="str">
        <f>IF([1]raw_asset!$A113="","",VLOOKUP([1]raw_asset!$A113,[1]raw_asset!$A113:$G113,1))</f>
        <v/>
      </c>
      <c r="B113" s="479" t="str">
        <f>IF([1]raw_asset!$A113="","",VLOOKUP([1]raw_asset!$A113,[1]raw_asset!$A113:$G113,2))</f>
        <v/>
      </c>
      <c r="C113" s="479" t="str">
        <f>IF([1]raw_asset!$A113="","",VLOOKUP([1]raw_asset!$A113,[1]raw_asset!$A113:$G113,3))</f>
        <v/>
      </c>
      <c r="D113" s="113" t="str">
        <f t="shared" si="9"/>
        <v/>
      </c>
      <c r="E113" s="479" t="str">
        <f>IF([1]raw_asset!$A113="","",VLOOKUP([1]raw_asset!$A113,[1]raw_asset!$A113:$G113,4))</f>
        <v/>
      </c>
      <c r="F113" s="479" t="str">
        <f>IF([1]raw_asset!$A113="","",VLOOKUP([1]raw_asset!$A113,[1]raw_asset!$A113:$G113,5))</f>
        <v/>
      </c>
      <c r="G113" s="113" t="str">
        <f t="shared" si="10"/>
        <v/>
      </c>
      <c r="H113" s="479" t="str">
        <f>IF([1]raw_asset!$A113="","",VLOOKUP([1]raw_asset!$A113,[1]raw_asset!$A113:$G113,6))</f>
        <v/>
      </c>
      <c r="I113" s="479" t="str">
        <f>IF([1]raw_asset!$A113="","",VLOOKUP([1]raw_asset!$A113,[1]raw_asset!$A113:$G113,7))</f>
        <v/>
      </c>
      <c r="J113" s="113" t="str">
        <f t="shared" si="11"/>
        <v/>
      </c>
      <c r="K113" s="476" t="str">
        <f t="shared" si="6"/>
        <v/>
      </c>
      <c r="L113" s="479" t="str">
        <f t="shared" si="7"/>
        <v/>
      </c>
      <c r="M113" s="113" t="str">
        <f t="shared" si="8"/>
        <v/>
      </c>
      <c r="N113" s="485" t="str">
        <f>IF(B113="","",IF(ISERROR(VLOOKUP(A113,P2P!$A$13:$M$2000,3)),0,VLOOKUP(A113,P2P!$A$13:$M$2000,3))-IF(ISERROR(VLOOKUP(A113,P2P!$A$13:$M$2000,2)),0,VLOOKUP(A113,P2P!$A$13:$M$2000,2)))</f>
        <v/>
      </c>
      <c r="O113" s="485" t="str">
        <f>IF(E113="","",IF(ISERROR(VLOOKUP(A113,P2P!$A$13:$M$2000,8)),0,VLOOKUP(A113,P2P!$A$13:$M$2000,8))-IF(ISERROR(VLOOKUP(A113,P2P!$A$13:$M$2000,7)),0,VLOOKUP(A113,P2P!$A$13:$M$2000,7)))</f>
        <v/>
      </c>
      <c r="P113" s="485" t="str">
        <f>IF(H113="","",IF(ISERROR(VLOOKUP(A113,P2P!$A$13:$M$2000,13)),0,VLOOKUP(A113,P2P!$A$13:$M$2000,13))-IF(ISERROR(VLOOKUP(A113,P2P!$A$13:$M$2000,12)),0,VLOOKUP(A113,P2P!$A$13:$M$2000,12)))</f>
        <v/>
      </c>
    </row>
    <row r="114" spans="1:16">
      <c r="A114" s="479" t="str">
        <f>IF([1]raw_asset!$A114="","",VLOOKUP([1]raw_asset!$A114,[1]raw_asset!$A114:$G114,1))</f>
        <v/>
      </c>
      <c r="B114" s="479" t="str">
        <f>IF([1]raw_asset!$A114="","",VLOOKUP([1]raw_asset!$A114,[1]raw_asset!$A114:$G114,2))</f>
        <v/>
      </c>
      <c r="C114" s="479" t="str">
        <f>IF([1]raw_asset!$A114="","",VLOOKUP([1]raw_asset!$A114,[1]raw_asset!$A114:$G114,3))</f>
        <v/>
      </c>
      <c r="D114" s="113" t="str">
        <f t="shared" si="9"/>
        <v/>
      </c>
      <c r="E114" s="479" t="str">
        <f>IF([1]raw_asset!$A114="","",VLOOKUP([1]raw_asset!$A114,[1]raw_asset!$A114:$G114,4))</f>
        <v/>
      </c>
      <c r="F114" s="479" t="str">
        <f>IF([1]raw_asset!$A114="","",VLOOKUP([1]raw_asset!$A114,[1]raw_asset!$A114:$G114,5))</f>
        <v/>
      </c>
      <c r="G114" s="113" t="str">
        <f t="shared" si="10"/>
        <v/>
      </c>
      <c r="H114" s="479" t="str">
        <f>IF([1]raw_asset!$A114="","",VLOOKUP([1]raw_asset!$A114,[1]raw_asset!$A114:$G114,6))</f>
        <v/>
      </c>
      <c r="I114" s="479" t="str">
        <f>IF([1]raw_asset!$A114="","",VLOOKUP([1]raw_asset!$A114,[1]raw_asset!$A114:$G114,7))</f>
        <v/>
      </c>
      <c r="J114" s="113" t="str">
        <f t="shared" si="11"/>
        <v/>
      </c>
      <c r="K114" s="476" t="str">
        <f t="shared" si="6"/>
        <v/>
      </c>
      <c r="L114" s="479" t="str">
        <f t="shared" si="7"/>
        <v/>
      </c>
      <c r="M114" s="113" t="str">
        <f t="shared" si="8"/>
        <v/>
      </c>
      <c r="N114" s="485" t="str">
        <f>IF(B114="","",IF(ISERROR(VLOOKUP(A114,P2P!$A$13:$M$2000,3)),0,VLOOKUP(A114,P2P!$A$13:$M$2000,3))-IF(ISERROR(VLOOKUP(A114,P2P!$A$13:$M$2000,2)),0,VLOOKUP(A114,P2P!$A$13:$M$2000,2)))</f>
        <v/>
      </c>
      <c r="O114" s="485" t="str">
        <f>IF(E114="","",IF(ISERROR(VLOOKUP(A114,P2P!$A$13:$M$2000,8)),0,VLOOKUP(A114,P2P!$A$13:$M$2000,8))-IF(ISERROR(VLOOKUP(A114,P2P!$A$13:$M$2000,7)),0,VLOOKUP(A114,P2P!$A$13:$M$2000,7)))</f>
        <v/>
      </c>
      <c r="P114" s="485" t="str">
        <f>IF(H114="","",IF(ISERROR(VLOOKUP(A114,P2P!$A$13:$M$2000,13)),0,VLOOKUP(A114,P2P!$A$13:$M$2000,13))-IF(ISERROR(VLOOKUP(A114,P2P!$A$13:$M$2000,12)),0,VLOOKUP(A114,P2P!$A$13:$M$2000,12)))</f>
        <v/>
      </c>
    </row>
    <row r="115" spans="1:16">
      <c r="A115" s="479" t="str">
        <f>IF([1]raw_asset!$A115="","",VLOOKUP([1]raw_asset!$A115,[1]raw_asset!$A115:$G115,1))</f>
        <v/>
      </c>
      <c r="B115" s="479" t="str">
        <f>IF([1]raw_asset!$A115="","",VLOOKUP([1]raw_asset!$A115,[1]raw_asset!$A115:$G115,2))</f>
        <v/>
      </c>
      <c r="C115" s="479" t="str">
        <f>IF([1]raw_asset!$A115="","",VLOOKUP([1]raw_asset!$A115,[1]raw_asset!$A115:$G115,3))</f>
        <v/>
      </c>
      <c r="D115" s="113" t="str">
        <f t="shared" si="9"/>
        <v/>
      </c>
      <c r="E115" s="479" t="str">
        <f>IF([1]raw_asset!$A115="","",VLOOKUP([1]raw_asset!$A115,[1]raw_asset!$A115:$G115,4))</f>
        <v/>
      </c>
      <c r="F115" s="479" t="str">
        <f>IF([1]raw_asset!$A115="","",VLOOKUP([1]raw_asset!$A115,[1]raw_asset!$A115:$G115,5))</f>
        <v/>
      </c>
      <c r="G115" s="113" t="str">
        <f t="shared" si="10"/>
        <v/>
      </c>
      <c r="H115" s="479" t="str">
        <f>IF([1]raw_asset!$A115="","",VLOOKUP([1]raw_asset!$A115,[1]raw_asset!$A115:$G115,6))</f>
        <v/>
      </c>
      <c r="I115" s="479" t="str">
        <f>IF([1]raw_asset!$A115="","",VLOOKUP([1]raw_asset!$A115,[1]raw_asset!$A115:$G115,7))</f>
        <v/>
      </c>
      <c r="J115" s="113" t="str">
        <f t="shared" si="11"/>
        <v/>
      </c>
      <c r="K115" s="476" t="str">
        <f t="shared" si="6"/>
        <v/>
      </c>
      <c r="L115" s="479" t="str">
        <f t="shared" si="7"/>
        <v/>
      </c>
      <c r="M115" s="113" t="str">
        <f t="shared" si="8"/>
        <v/>
      </c>
      <c r="N115" s="485" t="str">
        <f>IF(B115="","",IF(ISERROR(VLOOKUP(A115,P2P!$A$13:$M$2000,3)),0,VLOOKUP(A115,P2P!$A$13:$M$2000,3))-IF(ISERROR(VLOOKUP(A115,P2P!$A$13:$M$2000,2)),0,VLOOKUP(A115,P2P!$A$13:$M$2000,2)))</f>
        <v/>
      </c>
      <c r="O115" s="485" t="str">
        <f>IF(E115="","",IF(ISERROR(VLOOKUP(A115,P2P!$A$13:$M$2000,8)),0,VLOOKUP(A115,P2P!$A$13:$M$2000,8))-IF(ISERROR(VLOOKUP(A115,P2P!$A$13:$M$2000,7)),0,VLOOKUP(A115,P2P!$A$13:$M$2000,7)))</f>
        <v/>
      </c>
      <c r="P115" s="485" t="str">
        <f>IF(H115="","",IF(ISERROR(VLOOKUP(A115,P2P!$A$13:$M$2000,13)),0,VLOOKUP(A115,P2P!$A$13:$M$2000,13))-IF(ISERROR(VLOOKUP(A115,P2P!$A$13:$M$2000,12)),0,VLOOKUP(A115,P2P!$A$13:$M$2000,12)))</f>
        <v/>
      </c>
    </row>
    <row r="116" spans="1:16">
      <c r="A116" s="479" t="str">
        <f>IF([1]raw_asset!$A116="","",VLOOKUP([1]raw_asset!$A116,[1]raw_asset!$A116:$G116,1))</f>
        <v/>
      </c>
      <c r="B116" s="479" t="str">
        <f>IF([1]raw_asset!$A116="","",VLOOKUP([1]raw_asset!$A116,[1]raw_asset!$A116:$G116,2))</f>
        <v/>
      </c>
      <c r="C116" s="479" t="str">
        <f>IF([1]raw_asset!$A116="","",VLOOKUP([1]raw_asset!$A116,[1]raw_asset!$A116:$G116,3))</f>
        <v/>
      </c>
      <c r="D116" s="113" t="str">
        <f t="shared" si="9"/>
        <v/>
      </c>
      <c r="E116" s="479" t="str">
        <f>IF([1]raw_asset!$A116="","",VLOOKUP([1]raw_asset!$A116,[1]raw_asset!$A116:$G116,4))</f>
        <v/>
      </c>
      <c r="F116" s="479" t="str">
        <f>IF([1]raw_asset!$A116="","",VLOOKUP([1]raw_asset!$A116,[1]raw_asset!$A116:$G116,5))</f>
        <v/>
      </c>
      <c r="G116" s="113" t="str">
        <f t="shared" si="10"/>
        <v/>
      </c>
      <c r="H116" s="479" t="str">
        <f>IF([1]raw_asset!$A116="","",VLOOKUP([1]raw_asset!$A116,[1]raw_asset!$A116:$G116,6))</f>
        <v/>
      </c>
      <c r="I116" s="479" t="str">
        <f>IF([1]raw_asset!$A116="","",VLOOKUP([1]raw_asset!$A116,[1]raw_asset!$A116:$G116,7))</f>
        <v/>
      </c>
      <c r="J116" s="113" t="str">
        <f t="shared" si="11"/>
        <v/>
      </c>
      <c r="K116" s="476" t="str">
        <f t="shared" si="6"/>
        <v/>
      </c>
      <c r="L116" s="479" t="str">
        <f t="shared" si="7"/>
        <v/>
      </c>
      <c r="M116" s="113" t="str">
        <f t="shared" si="8"/>
        <v/>
      </c>
      <c r="N116" s="485" t="str">
        <f>IF(B116="","",IF(ISERROR(VLOOKUP(A116,P2P!$A$13:$M$2000,3)),0,VLOOKUP(A116,P2P!$A$13:$M$2000,3))-IF(ISERROR(VLOOKUP(A116,P2P!$A$13:$M$2000,2)),0,VLOOKUP(A116,P2P!$A$13:$M$2000,2)))</f>
        <v/>
      </c>
      <c r="O116" s="485" t="str">
        <f>IF(E116="","",IF(ISERROR(VLOOKUP(A116,P2P!$A$13:$M$2000,8)),0,VLOOKUP(A116,P2P!$A$13:$M$2000,8))-IF(ISERROR(VLOOKUP(A116,P2P!$A$13:$M$2000,7)),0,VLOOKUP(A116,P2P!$A$13:$M$2000,7)))</f>
        <v/>
      </c>
      <c r="P116" s="485" t="str">
        <f>IF(H116="","",IF(ISERROR(VLOOKUP(A116,P2P!$A$13:$M$2000,13)),0,VLOOKUP(A116,P2P!$A$13:$M$2000,13))-IF(ISERROR(VLOOKUP(A116,P2P!$A$13:$M$2000,12)),0,VLOOKUP(A116,P2P!$A$13:$M$2000,12)))</f>
        <v/>
      </c>
    </row>
    <row r="117" spans="1:16">
      <c r="A117" s="479" t="str">
        <f>IF([1]raw_asset!$A117="","",VLOOKUP([1]raw_asset!$A117,[1]raw_asset!$A117:$G117,1))</f>
        <v/>
      </c>
      <c r="B117" s="479" t="str">
        <f>IF([1]raw_asset!$A117="","",VLOOKUP([1]raw_asset!$A117,[1]raw_asset!$A117:$G117,2))</f>
        <v/>
      </c>
      <c r="C117" s="479" t="str">
        <f>IF([1]raw_asset!$A117="","",VLOOKUP([1]raw_asset!$A117,[1]raw_asset!$A117:$G117,3))</f>
        <v/>
      </c>
      <c r="D117" s="113" t="str">
        <f t="shared" si="9"/>
        <v/>
      </c>
      <c r="E117" s="479" t="str">
        <f>IF([1]raw_asset!$A117="","",VLOOKUP([1]raw_asset!$A117,[1]raw_asset!$A117:$G117,4))</f>
        <v/>
      </c>
      <c r="F117" s="479" t="str">
        <f>IF([1]raw_asset!$A117="","",VLOOKUP([1]raw_asset!$A117,[1]raw_asset!$A117:$G117,5))</f>
        <v/>
      </c>
      <c r="G117" s="113" t="str">
        <f t="shared" si="10"/>
        <v/>
      </c>
      <c r="H117" s="479" t="str">
        <f>IF([1]raw_asset!$A117="","",VLOOKUP([1]raw_asset!$A117,[1]raw_asset!$A117:$G117,6))</f>
        <v/>
      </c>
      <c r="I117" s="479" t="str">
        <f>IF([1]raw_asset!$A117="","",VLOOKUP([1]raw_asset!$A117,[1]raw_asset!$A117:$G117,7))</f>
        <v/>
      </c>
      <c r="J117" s="113" t="str">
        <f t="shared" si="11"/>
        <v/>
      </c>
      <c r="K117" s="476" t="str">
        <f t="shared" si="6"/>
        <v/>
      </c>
      <c r="L117" s="479" t="str">
        <f t="shared" si="7"/>
        <v/>
      </c>
      <c r="M117" s="113" t="str">
        <f t="shared" si="8"/>
        <v/>
      </c>
      <c r="N117" s="485" t="str">
        <f>IF(B117="","",IF(ISERROR(VLOOKUP(A117,P2P!$A$13:$M$2000,3)),0,VLOOKUP(A117,P2P!$A$13:$M$2000,3))-IF(ISERROR(VLOOKUP(A117,P2P!$A$13:$M$2000,2)),0,VLOOKUP(A117,P2P!$A$13:$M$2000,2)))</f>
        <v/>
      </c>
      <c r="O117" s="485" t="str">
        <f>IF(E117="","",IF(ISERROR(VLOOKUP(A117,P2P!$A$13:$M$2000,8)),0,VLOOKUP(A117,P2P!$A$13:$M$2000,8))-IF(ISERROR(VLOOKUP(A117,P2P!$A$13:$M$2000,7)),0,VLOOKUP(A117,P2P!$A$13:$M$2000,7)))</f>
        <v/>
      </c>
      <c r="P117" s="485" t="str">
        <f>IF(H117="","",IF(ISERROR(VLOOKUP(A117,P2P!$A$13:$M$2000,13)),0,VLOOKUP(A117,P2P!$A$13:$M$2000,13))-IF(ISERROR(VLOOKUP(A117,P2P!$A$13:$M$2000,12)),0,VLOOKUP(A117,P2P!$A$13:$M$2000,12)))</f>
        <v/>
      </c>
    </row>
    <row r="118" spans="1:16">
      <c r="A118" s="479" t="str">
        <f>IF([1]raw_asset!$A118="","",VLOOKUP([1]raw_asset!$A118,[1]raw_asset!$A118:$G118,1))</f>
        <v/>
      </c>
      <c r="B118" s="479" t="str">
        <f>IF([1]raw_asset!$A118="","",VLOOKUP([1]raw_asset!$A118,[1]raw_asset!$A118:$G118,2))</f>
        <v/>
      </c>
      <c r="C118" s="479" t="str">
        <f>IF([1]raw_asset!$A118="","",VLOOKUP([1]raw_asset!$A118,[1]raw_asset!$A118:$G118,3))</f>
        <v/>
      </c>
      <c r="D118" s="113" t="str">
        <f t="shared" si="9"/>
        <v/>
      </c>
      <c r="E118" s="479" t="str">
        <f>IF([1]raw_asset!$A118="","",VLOOKUP([1]raw_asset!$A118,[1]raw_asset!$A118:$G118,4))</f>
        <v/>
      </c>
      <c r="F118" s="479" t="str">
        <f>IF([1]raw_asset!$A118="","",VLOOKUP([1]raw_asset!$A118,[1]raw_asset!$A118:$G118,5))</f>
        <v/>
      </c>
      <c r="G118" s="113" t="str">
        <f t="shared" si="10"/>
        <v/>
      </c>
      <c r="H118" s="479" t="str">
        <f>IF([1]raw_asset!$A118="","",VLOOKUP([1]raw_asset!$A118,[1]raw_asset!$A118:$G118,6))</f>
        <v/>
      </c>
      <c r="I118" s="479" t="str">
        <f>IF([1]raw_asset!$A118="","",VLOOKUP([1]raw_asset!$A118,[1]raw_asset!$A118:$G118,7))</f>
        <v/>
      </c>
      <c r="J118" s="113" t="str">
        <f t="shared" si="11"/>
        <v/>
      </c>
      <c r="K118" s="476" t="str">
        <f t="shared" si="6"/>
        <v/>
      </c>
      <c r="L118" s="479" t="str">
        <f t="shared" si="7"/>
        <v/>
      </c>
      <c r="M118" s="113" t="str">
        <f t="shared" si="8"/>
        <v/>
      </c>
      <c r="N118" s="485" t="str">
        <f>IF(B118="","",IF(ISERROR(VLOOKUP(A118,P2P!$A$13:$M$2000,3)),0,VLOOKUP(A118,P2P!$A$13:$M$2000,3))-IF(ISERROR(VLOOKUP(A118,P2P!$A$13:$M$2000,2)),0,VLOOKUP(A118,P2P!$A$13:$M$2000,2)))</f>
        <v/>
      </c>
      <c r="O118" s="485" t="str">
        <f>IF(E118="","",IF(ISERROR(VLOOKUP(A118,P2P!$A$13:$M$2000,8)),0,VLOOKUP(A118,P2P!$A$13:$M$2000,8))-IF(ISERROR(VLOOKUP(A118,P2P!$A$13:$M$2000,7)),0,VLOOKUP(A118,P2P!$A$13:$M$2000,7)))</f>
        <v/>
      </c>
      <c r="P118" s="485" t="str">
        <f>IF(H118="","",IF(ISERROR(VLOOKUP(A118,P2P!$A$13:$M$2000,13)),0,VLOOKUP(A118,P2P!$A$13:$M$2000,13))-IF(ISERROR(VLOOKUP(A118,P2P!$A$13:$M$2000,12)),0,VLOOKUP(A118,P2P!$A$13:$M$2000,12)))</f>
        <v/>
      </c>
    </row>
    <row r="119" spans="1:16">
      <c r="A119" s="479" t="str">
        <f>IF([1]raw_asset!$A119="","",VLOOKUP([1]raw_asset!$A119,[1]raw_asset!$A119:$G119,1))</f>
        <v/>
      </c>
      <c r="B119" s="479" t="str">
        <f>IF([1]raw_asset!$A119="","",VLOOKUP([1]raw_asset!$A119,[1]raw_asset!$A119:$G119,2))</f>
        <v/>
      </c>
      <c r="C119" s="479" t="str">
        <f>IF([1]raw_asset!$A119="","",VLOOKUP([1]raw_asset!$A119,[1]raw_asset!$A119:$G119,3))</f>
        <v/>
      </c>
      <c r="D119" s="113" t="str">
        <f t="shared" si="9"/>
        <v/>
      </c>
      <c r="E119" s="479" t="str">
        <f>IF([1]raw_asset!$A119="","",VLOOKUP([1]raw_asset!$A119,[1]raw_asset!$A119:$G119,4))</f>
        <v/>
      </c>
      <c r="F119" s="479" t="str">
        <f>IF([1]raw_asset!$A119="","",VLOOKUP([1]raw_asset!$A119,[1]raw_asset!$A119:$G119,5))</f>
        <v/>
      </c>
      <c r="G119" s="113" t="str">
        <f t="shared" si="10"/>
        <v/>
      </c>
      <c r="H119" s="479" t="str">
        <f>IF([1]raw_asset!$A119="","",VLOOKUP([1]raw_asset!$A119,[1]raw_asset!$A119:$G119,6))</f>
        <v/>
      </c>
      <c r="I119" s="479" t="str">
        <f>IF([1]raw_asset!$A119="","",VLOOKUP([1]raw_asset!$A119,[1]raw_asset!$A119:$G119,7))</f>
        <v/>
      </c>
      <c r="J119" s="113" t="str">
        <f t="shared" si="11"/>
        <v/>
      </c>
      <c r="K119" s="476" t="str">
        <f t="shared" si="6"/>
        <v/>
      </c>
      <c r="L119" s="479" t="str">
        <f t="shared" si="7"/>
        <v/>
      </c>
      <c r="M119" s="113" t="str">
        <f t="shared" si="8"/>
        <v/>
      </c>
      <c r="N119" s="485" t="str">
        <f>IF(B119="","",IF(ISERROR(VLOOKUP(A119,P2P!$A$13:$M$2000,3)),0,VLOOKUP(A119,P2P!$A$13:$M$2000,3))-IF(ISERROR(VLOOKUP(A119,P2P!$A$13:$M$2000,2)),0,VLOOKUP(A119,P2P!$A$13:$M$2000,2)))</f>
        <v/>
      </c>
      <c r="O119" s="485" t="str">
        <f>IF(E119="","",IF(ISERROR(VLOOKUP(A119,P2P!$A$13:$M$2000,8)),0,VLOOKUP(A119,P2P!$A$13:$M$2000,8))-IF(ISERROR(VLOOKUP(A119,P2P!$A$13:$M$2000,7)),0,VLOOKUP(A119,P2P!$A$13:$M$2000,7)))</f>
        <v/>
      </c>
      <c r="P119" s="485" t="str">
        <f>IF(H119="","",IF(ISERROR(VLOOKUP(A119,P2P!$A$13:$M$2000,13)),0,VLOOKUP(A119,P2P!$A$13:$M$2000,13))-IF(ISERROR(VLOOKUP(A119,P2P!$A$13:$M$2000,12)),0,VLOOKUP(A119,P2P!$A$13:$M$2000,12)))</f>
        <v/>
      </c>
    </row>
    <row r="120" spans="1:16">
      <c r="A120" s="479" t="str">
        <f>IF([1]raw_asset!$A120="","",VLOOKUP([1]raw_asset!$A120,[1]raw_asset!$A120:$G120,1))</f>
        <v/>
      </c>
      <c r="B120" s="479" t="str">
        <f>IF([1]raw_asset!$A120="","",VLOOKUP([1]raw_asset!$A120,[1]raw_asset!$A120:$G120,2))</f>
        <v/>
      </c>
      <c r="C120" s="479" t="str">
        <f>IF([1]raw_asset!$A120="","",VLOOKUP([1]raw_asset!$A120,[1]raw_asset!$A120:$G120,3))</f>
        <v/>
      </c>
      <c r="D120" s="113" t="str">
        <f t="shared" si="9"/>
        <v/>
      </c>
      <c r="E120" s="479" t="str">
        <f>IF([1]raw_asset!$A120="","",VLOOKUP([1]raw_asset!$A120,[1]raw_asset!$A120:$G120,4))</f>
        <v/>
      </c>
      <c r="F120" s="479" t="str">
        <f>IF([1]raw_asset!$A120="","",VLOOKUP([1]raw_asset!$A120,[1]raw_asset!$A120:$G120,5))</f>
        <v/>
      </c>
      <c r="G120" s="113" t="str">
        <f t="shared" si="10"/>
        <v/>
      </c>
      <c r="H120" s="479" t="str">
        <f>IF([1]raw_asset!$A120="","",VLOOKUP([1]raw_asset!$A120,[1]raw_asset!$A120:$G120,6))</f>
        <v/>
      </c>
      <c r="I120" s="479" t="str">
        <f>IF([1]raw_asset!$A120="","",VLOOKUP([1]raw_asset!$A120,[1]raw_asset!$A120:$G120,7))</f>
        <v/>
      </c>
      <c r="J120" s="113" t="str">
        <f t="shared" si="11"/>
        <v/>
      </c>
      <c r="K120" s="476" t="str">
        <f t="shared" si="6"/>
        <v/>
      </c>
      <c r="L120" s="479" t="str">
        <f t="shared" si="7"/>
        <v/>
      </c>
      <c r="M120" s="113" t="str">
        <f t="shared" si="8"/>
        <v/>
      </c>
      <c r="N120" s="485" t="str">
        <f>IF(B120="","",IF(ISERROR(VLOOKUP(A120,P2P!$A$13:$M$2000,3)),0,VLOOKUP(A120,P2P!$A$13:$M$2000,3))-IF(ISERROR(VLOOKUP(A120,P2P!$A$13:$M$2000,2)),0,VLOOKUP(A120,P2P!$A$13:$M$2000,2)))</f>
        <v/>
      </c>
      <c r="O120" s="485" t="str">
        <f>IF(E120="","",IF(ISERROR(VLOOKUP(A120,P2P!$A$13:$M$2000,8)),0,VLOOKUP(A120,P2P!$A$13:$M$2000,8))-IF(ISERROR(VLOOKUP(A120,P2P!$A$13:$M$2000,7)),0,VLOOKUP(A120,P2P!$A$13:$M$2000,7)))</f>
        <v/>
      </c>
      <c r="P120" s="485" t="str">
        <f>IF(H120="","",IF(ISERROR(VLOOKUP(A120,P2P!$A$13:$M$2000,13)),0,VLOOKUP(A120,P2P!$A$13:$M$2000,13))-IF(ISERROR(VLOOKUP(A120,P2P!$A$13:$M$2000,12)),0,VLOOKUP(A120,P2P!$A$13:$M$2000,12)))</f>
        <v/>
      </c>
    </row>
    <row r="121" spans="1:16">
      <c r="A121" s="479" t="str">
        <f>IF([1]raw_asset!$A121="","",VLOOKUP([1]raw_asset!$A121,[1]raw_asset!$A121:$G121,1))</f>
        <v/>
      </c>
      <c r="B121" s="479" t="str">
        <f>IF([1]raw_asset!$A121="","",VLOOKUP([1]raw_asset!$A121,[1]raw_asset!$A121:$G121,2))</f>
        <v/>
      </c>
      <c r="C121" s="479" t="str">
        <f>IF([1]raw_asset!$A121="","",VLOOKUP([1]raw_asset!$A121,[1]raw_asset!$A121:$G121,3))</f>
        <v/>
      </c>
      <c r="D121" s="113" t="str">
        <f t="shared" si="9"/>
        <v/>
      </c>
      <c r="E121" s="479" t="str">
        <f>IF([1]raw_asset!$A121="","",VLOOKUP([1]raw_asset!$A121,[1]raw_asset!$A121:$G121,4))</f>
        <v/>
      </c>
      <c r="F121" s="479" t="str">
        <f>IF([1]raw_asset!$A121="","",VLOOKUP([1]raw_asset!$A121,[1]raw_asset!$A121:$G121,5))</f>
        <v/>
      </c>
      <c r="G121" s="113" t="str">
        <f t="shared" si="10"/>
        <v/>
      </c>
      <c r="H121" s="479" t="str">
        <f>IF([1]raw_asset!$A121="","",VLOOKUP([1]raw_asset!$A121,[1]raw_asset!$A121:$G121,6))</f>
        <v/>
      </c>
      <c r="I121" s="479" t="str">
        <f>IF([1]raw_asset!$A121="","",VLOOKUP([1]raw_asset!$A121,[1]raw_asset!$A121:$G121,7))</f>
        <v/>
      </c>
      <c r="J121" s="113" t="str">
        <f t="shared" si="11"/>
        <v/>
      </c>
      <c r="K121" s="476" t="str">
        <f t="shared" si="6"/>
        <v/>
      </c>
      <c r="L121" s="479" t="str">
        <f t="shared" si="7"/>
        <v/>
      </c>
      <c r="M121" s="113" t="str">
        <f t="shared" si="8"/>
        <v/>
      </c>
      <c r="N121" s="485" t="str">
        <f>IF(B121="","",IF(ISERROR(VLOOKUP(A121,P2P!$A$13:$M$2000,3)),0,VLOOKUP(A121,P2P!$A$13:$M$2000,3))-IF(ISERROR(VLOOKUP(A121,P2P!$A$13:$M$2000,2)),0,VLOOKUP(A121,P2P!$A$13:$M$2000,2)))</f>
        <v/>
      </c>
      <c r="O121" s="485" t="str">
        <f>IF(E121="","",IF(ISERROR(VLOOKUP(A121,P2P!$A$13:$M$2000,8)),0,VLOOKUP(A121,P2P!$A$13:$M$2000,8))-IF(ISERROR(VLOOKUP(A121,P2P!$A$13:$M$2000,7)),0,VLOOKUP(A121,P2P!$A$13:$M$2000,7)))</f>
        <v/>
      </c>
      <c r="P121" s="485" t="str">
        <f>IF(H121="","",IF(ISERROR(VLOOKUP(A121,P2P!$A$13:$M$2000,13)),0,VLOOKUP(A121,P2P!$A$13:$M$2000,13))-IF(ISERROR(VLOOKUP(A121,P2P!$A$13:$M$2000,12)),0,VLOOKUP(A121,P2P!$A$13:$M$2000,12)))</f>
        <v/>
      </c>
    </row>
    <row r="122" spans="1:16">
      <c r="A122" s="479" t="str">
        <f>IF([1]raw_asset!$A122="","",VLOOKUP([1]raw_asset!$A122,[1]raw_asset!$A122:$G122,1))</f>
        <v/>
      </c>
      <c r="B122" s="479" t="str">
        <f>IF([1]raw_asset!$A122="","",VLOOKUP([1]raw_asset!$A122,[1]raw_asset!$A122:$G122,2))</f>
        <v/>
      </c>
      <c r="C122" s="479" t="str">
        <f>IF([1]raw_asset!$A122="","",VLOOKUP([1]raw_asset!$A122,[1]raw_asset!$A122:$G122,3))</f>
        <v/>
      </c>
      <c r="D122" s="113" t="str">
        <f t="shared" si="9"/>
        <v/>
      </c>
      <c r="E122" s="479" t="str">
        <f>IF([1]raw_asset!$A122="","",VLOOKUP([1]raw_asset!$A122,[1]raw_asset!$A122:$G122,4))</f>
        <v/>
      </c>
      <c r="F122" s="479" t="str">
        <f>IF([1]raw_asset!$A122="","",VLOOKUP([1]raw_asset!$A122,[1]raw_asset!$A122:$G122,5))</f>
        <v/>
      </c>
      <c r="G122" s="113" t="str">
        <f t="shared" si="10"/>
        <v/>
      </c>
      <c r="H122" s="479" t="str">
        <f>IF([1]raw_asset!$A122="","",VLOOKUP([1]raw_asset!$A122,[1]raw_asset!$A122:$G122,6))</f>
        <v/>
      </c>
      <c r="I122" s="479" t="str">
        <f>IF([1]raw_asset!$A122="","",VLOOKUP([1]raw_asset!$A122,[1]raw_asset!$A122:$G122,7))</f>
        <v/>
      </c>
      <c r="J122" s="113" t="str">
        <f t="shared" si="11"/>
        <v/>
      </c>
      <c r="K122" s="476" t="str">
        <f t="shared" si="6"/>
        <v/>
      </c>
      <c r="L122" s="479" t="str">
        <f t="shared" si="7"/>
        <v/>
      </c>
      <c r="M122" s="113" t="str">
        <f t="shared" si="8"/>
        <v/>
      </c>
      <c r="N122" s="485" t="str">
        <f>IF(B122="","",IF(ISERROR(VLOOKUP(A122,P2P!$A$13:$M$2000,3)),0,VLOOKUP(A122,P2P!$A$13:$M$2000,3))-IF(ISERROR(VLOOKUP(A122,P2P!$A$13:$M$2000,2)),0,VLOOKUP(A122,P2P!$A$13:$M$2000,2)))</f>
        <v/>
      </c>
      <c r="O122" s="485" t="str">
        <f>IF(E122="","",IF(ISERROR(VLOOKUP(A122,P2P!$A$13:$M$2000,8)),0,VLOOKUP(A122,P2P!$A$13:$M$2000,8))-IF(ISERROR(VLOOKUP(A122,P2P!$A$13:$M$2000,7)),0,VLOOKUP(A122,P2P!$A$13:$M$2000,7)))</f>
        <v/>
      </c>
      <c r="P122" s="485" t="str">
        <f>IF(H122="","",IF(ISERROR(VLOOKUP(A122,P2P!$A$13:$M$2000,13)),0,VLOOKUP(A122,P2P!$A$13:$M$2000,13))-IF(ISERROR(VLOOKUP(A122,P2P!$A$13:$M$2000,12)),0,VLOOKUP(A122,P2P!$A$13:$M$2000,12)))</f>
        <v/>
      </c>
    </row>
    <row r="123" spans="1:16">
      <c r="A123" s="479" t="str">
        <f>IF([1]raw_asset!$A123="","",VLOOKUP([1]raw_asset!$A123,[1]raw_asset!$A123:$G123,1))</f>
        <v/>
      </c>
      <c r="B123" s="479" t="str">
        <f>IF([1]raw_asset!$A123="","",VLOOKUP([1]raw_asset!$A123,[1]raw_asset!$A123:$G123,2))</f>
        <v/>
      </c>
      <c r="C123" s="479" t="str">
        <f>IF([1]raw_asset!$A123="","",VLOOKUP([1]raw_asset!$A123,[1]raw_asset!$A123:$G123,3))</f>
        <v/>
      </c>
      <c r="D123" s="113" t="str">
        <f t="shared" si="9"/>
        <v/>
      </c>
      <c r="E123" s="479" t="str">
        <f>IF([1]raw_asset!$A123="","",VLOOKUP([1]raw_asset!$A123,[1]raw_asset!$A123:$G123,4))</f>
        <v/>
      </c>
      <c r="F123" s="479" t="str">
        <f>IF([1]raw_asset!$A123="","",VLOOKUP([1]raw_asset!$A123,[1]raw_asset!$A123:$G123,5))</f>
        <v/>
      </c>
      <c r="G123" s="113" t="str">
        <f t="shared" si="10"/>
        <v/>
      </c>
      <c r="H123" s="479" t="str">
        <f>IF([1]raw_asset!$A123="","",VLOOKUP([1]raw_asset!$A123,[1]raw_asset!$A123:$G123,6))</f>
        <v/>
      </c>
      <c r="I123" s="479" t="str">
        <f>IF([1]raw_asset!$A123="","",VLOOKUP([1]raw_asset!$A123,[1]raw_asset!$A123:$G123,7))</f>
        <v/>
      </c>
      <c r="J123" s="113" t="str">
        <f t="shared" si="11"/>
        <v/>
      </c>
      <c r="K123" s="476" t="str">
        <f t="shared" si="6"/>
        <v/>
      </c>
      <c r="L123" s="479" t="str">
        <f t="shared" si="7"/>
        <v/>
      </c>
      <c r="M123" s="113" t="str">
        <f t="shared" si="8"/>
        <v/>
      </c>
      <c r="N123" s="485" t="str">
        <f>IF(B123="","",IF(ISERROR(VLOOKUP(A123,P2P!$A$13:$M$2000,3)),0,VLOOKUP(A123,P2P!$A$13:$M$2000,3))-IF(ISERROR(VLOOKUP(A123,P2P!$A$13:$M$2000,2)),0,VLOOKUP(A123,P2P!$A$13:$M$2000,2)))</f>
        <v/>
      </c>
      <c r="O123" s="485" t="str">
        <f>IF(E123="","",IF(ISERROR(VLOOKUP(A123,P2P!$A$13:$M$2000,8)),0,VLOOKUP(A123,P2P!$A$13:$M$2000,8))-IF(ISERROR(VLOOKUP(A123,P2P!$A$13:$M$2000,7)),0,VLOOKUP(A123,P2P!$A$13:$M$2000,7)))</f>
        <v/>
      </c>
      <c r="P123" s="485" t="str">
        <f>IF(H123="","",IF(ISERROR(VLOOKUP(A123,P2P!$A$13:$M$2000,13)),0,VLOOKUP(A123,P2P!$A$13:$M$2000,13))-IF(ISERROR(VLOOKUP(A123,P2P!$A$13:$M$2000,12)),0,VLOOKUP(A123,P2P!$A$13:$M$2000,12)))</f>
        <v/>
      </c>
    </row>
    <row r="124" spans="1:16">
      <c r="A124" s="479" t="str">
        <f>IF([1]raw_asset!$A124="","",VLOOKUP([1]raw_asset!$A124,[1]raw_asset!$A124:$G124,1))</f>
        <v/>
      </c>
      <c r="B124" s="479" t="str">
        <f>IF([1]raw_asset!$A124="","",VLOOKUP([1]raw_asset!$A124,[1]raw_asset!$A124:$G124,2))</f>
        <v/>
      </c>
      <c r="C124" s="479" t="str">
        <f>IF([1]raw_asset!$A124="","",VLOOKUP([1]raw_asset!$A124,[1]raw_asset!$A124:$G124,3))</f>
        <v/>
      </c>
      <c r="D124" s="113" t="str">
        <f t="shared" si="9"/>
        <v/>
      </c>
      <c r="E124" s="479" t="str">
        <f>IF([1]raw_asset!$A124="","",VLOOKUP([1]raw_asset!$A124,[1]raw_asset!$A124:$G124,4))</f>
        <v/>
      </c>
      <c r="F124" s="479" t="str">
        <f>IF([1]raw_asset!$A124="","",VLOOKUP([1]raw_asset!$A124,[1]raw_asset!$A124:$G124,5))</f>
        <v/>
      </c>
      <c r="G124" s="113" t="str">
        <f t="shared" si="10"/>
        <v/>
      </c>
      <c r="H124" s="479" t="str">
        <f>IF([1]raw_asset!$A124="","",VLOOKUP([1]raw_asset!$A124,[1]raw_asset!$A124:$G124,6))</f>
        <v/>
      </c>
      <c r="I124" s="479" t="str">
        <f>IF([1]raw_asset!$A124="","",VLOOKUP([1]raw_asset!$A124,[1]raw_asset!$A124:$G124,7))</f>
        <v/>
      </c>
      <c r="J124" s="113" t="str">
        <f t="shared" si="11"/>
        <v/>
      </c>
      <c r="K124" s="476" t="str">
        <f t="shared" si="6"/>
        <v/>
      </c>
      <c r="L124" s="479" t="str">
        <f t="shared" si="7"/>
        <v/>
      </c>
      <c r="M124" s="113" t="str">
        <f t="shared" si="8"/>
        <v/>
      </c>
      <c r="N124" s="485" t="str">
        <f>IF(B124="","",IF(ISERROR(VLOOKUP(A124,P2P!$A$13:$M$2000,3)),0,VLOOKUP(A124,P2P!$A$13:$M$2000,3))-IF(ISERROR(VLOOKUP(A124,P2P!$A$13:$M$2000,2)),0,VLOOKUP(A124,P2P!$A$13:$M$2000,2)))</f>
        <v/>
      </c>
      <c r="O124" s="485" t="str">
        <f>IF(E124="","",IF(ISERROR(VLOOKUP(A124,P2P!$A$13:$M$2000,8)),0,VLOOKUP(A124,P2P!$A$13:$M$2000,8))-IF(ISERROR(VLOOKUP(A124,P2P!$A$13:$M$2000,7)),0,VLOOKUP(A124,P2P!$A$13:$M$2000,7)))</f>
        <v/>
      </c>
      <c r="P124" s="485" t="str">
        <f>IF(H124="","",IF(ISERROR(VLOOKUP(A124,P2P!$A$13:$M$2000,13)),0,VLOOKUP(A124,P2P!$A$13:$M$2000,13))-IF(ISERROR(VLOOKUP(A124,P2P!$A$13:$M$2000,12)),0,VLOOKUP(A124,P2P!$A$13:$M$2000,12)))</f>
        <v/>
      </c>
    </row>
    <row r="125" spans="1:16">
      <c r="A125" s="479" t="str">
        <f>IF([1]raw_asset!$A125="","",VLOOKUP([1]raw_asset!$A125,[1]raw_asset!$A125:$G125,1))</f>
        <v/>
      </c>
      <c r="B125" s="479" t="str">
        <f>IF([1]raw_asset!$A125="","",VLOOKUP([1]raw_asset!$A125,[1]raw_asset!$A125:$G125,2))</f>
        <v/>
      </c>
      <c r="C125" s="479" t="str">
        <f>IF([1]raw_asset!$A125="","",VLOOKUP([1]raw_asset!$A125,[1]raw_asset!$A125:$G125,3))</f>
        <v/>
      </c>
      <c r="D125" s="113" t="str">
        <f t="shared" si="9"/>
        <v/>
      </c>
      <c r="E125" s="479" t="str">
        <f>IF([1]raw_asset!$A125="","",VLOOKUP([1]raw_asset!$A125,[1]raw_asset!$A125:$G125,4))</f>
        <v/>
      </c>
      <c r="F125" s="479" t="str">
        <f>IF([1]raw_asset!$A125="","",VLOOKUP([1]raw_asset!$A125,[1]raw_asset!$A125:$G125,5))</f>
        <v/>
      </c>
      <c r="G125" s="113" t="str">
        <f t="shared" si="10"/>
        <v/>
      </c>
      <c r="H125" s="479" t="str">
        <f>IF([1]raw_asset!$A125="","",VLOOKUP([1]raw_asset!$A125,[1]raw_asset!$A125:$G125,6))</f>
        <v/>
      </c>
      <c r="I125" s="479" t="str">
        <f>IF([1]raw_asset!$A125="","",VLOOKUP([1]raw_asset!$A125,[1]raw_asset!$A125:$G125,7))</f>
        <v/>
      </c>
      <c r="J125" s="113" t="str">
        <f t="shared" si="11"/>
        <v/>
      </c>
      <c r="K125" s="476" t="str">
        <f t="shared" si="6"/>
        <v/>
      </c>
      <c r="L125" s="479" t="str">
        <f t="shared" si="7"/>
        <v/>
      </c>
      <c r="M125" s="113" t="str">
        <f t="shared" si="8"/>
        <v/>
      </c>
      <c r="N125" s="485" t="str">
        <f>IF(B125="","",IF(ISERROR(VLOOKUP(A125,P2P!$A$13:$M$2000,3)),0,VLOOKUP(A125,P2P!$A$13:$M$2000,3))-IF(ISERROR(VLOOKUP(A125,P2P!$A$13:$M$2000,2)),0,VLOOKUP(A125,P2P!$A$13:$M$2000,2)))</f>
        <v/>
      </c>
      <c r="O125" s="485" t="str">
        <f>IF(E125="","",IF(ISERROR(VLOOKUP(A125,P2P!$A$13:$M$2000,8)),0,VLOOKUP(A125,P2P!$A$13:$M$2000,8))-IF(ISERROR(VLOOKUP(A125,P2P!$A$13:$M$2000,7)),0,VLOOKUP(A125,P2P!$A$13:$M$2000,7)))</f>
        <v/>
      </c>
      <c r="P125" s="485" t="str">
        <f>IF(H125="","",IF(ISERROR(VLOOKUP(A125,P2P!$A$13:$M$2000,13)),0,VLOOKUP(A125,P2P!$A$13:$M$2000,13))-IF(ISERROR(VLOOKUP(A125,P2P!$A$13:$M$2000,12)),0,VLOOKUP(A125,P2P!$A$13:$M$2000,12)))</f>
        <v/>
      </c>
    </row>
    <row r="126" spans="1:16">
      <c r="A126" s="479" t="str">
        <f>IF([1]raw_asset!$A126="","",VLOOKUP([1]raw_asset!$A126,[1]raw_asset!$A126:$G126,1))</f>
        <v/>
      </c>
      <c r="B126" s="479" t="str">
        <f>IF([1]raw_asset!$A126="","",VLOOKUP([1]raw_asset!$A126,[1]raw_asset!$A126:$G126,2))</f>
        <v/>
      </c>
      <c r="C126" s="479" t="str">
        <f>IF([1]raw_asset!$A126="","",VLOOKUP([1]raw_asset!$A126,[1]raw_asset!$A126:$G126,3))</f>
        <v/>
      </c>
      <c r="D126" s="113" t="str">
        <f t="shared" si="9"/>
        <v/>
      </c>
      <c r="E126" s="479" t="str">
        <f>IF([1]raw_asset!$A126="","",VLOOKUP([1]raw_asset!$A126,[1]raw_asset!$A126:$G126,4))</f>
        <v/>
      </c>
      <c r="F126" s="479" t="str">
        <f>IF([1]raw_asset!$A126="","",VLOOKUP([1]raw_asset!$A126,[1]raw_asset!$A126:$G126,5))</f>
        <v/>
      </c>
      <c r="G126" s="113" t="str">
        <f t="shared" si="10"/>
        <v/>
      </c>
      <c r="H126" s="479" t="str">
        <f>IF([1]raw_asset!$A126="","",VLOOKUP([1]raw_asset!$A126,[1]raw_asset!$A126:$G126,6))</f>
        <v/>
      </c>
      <c r="I126" s="479" t="str">
        <f>IF([1]raw_asset!$A126="","",VLOOKUP([1]raw_asset!$A126,[1]raw_asset!$A126:$G126,7))</f>
        <v/>
      </c>
      <c r="J126" s="113" t="str">
        <f t="shared" si="11"/>
        <v/>
      </c>
      <c r="K126" s="476" t="str">
        <f t="shared" si="6"/>
        <v/>
      </c>
      <c r="L126" s="479" t="str">
        <f t="shared" si="7"/>
        <v/>
      </c>
      <c r="M126" s="113" t="str">
        <f t="shared" si="8"/>
        <v/>
      </c>
      <c r="N126" s="485" t="str">
        <f>IF(B126="","",IF(ISERROR(VLOOKUP(A126,P2P!$A$13:$M$2000,3)),0,VLOOKUP(A126,P2P!$A$13:$M$2000,3))-IF(ISERROR(VLOOKUP(A126,P2P!$A$13:$M$2000,2)),0,VLOOKUP(A126,P2P!$A$13:$M$2000,2)))</f>
        <v/>
      </c>
      <c r="O126" s="485" t="str">
        <f>IF(E126="","",IF(ISERROR(VLOOKUP(A126,P2P!$A$13:$M$2000,8)),0,VLOOKUP(A126,P2P!$A$13:$M$2000,8))-IF(ISERROR(VLOOKUP(A126,P2P!$A$13:$M$2000,7)),0,VLOOKUP(A126,P2P!$A$13:$M$2000,7)))</f>
        <v/>
      </c>
      <c r="P126" s="485" t="str">
        <f>IF(H126="","",IF(ISERROR(VLOOKUP(A126,P2P!$A$13:$M$2000,13)),0,VLOOKUP(A126,P2P!$A$13:$M$2000,13))-IF(ISERROR(VLOOKUP(A126,P2P!$A$13:$M$2000,12)),0,VLOOKUP(A126,P2P!$A$13:$M$2000,12)))</f>
        <v/>
      </c>
    </row>
    <row r="127" spans="1:16">
      <c r="A127" s="479" t="str">
        <f>IF([1]raw_asset!$A127="","",VLOOKUP([1]raw_asset!$A127,[1]raw_asset!$A127:$G127,1))</f>
        <v/>
      </c>
      <c r="B127" s="479" t="str">
        <f>IF([1]raw_asset!$A127="","",VLOOKUP([1]raw_asset!$A127,[1]raw_asset!$A127:$G127,2))</f>
        <v/>
      </c>
      <c r="C127" s="479" t="str">
        <f>IF([1]raw_asset!$A127="","",VLOOKUP([1]raw_asset!$A127,[1]raw_asset!$A127:$G127,3))</f>
        <v/>
      </c>
      <c r="D127" s="113" t="str">
        <f t="shared" si="9"/>
        <v/>
      </c>
      <c r="E127" s="479" t="str">
        <f>IF([1]raw_asset!$A127="","",VLOOKUP([1]raw_asset!$A127,[1]raw_asset!$A127:$G127,4))</f>
        <v/>
      </c>
      <c r="F127" s="479" t="str">
        <f>IF([1]raw_asset!$A127="","",VLOOKUP([1]raw_asset!$A127,[1]raw_asset!$A127:$G127,5))</f>
        <v/>
      </c>
      <c r="G127" s="113" t="str">
        <f t="shared" si="10"/>
        <v/>
      </c>
      <c r="H127" s="479" t="str">
        <f>IF([1]raw_asset!$A127="","",VLOOKUP([1]raw_asset!$A127,[1]raw_asset!$A127:$G127,6))</f>
        <v/>
      </c>
      <c r="I127" s="479" t="str">
        <f>IF([1]raw_asset!$A127="","",VLOOKUP([1]raw_asset!$A127,[1]raw_asset!$A127:$G127,7))</f>
        <v/>
      </c>
      <c r="J127" s="113" t="str">
        <f t="shared" si="11"/>
        <v/>
      </c>
      <c r="K127" s="476" t="str">
        <f t="shared" si="6"/>
        <v/>
      </c>
      <c r="L127" s="479" t="str">
        <f t="shared" si="7"/>
        <v/>
      </c>
      <c r="M127" s="113" t="str">
        <f t="shared" si="8"/>
        <v/>
      </c>
      <c r="N127" s="485" t="str">
        <f>IF(B127="","",IF(ISERROR(VLOOKUP(A127,P2P!$A$13:$M$2000,3)),0,VLOOKUP(A127,P2P!$A$13:$M$2000,3))-IF(ISERROR(VLOOKUP(A127,P2P!$A$13:$M$2000,2)),0,VLOOKUP(A127,P2P!$A$13:$M$2000,2)))</f>
        <v/>
      </c>
      <c r="O127" s="485" t="str">
        <f>IF(E127="","",IF(ISERROR(VLOOKUP(A127,P2P!$A$13:$M$2000,8)),0,VLOOKUP(A127,P2P!$A$13:$M$2000,8))-IF(ISERROR(VLOOKUP(A127,P2P!$A$13:$M$2000,7)),0,VLOOKUP(A127,P2P!$A$13:$M$2000,7)))</f>
        <v/>
      </c>
      <c r="P127" s="485" t="str">
        <f>IF(H127="","",IF(ISERROR(VLOOKUP(A127,P2P!$A$13:$M$2000,13)),0,VLOOKUP(A127,P2P!$A$13:$M$2000,13))-IF(ISERROR(VLOOKUP(A127,P2P!$A$13:$M$2000,12)),0,VLOOKUP(A127,P2P!$A$13:$M$2000,12)))</f>
        <v/>
      </c>
    </row>
    <row r="128" spans="1:16">
      <c r="A128" s="479" t="str">
        <f>IF([1]raw_asset!$A128="","",VLOOKUP([1]raw_asset!$A128,[1]raw_asset!$A128:$G128,1))</f>
        <v/>
      </c>
      <c r="B128" s="479" t="str">
        <f>IF([1]raw_asset!$A128="","",VLOOKUP([1]raw_asset!$A128,[1]raw_asset!$A128:$G128,2))</f>
        <v/>
      </c>
      <c r="C128" s="479" t="str">
        <f>IF([1]raw_asset!$A128="","",VLOOKUP([1]raw_asset!$A128,[1]raw_asset!$A128:$G128,3))</f>
        <v/>
      </c>
      <c r="D128" s="113" t="str">
        <f t="shared" si="9"/>
        <v/>
      </c>
      <c r="E128" s="479" t="str">
        <f>IF([1]raw_asset!$A128="","",VLOOKUP([1]raw_asset!$A128,[1]raw_asset!$A128:$G128,4))</f>
        <v/>
      </c>
      <c r="F128" s="479" t="str">
        <f>IF([1]raw_asset!$A128="","",VLOOKUP([1]raw_asset!$A128,[1]raw_asset!$A128:$G128,5))</f>
        <v/>
      </c>
      <c r="G128" s="113" t="str">
        <f t="shared" si="10"/>
        <v/>
      </c>
      <c r="H128" s="479" t="str">
        <f>IF([1]raw_asset!$A128="","",VLOOKUP([1]raw_asset!$A128,[1]raw_asset!$A128:$G128,6))</f>
        <v/>
      </c>
      <c r="I128" s="479" t="str">
        <f>IF([1]raw_asset!$A128="","",VLOOKUP([1]raw_asset!$A128,[1]raw_asset!$A128:$G128,7))</f>
        <v/>
      </c>
      <c r="J128" s="113" t="str">
        <f t="shared" si="11"/>
        <v/>
      </c>
      <c r="K128" s="476" t="str">
        <f t="shared" si="6"/>
        <v/>
      </c>
      <c r="L128" s="479" t="str">
        <f t="shared" si="7"/>
        <v/>
      </c>
      <c r="M128" s="113" t="str">
        <f t="shared" si="8"/>
        <v/>
      </c>
      <c r="N128" s="485" t="str">
        <f>IF(B128="","",IF(ISERROR(VLOOKUP(A128,P2P!$A$13:$M$2000,3)),0,VLOOKUP(A128,P2P!$A$13:$M$2000,3))-IF(ISERROR(VLOOKUP(A128,P2P!$A$13:$M$2000,2)),0,VLOOKUP(A128,P2P!$A$13:$M$2000,2)))</f>
        <v/>
      </c>
      <c r="O128" s="485" t="str">
        <f>IF(E128="","",IF(ISERROR(VLOOKUP(A128,P2P!$A$13:$M$2000,8)),0,VLOOKUP(A128,P2P!$A$13:$M$2000,8))-IF(ISERROR(VLOOKUP(A128,P2P!$A$13:$M$2000,7)),0,VLOOKUP(A128,P2P!$A$13:$M$2000,7)))</f>
        <v/>
      </c>
      <c r="P128" s="485" t="str">
        <f>IF(H128="","",IF(ISERROR(VLOOKUP(A128,P2P!$A$13:$M$2000,13)),0,VLOOKUP(A128,P2P!$A$13:$M$2000,13))-IF(ISERROR(VLOOKUP(A128,P2P!$A$13:$M$2000,12)),0,VLOOKUP(A128,P2P!$A$13:$M$2000,12)))</f>
        <v/>
      </c>
    </row>
    <row r="129" spans="1:16">
      <c r="A129" s="479" t="str">
        <f>IF([1]raw_asset!$A129="","",VLOOKUP([1]raw_asset!$A129,[1]raw_asset!$A129:$G129,1))</f>
        <v/>
      </c>
      <c r="B129" s="479" t="str">
        <f>IF([1]raw_asset!$A129="","",VLOOKUP([1]raw_asset!$A129,[1]raw_asset!$A129:$G129,2))</f>
        <v/>
      </c>
      <c r="C129" s="479" t="str">
        <f>IF([1]raw_asset!$A129="","",VLOOKUP([1]raw_asset!$A129,[1]raw_asset!$A129:$G129,3))</f>
        <v/>
      </c>
      <c r="D129" s="113" t="str">
        <f t="shared" si="9"/>
        <v/>
      </c>
      <c r="E129" s="479" t="str">
        <f>IF([1]raw_asset!$A129="","",VLOOKUP([1]raw_asset!$A129,[1]raw_asset!$A129:$G129,4))</f>
        <v/>
      </c>
      <c r="F129" s="479" t="str">
        <f>IF([1]raw_asset!$A129="","",VLOOKUP([1]raw_asset!$A129,[1]raw_asset!$A129:$G129,5))</f>
        <v/>
      </c>
      <c r="G129" s="113" t="str">
        <f t="shared" si="10"/>
        <v/>
      </c>
      <c r="H129" s="479" t="str">
        <f>IF([1]raw_asset!$A129="","",VLOOKUP([1]raw_asset!$A129,[1]raw_asset!$A129:$G129,6))</f>
        <v/>
      </c>
      <c r="I129" s="479" t="str">
        <f>IF([1]raw_asset!$A129="","",VLOOKUP([1]raw_asset!$A129,[1]raw_asset!$A129:$G129,7))</f>
        <v/>
      </c>
      <c r="J129" s="113" t="str">
        <f t="shared" si="11"/>
        <v/>
      </c>
      <c r="K129" s="476" t="str">
        <f t="shared" si="6"/>
        <v/>
      </c>
      <c r="L129" s="479" t="str">
        <f t="shared" si="7"/>
        <v/>
      </c>
      <c r="M129" s="113" t="str">
        <f t="shared" si="8"/>
        <v/>
      </c>
      <c r="N129" s="485" t="str">
        <f>IF(B129="","",IF(ISERROR(VLOOKUP(A129,P2P!$A$13:$M$2000,3)),0,VLOOKUP(A129,P2P!$A$13:$M$2000,3))-IF(ISERROR(VLOOKUP(A129,P2P!$A$13:$M$2000,2)),0,VLOOKUP(A129,P2P!$A$13:$M$2000,2)))</f>
        <v/>
      </c>
      <c r="O129" s="485" t="str">
        <f>IF(E129="","",IF(ISERROR(VLOOKUP(A129,P2P!$A$13:$M$2000,8)),0,VLOOKUP(A129,P2P!$A$13:$M$2000,8))-IF(ISERROR(VLOOKUP(A129,P2P!$A$13:$M$2000,7)),0,VLOOKUP(A129,P2P!$A$13:$M$2000,7)))</f>
        <v/>
      </c>
      <c r="P129" s="485" t="str">
        <f>IF(H129="","",IF(ISERROR(VLOOKUP(A129,P2P!$A$13:$M$2000,13)),0,VLOOKUP(A129,P2P!$A$13:$M$2000,13))-IF(ISERROR(VLOOKUP(A129,P2P!$A$13:$M$2000,12)),0,VLOOKUP(A129,P2P!$A$13:$M$2000,12)))</f>
        <v/>
      </c>
    </row>
    <row r="130" spans="1:16">
      <c r="A130" s="479" t="str">
        <f>IF([1]raw_asset!$A130="","",VLOOKUP([1]raw_asset!$A130,[1]raw_asset!$A130:$G130,1))</f>
        <v/>
      </c>
      <c r="B130" s="479" t="str">
        <f>IF([1]raw_asset!$A130="","",VLOOKUP([1]raw_asset!$A130,[1]raw_asset!$A130:$G130,2))</f>
        <v/>
      </c>
      <c r="C130" s="479" t="str">
        <f>IF([1]raw_asset!$A130="","",VLOOKUP([1]raw_asset!$A130,[1]raw_asset!$A130:$G130,3))</f>
        <v/>
      </c>
      <c r="D130" s="113" t="str">
        <f t="shared" si="9"/>
        <v/>
      </c>
      <c r="E130" s="479" t="str">
        <f>IF([1]raw_asset!$A130="","",VLOOKUP([1]raw_asset!$A130,[1]raw_asset!$A130:$G130,4))</f>
        <v/>
      </c>
      <c r="F130" s="479" t="str">
        <f>IF([1]raw_asset!$A130="","",VLOOKUP([1]raw_asset!$A130,[1]raw_asset!$A130:$G130,5))</f>
        <v/>
      </c>
      <c r="G130" s="113" t="str">
        <f t="shared" si="10"/>
        <v/>
      </c>
      <c r="H130" s="479" t="str">
        <f>IF([1]raw_asset!$A130="","",VLOOKUP([1]raw_asset!$A130,[1]raw_asset!$A130:$G130,6))</f>
        <v/>
      </c>
      <c r="I130" s="479" t="str">
        <f>IF([1]raw_asset!$A130="","",VLOOKUP([1]raw_asset!$A130,[1]raw_asset!$A130:$G130,7))</f>
        <v/>
      </c>
      <c r="J130" s="113" t="str">
        <f t="shared" si="11"/>
        <v/>
      </c>
      <c r="K130" s="476" t="str">
        <f t="shared" ref="K130:K193" si="12">IF(B130="","",B130+E130+H130)</f>
        <v/>
      </c>
      <c r="L130" s="479" t="str">
        <f t="shared" ref="L130:L193" si="13">IF(C130="","",C130+F130+I130)</f>
        <v/>
      </c>
      <c r="M130" s="113" t="str">
        <f t="shared" ref="M130:M193" si="14">IF(D130="","",D130+G130+J130)</f>
        <v/>
      </c>
      <c r="N130" s="485" t="str">
        <f>IF(B130="","",IF(ISERROR(VLOOKUP(A130,P2P!$A$13:$M$2000,3)),0,VLOOKUP(A130,P2P!$A$13:$M$2000,3))-IF(ISERROR(VLOOKUP(A130,P2P!$A$13:$M$2000,2)),0,VLOOKUP(A130,P2P!$A$13:$M$2000,2)))</f>
        <v/>
      </c>
      <c r="O130" s="485" t="str">
        <f>IF(E130="","",IF(ISERROR(VLOOKUP(A130,P2P!$A$13:$M$2000,8)),0,VLOOKUP(A130,P2P!$A$13:$M$2000,8))-IF(ISERROR(VLOOKUP(A130,P2P!$A$13:$M$2000,7)),0,VLOOKUP(A130,P2P!$A$13:$M$2000,7)))</f>
        <v/>
      </c>
      <c r="P130" s="485" t="str">
        <f>IF(H130="","",IF(ISERROR(VLOOKUP(A130,P2P!$A$13:$M$2000,13)),0,VLOOKUP(A130,P2P!$A$13:$M$2000,13))-IF(ISERROR(VLOOKUP(A130,P2P!$A$13:$M$2000,12)),0,VLOOKUP(A130,P2P!$A$13:$M$2000,12)))</f>
        <v/>
      </c>
    </row>
    <row r="131" spans="1:16">
      <c r="A131" s="479" t="str">
        <f>IF([1]raw_asset!$A131="","",VLOOKUP([1]raw_asset!$A131,[1]raw_asset!$A131:$G131,1))</f>
        <v/>
      </c>
      <c r="B131" s="479" t="str">
        <f>IF([1]raw_asset!$A131="","",VLOOKUP([1]raw_asset!$A131,[1]raw_asset!$A131:$G131,2))</f>
        <v/>
      </c>
      <c r="C131" s="479" t="str">
        <f>IF([1]raw_asset!$A131="","",VLOOKUP([1]raw_asset!$A131,[1]raw_asset!$A131:$G131,3))</f>
        <v/>
      </c>
      <c r="D131" s="113" t="str">
        <f t="shared" ref="D131:D194" si="15">IF(B131="","",(N131+B131-B130)/DATEDIF(A130,A131,"D"))</f>
        <v/>
      </c>
      <c r="E131" s="479" t="str">
        <f>IF([1]raw_asset!$A131="","",VLOOKUP([1]raw_asset!$A131,[1]raw_asset!$A131:$G131,4))</f>
        <v/>
      </c>
      <c r="F131" s="479" t="str">
        <f>IF([1]raw_asset!$A131="","",VLOOKUP([1]raw_asset!$A131,[1]raw_asset!$A131:$G131,5))</f>
        <v/>
      </c>
      <c r="G131" s="113" t="str">
        <f t="shared" ref="G131:G194" si="16">IF(E131="","",(O130+E131-E130)/DATEDIF(A130,A131,"D"))</f>
        <v/>
      </c>
      <c r="H131" s="479" t="str">
        <f>IF([1]raw_asset!$A131="","",VLOOKUP([1]raw_asset!$A131,[1]raw_asset!$A131:$G131,6))</f>
        <v/>
      </c>
      <c r="I131" s="479" t="str">
        <f>IF([1]raw_asset!$A131="","",VLOOKUP([1]raw_asset!$A131,[1]raw_asset!$A131:$G131,7))</f>
        <v/>
      </c>
      <c r="J131" s="113" t="str">
        <f t="shared" ref="J131:J194" si="17">IF(H131="","",(P130+H131-H130)/DATEDIF(A130,A131,"D"))</f>
        <v/>
      </c>
      <c r="K131" s="476" t="str">
        <f t="shared" si="12"/>
        <v/>
      </c>
      <c r="L131" s="479" t="str">
        <f t="shared" si="13"/>
        <v/>
      </c>
      <c r="M131" s="113" t="str">
        <f t="shared" si="14"/>
        <v/>
      </c>
      <c r="N131" s="485" t="str">
        <f>IF(B131="","",IF(ISERROR(VLOOKUP(A131,P2P!$A$13:$M$2000,3)),0,VLOOKUP(A131,P2P!$A$13:$M$2000,3))-IF(ISERROR(VLOOKUP(A131,P2P!$A$13:$M$2000,2)),0,VLOOKUP(A131,P2P!$A$13:$M$2000,2)))</f>
        <v/>
      </c>
      <c r="O131" s="485" t="str">
        <f>IF(E131="","",IF(ISERROR(VLOOKUP(A131,P2P!$A$13:$M$2000,8)),0,VLOOKUP(A131,P2P!$A$13:$M$2000,8))-IF(ISERROR(VLOOKUP(A131,P2P!$A$13:$M$2000,7)),0,VLOOKUP(A131,P2P!$A$13:$M$2000,7)))</f>
        <v/>
      </c>
      <c r="P131" s="485" t="str">
        <f>IF(H131="","",IF(ISERROR(VLOOKUP(A131,P2P!$A$13:$M$2000,13)),0,VLOOKUP(A131,P2P!$A$13:$M$2000,13))-IF(ISERROR(VLOOKUP(A131,P2P!$A$13:$M$2000,12)),0,VLOOKUP(A131,P2P!$A$13:$M$2000,12)))</f>
        <v/>
      </c>
    </row>
    <row r="132" spans="1:16">
      <c r="A132" s="479" t="str">
        <f>IF([1]raw_asset!$A132="","",VLOOKUP([1]raw_asset!$A132,[1]raw_asset!$A132:$G132,1))</f>
        <v/>
      </c>
      <c r="B132" s="479" t="str">
        <f>IF([1]raw_asset!$A132="","",VLOOKUP([1]raw_asset!$A132,[1]raw_asset!$A132:$G132,2))</f>
        <v/>
      </c>
      <c r="C132" s="479" t="str">
        <f>IF([1]raw_asset!$A132="","",VLOOKUP([1]raw_asset!$A132,[1]raw_asset!$A132:$G132,3))</f>
        <v/>
      </c>
      <c r="D132" s="113" t="str">
        <f t="shared" si="15"/>
        <v/>
      </c>
      <c r="E132" s="479" t="str">
        <f>IF([1]raw_asset!$A132="","",VLOOKUP([1]raw_asset!$A132,[1]raw_asset!$A132:$G132,4))</f>
        <v/>
      </c>
      <c r="F132" s="479" t="str">
        <f>IF([1]raw_asset!$A132="","",VLOOKUP([1]raw_asset!$A132,[1]raw_asset!$A132:$G132,5))</f>
        <v/>
      </c>
      <c r="G132" s="113" t="str">
        <f t="shared" si="16"/>
        <v/>
      </c>
      <c r="H132" s="479" t="str">
        <f>IF([1]raw_asset!$A132="","",VLOOKUP([1]raw_asset!$A132,[1]raw_asset!$A132:$G132,6))</f>
        <v/>
      </c>
      <c r="I132" s="479" t="str">
        <f>IF([1]raw_asset!$A132="","",VLOOKUP([1]raw_asset!$A132,[1]raw_asset!$A132:$G132,7))</f>
        <v/>
      </c>
      <c r="J132" s="113" t="str">
        <f t="shared" si="17"/>
        <v/>
      </c>
      <c r="K132" s="476" t="str">
        <f t="shared" si="12"/>
        <v/>
      </c>
      <c r="L132" s="479" t="str">
        <f t="shared" si="13"/>
        <v/>
      </c>
      <c r="M132" s="113" t="str">
        <f t="shared" si="14"/>
        <v/>
      </c>
      <c r="N132" s="485" t="str">
        <f>IF(B132="","",IF(ISERROR(VLOOKUP(A132,P2P!$A$13:$M$2000,3)),0,VLOOKUP(A132,P2P!$A$13:$M$2000,3))-IF(ISERROR(VLOOKUP(A132,P2P!$A$13:$M$2000,2)),0,VLOOKUP(A132,P2P!$A$13:$M$2000,2)))</f>
        <v/>
      </c>
      <c r="O132" s="485" t="str">
        <f>IF(E132="","",IF(ISERROR(VLOOKUP(A132,P2P!$A$13:$M$2000,8)),0,VLOOKUP(A132,P2P!$A$13:$M$2000,8))-IF(ISERROR(VLOOKUP(A132,P2P!$A$13:$M$2000,7)),0,VLOOKUP(A132,P2P!$A$13:$M$2000,7)))</f>
        <v/>
      </c>
      <c r="P132" s="485" t="str">
        <f>IF(H132="","",IF(ISERROR(VLOOKUP(A132,P2P!$A$13:$M$2000,13)),0,VLOOKUP(A132,P2P!$A$13:$M$2000,13))-IF(ISERROR(VLOOKUP(A132,P2P!$A$13:$M$2000,12)),0,VLOOKUP(A132,P2P!$A$13:$M$2000,12)))</f>
        <v/>
      </c>
    </row>
    <row r="133" spans="1:16">
      <c r="A133" s="479" t="str">
        <f>IF([1]raw_asset!$A133="","",VLOOKUP([1]raw_asset!$A133,[1]raw_asset!$A133:$G133,1))</f>
        <v/>
      </c>
      <c r="B133" s="479" t="str">
        <f>IF([1]raw_asset!$A133="","",VLOOKUP([1]raw_asset!$A133,[1]raw_asset!$A133:$G133,2))</f>
        <v/>
      </c>
      <c r="C133" s="479" t="str">
        <f>IF([1]raw_asset!$A133="","",VLOOKUP([1]raw_asset!$A133,[1]raw_asset!$A133:$G133,3))</f>
        <v/>
      </c>
      <c r="D133" s="113" t="str">
        <f t="shared" si="15"/>
        <v/>
      </c>
      <c r="E133" s="479" t="str">
        <f>IF([1]raw_asset!$A133="","",VLOOKUP([1]raw_asset!$A133,[1]raw_asset!$A133:$G133,4))</f>
        <v/>
      </c>
      <c r="F133" s="479" t="str">
        <f>IF([1]raw_asset!$A133="","",VLOOKUP([1]raw_asset!$A133,[1]raw_asset!$A133:$G133,5))</f>
        <v/>
      </c>
      <c r="G133" s="113" t="str">
        <f t="shared" si="16"/>
        <v/>
      </c>
      <c r="H133" s="479" t="str">
        <f>IF([1]raw_asset!$A133="","",VLOOKUP([1]raw_asset!$A133,[1]raw_asset!$A133:$G133,6))</f>
        <v/>
      </c>
      <c r="I133" s="479" t="str">
        <f>IF([1]raw_asset!$A133="","",VLOOKUP([1]raw_asset!$A133,[1]raw_asset!$A133:$G133,7))</f>
        <v/>
      </c>
      <c r="J133" s="113" t="str">
        <f t="shared" si="17"/>
        <v/>
      </c>
      <c r="K133" s="476" t="str">
        <f t="shared" si="12"/>
        <v/>
      </c>
      <c r="L133" s="479" t="str">
        <f t="shared" si="13"/>
        <v/>
      </c>
      <c r="M133" s="113" t="str">
        <f t="shared" si="14"/>
        <v/>
      </c>
      <c r="N133" s="485" t="str">
        <f>IF(B133="","",IF(ISERROR(VLOOKUP(A133,P2P!$A$13:$M$2000,3)),0,VLOOKUP(A133,P2P!$A$13:$M$2000,3))-IF(ISERROR(VLOOKUP(A133,P2P!$A$13:$M$2000,2)),0,VLOOKUP(A133,P2P!$A$13:$M$2000,2)))</f>
        <v/>
      </c>
      <c r="O133" s="485" t="str">
        <f>IF(E133="","",IF(ISERROR(VLOOKUP(A133,P2P!$A$13:$M$2000,8)),0,VLOOKUP(A133,P2P!$A$13:$M$2000,8))-IF(ISERROR(VLOOKUP(A133,P2P!$A$13:$M$2000,7)),0,VLOOKUP(A133,P2P!$A$13:$M$2000,7)))</f>
        <v/>
      </c>
      <c r="P133" s="485" t="str">
        <f>IF(H133="","",IF(ISERROR(VLOOKUP(A133,P2P!$A$13:$M$2000,13)),0,VLOOKUP(A133,P2P!$A$13:$M$2000,13))-IF(ISERROR(VLOOKUP(A133,P2P!$A$13:$M$2000,12)),0,VLOOKUP(A133,P2P!$A$13:$M$2000,12)))</f>
        <v/>
      </c>
    </row>
    <row r="134" spans="1:16">
      <c r="A134" s="479" t="str">
        <f>IF([1]raw_asset!$A134="","",VLOOKUP([1]raw_asset!$A134,[1]raw_asset!$A134:$G134,1))</f>
        <v/>
      </c>
      <c r="B134" s="479" t="str">
        <f>IF([1]raw_asset!$A134="","",VLOOKUP([1]raw_asset!$A134,[1]raw_asset!$A134:$G134,2))</f>
        <v/>
      </c>
      <c r="C134" s="479" t="str">
        <f>IF([1]raw_asset!$A134="","",VLOOKUP([1]raw_asset!$A134,[1]raw_asset!$A134:$G134,3))</f>
        <v/>
      </c>
      <c r="D134" s="113" t="str">
        <f t="shared" si="15"/>
        <v/>
      </c>
      <c r="E134" s="479" t="str">
        <f>IF([1]raw_asset!$A134="","",VLOOKUP([1]raw_asset!$A134,[1]raw_asset!$A134:$G134,4))</f>
        <v/>
      </c>
      <c r="F134" s="479" t="str">
        <f>IF([1]raw_asset!$A134="","",VLOOKUP([1]raw_asset!$A134,[1]raw_asset!$A134:$G134,5))</f>
        <v/>
      </c>
      <c r="G134" s="113" t="str">
        <f t="shared" si="16"/>
        <v/>
      </c>
      <c r="H134" s="479" t="str">
        <f>IF([1]raw_asset!$A134="","",VLOOKUP([1]raw_asset!$A134,[1]raw_asset!$A134:$G134,6))</f>
        <v/>
      </c>
      <c r="I134" s="479" t="str">
        <f>IF([1]raw_asset!$A134="","",VLOOKUP([1]raw_asset!$A134,[1]raw_asset!$A134:$G134,7))</f>
        <v/>
      </c>
      <c r="J134" s="113" t="str">
        <f t="shared" si="17"/>
        <v/>
      </c>
      <c r="K134" s="476" t="str">
        <f t="shared" si="12"/>
        <v/>
      </c>
      <c r="L134" s="479" t="str">
        <f t="shared" si="13"/>
        <v/>
      </c>
      <c r="M134" s="113" t="str">
        <f t="shared" si="14"/>
        <v/>
      </c>
      <c r="N134" s="485" t="str">
        <f>IF(B134="","",IF(ISERROR(VLOOKUP(A134,P2P!$A$13:$M$2000,3)),0,VLOOKUP(A134,P2P!$A$13:$M$2000,3))-IF(ISERROR(VLOOKUP(A134,P2P!$A$13:$M$2000,2)),0,VLOOKUP(A134,P2P!$A$13:$M$2000,2)))</f>
        <v/>
      </c>
      <c r="O134" s="485" t="str">
        <f>IF(E134="","",IF(ISERROR(VLOOKUP(A134,P2P!$A$13:$M$2000,8)),0,VLOOKUP(A134,P2P!$A$13:$M$2000,8))-IF(ISERROR(VLOOKUP(A134,P2P!$A$13:$M$2000,7)),0,VLOOKUP(A134,P2P!$A$13:$M$2000,7)))</f>
        <v/>
      </c>
      <c r="P134" s="485" t="str">
        <f>IF(H134="","",IF(ISERROR(VLOOKUP(A134,P2P!$A$13:$M$2000,13)),0,VLOOKUP(A134,P2P!$A$13:$M$2000,13))-IF(ISERROR(VLOOKUP(A134,P2P!$A$13:$M$2000,12)),0,VLOOKUP(A134,P2P!$A$13:$M$2000,12)))</f>
        <v/>
      </c>
    </row>
    <row r="135" spans="1:16">
      <c r="A135" s="479" t="str">
        <f>IF([1]raw_asset!$A135="","",VLOOKUP([1]raw_asset!$A135,[1]raw_asset!$A135:$G135,1))</f>
        <v/>
      </c>
      <c r="B135" s="479" t="str">
        <f>IF([1]raw_asset!$A135="","",VLOOKUP([1]raw_asset!$A135,[1]raw_asset!$A135:$G135,2))</f>
        <v/>
      </c>
      <c r="C135" s="479" t="str">
        <f>IF([1]raw_asset!$A135="","",VLOOKUP([1]raw_asset!$A135,[1]raw_asset!$A135:$G135,3))</f>
        <v/>
      </c>
      <c r="D135" s="113" t="str">
        <f t="shared" si="15"/>
        <v/>
      </c>
      <c r="E135" s="479" t="str">
        <f>IF([1]raw_asset!$A135="","",VLOOKUP([1]raw_asset!$A135,[1]raw_asset!$A135:$G135,4))</f>
        <v/>
      </c>
      <c r="F135" s="479" t="str">
        <f>IF([1]raw_asset!$A135="","",VLOOKUP([1]raw_asset!$A135,[1]raw_asset!$A135:$G135,5))</f>
        <v/>
      </c>
      <c r="G135" s="113" t="str">
        <f t="shared" si="16"/>
        <v/>
      </c>
      <c r="H135" s="479" t="str">
        <f>IF([1]raw_asset!$A135="","",VLOOKUP([1]raw_asset!$A135,[1]raw_asset!$A135:$G135,6))</f>
        <v/>
      </c>
      <c r="I135" s="479" t="str">
        <f>IF([1]raw_asset!$A135="","",VLOOKUP([1]raw_asset!$A135,[1]raw_asset!$A135:$G135,7))</f>
        <v/>
      </c>
      <c r="J135" s="113" t="str">
        <f t="shared" si="17"/>
        <v/>
      </c>
      <c r="K135" s="476" t="str">
        <f t="shared" si="12"/>
        <v/>
      </c>
      <c r="L135" s="479" t="str">
        <f t="shared" si="13"/>
        <v/>
      </c>
      <c r="M135" s="113" t="str">
        <f t="shared" si="14"/>
        <v/>
      </c>
      <c r="N135" s="485" t="str">
        <f>IF(B135="","",IF(ISERROR(VLOOKUP(A135,P2P!$A$13:$M$2000,3)),0,VLOOKUP(A135,P2P!$A$13:$M$2000,3))-IF(ISERROR(VLOOKUP(A135,P2P!$A$13:$M$2000,2)),0,VLOOKUP(A135,P2P!$A$13:$M$2000,2)))</f>
        <v/>
      </c>
      <c r="O135" s="485" t="str">
        <f>IF(E135="","",IF(ISERROR(VLOOKUP(A135,P2P!$A$13:$M$2000,8)),0,VLOOKUP(A135,P2P!$A$13:$M$2000,8))-IF(ISERROR(VLOOKUP(A135,P2P!$A$13:$M$2000,7)),0,VLOOKUP(A135,P2P!$A$13:$M$2000,7)))</f>
        <v/>
      </c>
      <c r="P135" s="485" t="str">
        <f>IF(H135="","",IF(ISERROR(VLOOKUP(A135,P2P!$A$13:$M$2000,13)),0,VLOOKUP(A135,P2P!$A$13:$M$2000,13))-IF(ISERROR(VLOOKUP(A135,P2P!$A$13:$M$2000,12)),0,VLOOKUP(A135,P2P!$A$13:$M$2000,12)))</f>
        <v/>
      </c>
    </row>
    <row r="136" spans="1:16">
      <c r="A136" s="479" t="str">
        <f>IF([1]raw_asset!$A136="","",VLOOKUP([1]raw_asset!$A136,[1]raw_asset!$A136:$G136,1))</f>
        <v/>
      </c>
      <c r="B136" s="479" t="str">
        <f>IF([1]raw_asset!$A136="","",VLOOKUP([1]raw_asset!$A136,[1]raw_asset!$A136:$G136,2))</f>
        <v/>
      </c>
      <c r="C136" s="479" t="str">
        <f>IF([1]raw_asset!$A136="","",VLOOKUP([1]raw_asset!$A136,[1]raw_asset!$A136:$G136,3))</f>
        <v/>
      </c>
      <c r="D136" s="113" t="str">
        <f t="shared" si="15"/>
        <v/>
      </c>
      <c r="E136" s="479" t="str">
        <f>IF([1]raw_asset!$A136="","",VLOOKUP([1]raw_asset!$A136,[1]raw_asset!$A136:$G136,4))</f>
        <v/>
      </c>
      <c r="F136" s="479" t="str">
        <f>IF([1]raw_asset!$A136="","",VLOOKUP([1]raw_asset!$A136,[1]raw_asset!$A136:$G136,5))</f>
        <v/>
      </c>
      <c r="G136" s="113" t="str">
        <f t="shared" si="16"/>
        <v/>
      </c>
      <c r="H136" s="479" t="str">
        <f>IF([1]raw_asset!$A136="","",VLOOKUP([1]raw_asset!$A136,[1]raw_asset!$A136:$G136,6))</f>
        <v/>
      </c>
      <c r="I136" s="479" t="str">
        <f>IF([1]raw_asset!$A136="","",VLOOKUP([1]raw_asset!$A136,[1]raw_asset!$A136:$G136,7))</f>
        <v/>
      </c>
      <c r="J136" s="113" t="str">
        <f t="shared" si="17"/>
        <v/>
      </c>
      <c r="K136" s="476" t="str">
        <f t="shared" si="12"/>
        <v/>
      </c>
      <c r="L136" s="479" t="str">
        <f t="shared" si="13"/>
        <v/>
      </c>
      <c r="M136" s="113" t="str">
        <f t="shared" si="14"/>
        <v/>
      </c>
      <c r="N136" s="485" t="str">
        <f>IF(B136="","",IF(ISERROR(VLOOKUP(A136,P2P!$A$13:$M$2000,3)),0,VLOOKUP(A136,P2P!$A$13:$M$2000,3))-IF(ISERROR(VLOOKUP(A136,P2P!$A$13:$M$2000,2)),0,VLOOKUP(A136,P2P!$A$13:$M$2000,2)))</f>
        <v/>
      </c>
      <c r="O136" s="485" t="str">
        <f>IF(E136="","",IF(ISERROR(VLOOKUP(A136,P2P!$A$13:$M$2000,8)),0,VLOOKUP(A136,P2P!$A$13:$M$2000,8))-IF(ISERROR(VLOOKUP(A136,P2P!$A$13:$M$2000,7)),0,VLOOKUP(A136,P2P!$A$13:$M$2000,7)))</f>
        <v/>
      </c>
      <c r="P136" s="485" t="str">
        <f>IF(H136="","",IF(ISERROR(VLOOKUP(A136,P2P!$A$13:$M$2000,13)),0,VLOOKUP(A136,P2P!$A$13:$M$2000,13))-IF(ISERROR(VLOOKUP(A136,P2P!$A$13:$M$2000,12)),0,VLOOKUP(A136,P2P!$A$13:$M$2000,12)))</f>
        <v/>
      </c>
    </row>
    <row r="137" spans="1:16">
      <c r="A137" s="479" t="str">
        <f>IF([1]raw_asset!$A137="","",VLOOKUP([1]raw_asset!$A137,[1]raw_asset!$A137:$G137,1))</f>
        <v/>
      </c>
      <c r="B137" s="479" t="str">
        <f>IF([1]raw_asset!$A137="","",VLOOKUP([1]raw_asset!$A137,[1]raw_asset!$A137:$G137,2))</f>
        <v/>
      </c>
      <c r="C137" s="479" t="str">
        <f>IF([1]raw_asset!$A137="","",VLOOKUP([1]raw_asset!$A137,[1]raw_asset!$A137:$G137,3))</f>
        <v/>
      </c>
      <c r="D137" s="113" t="str">
        <f t="shared" si="15"/>
        <v/>
      </c>
      <c r="E137" s="479" t="str">
        <f>IF([1]raw_asset!$A137="","",VLOOKUP([1]raw_asset!$A137,[1]raw_asset!$A137:$G137,4))</f>
        <v/>
      </c>
      <c r="F137" s="479" t="str">
        <f>IF([1]raw_asset!$A137="","",VLOOKUP([1]raw_asset!$A137,[1]raw_asset!$A137:$G137,5))</f>
        <v/>
      </c>
      <c r="G137" s="113" t="str">
        <f t="shared" si="16"/>
        <v/>
      </c>
      <c r="H137" s="479" t="str">
        <f>IF([1]raw_asset!$A137="","",VLOOKUP([1]raw_asset!$A137,[1]raw_asset!$A137:$G137,6))</f>
        <v/>
      </c>
      <c r="I137" s="479" t="str">
        <f>IF([1]raw_asset!$A137="","",VLOOKUP([1]raw_asset!$A137,[1]raw_asset!$A137:$G137,7))</f>
        <v/>
      </c>
      <c r="J137" s="113" t="str">
        <f t="shared" si="17"/>
        <v/>
      </c>
      <c r="K137" s="476" t="str">
        <f t="shared" si="12"/>
        <v/>
      </c>
      <c r="L137" s="479" t="str">
        <f t="shared" si="13"/>
        <v/>
      </c>
      <c r="M137" s="113" t="str">
        <f t="shared" si="14"/>
        <v/>
      </c>
      <c r="N137" s="485" t="str">
        <f>IF(B137="","",IF(ISERROR(VLOOKUP(A137,P2P!$A$13:$M$2000,3)),0,VLOOKUP(A137,P2P!$A$13:$M$2000,3))-IF(ISERROR(VLOOKUP(A137,P2P!$A$13:$M$2000,2)),0,VLOOKUP(A137,P2P!$A$13:$M$2000,2)))</f>
        <v/>
      </c>
      <c r="O137" s="485" t="str">
        <f>IF(E137="","",IF(ISERROR(VLOOKUP(A137,P2P!$A$13:$M$2000,8)),0,VLOOKUP(A137,P2P!$A$13:$M$2000,8))-IF(ISERROR(VLOOKUP(A137,P2P!$A$13:$M$2000,7)),0,VLOOKUP(A137,P2P!$A$13:$M$2000,7)))</f>
        <v/>
      </c>
      <c r="P137" s="485" t="str">
        <f>IF(H137="","",IF(ISERROR(VLOOKUP(A137,P2P!$A$13:$M$2000,13)),0,VLOOKUP(A137,P2P!$A$13:$M$2000,13))-IF(ISERROR(VLOOKUP(A137,P2P!$A$13:$M$2000,12)),0,VLOOKUP(A137,P2P!$A$13:$M$2000,12)))</f>
        <v/>
      </c>
    </row>
    <row r="138" spans="1:16">
      <c r="A138" s="479" t="str">
        <f>IF([1]raw_asset!$A138="","",VLOOKUP([1]raw_asset!$A138,[1]raw_asset!$A138:$G138,1))</f>
        <v/>
      </c>
      <c r="B138" s="479" t="str">
        <f>IF([1]raw_asset!$A138="","",VLOOKUP([1]raw_asset!$A138,[1]raw_asset!$A138:$G138,2))</f>
        <v/>
      </c>
      <c r="C138" s="479" t="str">
        <f>IF([1]raw_asset!$A138="","",VLOOKUP([1]raw_asset!$A138,[1]raw_asset!$A138:$G138,3))</f>
        <v/>
      </c>
      <c r="D138" s="113" t="str">
        <f t="shared" si="15"/>
        <v/>
      </c>
      <c r="E138" s="479" t="str">
        <f>IF([1]raw_asset!$A138="","",VLOOKUP([1]raw_asset!$A138,[1]raw_asset!$A138:$G138,4))</f>
        <v/>
      </c>
      <c r="F138" s="479" t="str">
        <f>IF([1]raw_asset!$A138="","",VLOOKUP([1]raw_asset!$A138,[1]raw_asset!$A138:$G138,5))</f>
        <v/>
      </c>
      <c r="G138" s="113" t="str">
        <f t="shared" si="16"/>
        <v/>
      </c>
      <c r="H138" s="479" t="str">
        <f>IF([1]raw_asset!$A138="","",VLOOKUP([1]raw_asset!$A138,[1]raw_asset!$A138:$G138,6))</f>
        <v/>
      </c>
      <c r="I138" s="479" t="str">
        <f>IF([1]raw_asset!$A138="","",VLOOKUP([1]raw_asset!$A138,[1]raw_asset!$A138:$G138,7))</f>
        <v/>
      </c>
      <c r="J138" s="113" t="str">
        <f t="shared" si="17"/>
        <v/>
      </c>
      <c r="K138" s="476" t="str">
        <f t="shared" si="12"/>
        <v/>
      </c>
      <c r="L138" s="479" t="str">
        <f t="shared" si="13"/>
        <v/>
      </c>
      <c r="M138" s="113" t="str">
        <f t="shared" si="14"/>
        <v/>
      </c>
      <c r="N138" s="485" t="str">
        <f>IF(B138="","",IF(ISERROR(VLOOKUP(A138,P2P!$A$13:$M$2000,3)),0,VLOOKUP(A138,P2P!$A$13:$M$2000,3))-IF(ISERROR(VLOOKUP(A138,P2P!$A$13:$M$2000,2)),0,VLOOKUP(A138,P2P!$A$13:$M$2000,2)))</f>
        <v/>
      </c>
      <c r="O138" s="485" t="str">
        <f>IF(E138="","",IF(ISERROR(VLOOKUP(A138,P2P!$A$13:$M$2000,8)),0,VLOOKUP(A138,P2P!$A$13:$M$2000,8))-IF(ISERROR(VLOOKUP(A138,P2P!$A$13:$M$2000,7)),0,VLOOKUP(A138,P2P!$A$13:$M$2000,7)))</f>
        <v/>
      </c>
      <c r="P138" s="485" t="str">
        <f>IF(H138="","",IF(ISERROR(VLOOKUP(A138,P2P!$A$13:$M$2000,13)),0,VLOOKUP(A138,P2P!$A$13:$M$2000,13))-IF(ISERROR(VLOOKUP(A138,P2P!$A$13:$M$2000,12)),0,VLOOKUP(A138,P2P!$A$13:$M$2000,12)))</f>
        <v/>
      </c>
    </row>
    <row r="139" spans="1:16">
      <c r="A139" s="479" t="str">
        <f>IF([1]raw_asset!$A139="","",VLOOKUP([1]raw_asset!$A139,[1]raw_asset!$A139:$G139,1))</f>
        <v/>
      </c>
      <c r="B139" s="479" t="str">
        <f>IF([1]raw_asset!$A139="","",VLOOKUP([1]raw_asset!$A139,[1]raw_asset!$A139:$G139,2))</f>
        <v/>
      </c>
      <c r="C139" s="479" t="str">
        <f>IF([1]raw_asset!$A139="","",VLOOKUP([1]raw_asset!$A139,[1]raw_asset!$A139:$G139,3))</f>
        <v/>
      </c>
      <c r="D139" s="113" t="str">
        <f t="shared" si="15"/>
        <v/>
      </c>
      <c r="E139" s="479" t="str">
        <f>IF([1]raw_asset!$A139="","",VLOOKUP([1]raw_asset!$A139,[1]raw_asset!$A139:$G139,4))</f>
        <v/>
      </c>
      <c r="F139" s="479" t="str">
        <f>IF([1]raw_asset!$A139="","",VLOOKUP([1]raw_asset!$A139,[1]raw_asset!$A139:$G139,5))</f>
        <v/>
      </c>
      <c r="G139" s="113" t="str">
        <f t="shared" si="16"/>
        <v/>
      </c>
      <c r="H139" s="479" t="str">
        <f>IF([1]raw_asset!$A139="","",VLOOKUP([1]raw_asset!$A139,[1]raw_asset!$A139:$G139,6))</f>
        <v/>
      </c>
      <c r="I139" s="479" t="str">
        <f>IF([1]raw_asset!$A139="","",VLOOKUP([1]raw_asset!$A139,[1]raw_asset!$A139:$G139,7))</f>
        <v/>
      </c>
      <c r="J139" s="113" t="str">
        <f t="shared" si="17"/>
        <v/>
      </c>
      <c r="K139" s="476" t="str">
        <f t="shared" si="12"/>
        <v/>
      </c>
      <c r="L139" s="479" t="str">
        <f t="shared" si="13"/>
        <v/>
      </c>
      <c r="M139" s="113" t="str">
        <f t="shared" si="14"/>
        <v/>
      </c>
      <c r="N139" s="485" t="str">
        <f>IF(B139="","",IF(ISERROR(VLOOKUP(A139,P2P!$A$13:$M$2000,3)),0,VLOOKUP(A139,P2P!$A$13:$M$2000,3))-IF(ISERROR(VLOOKUP(A139,P2P!$A$13:$M$2000,2)),0,VLOOKUP(A139,P2P!$A$13:$M$2000,2)))</f>
        <v/>
      </c>
      <c r="O139" s="485" t="str">
        <f>IF(E139="","",IF(ISERROR(VLOOKUP(A139,P2P!$A$13:$M$2000,8)),0,VLOOKUP(A139,P2P!$A$13:$M$2000,8))-IF(ISERROR(VLOOKUP(A139,P2P!$A$13:$M$2000,7)),0,VLOOKUP(A139,P2P!$A$13:$M$2000,7)))</f>
        <v/>
      </c>
      <c r="P139" s="485" t="str">
        <f>IF(H139="","",IF(ISERROR(VLOOKUP(A139,P2P!$A$13:$M$2000,13)),0,VLOOKUP(A139,P2P!$A$13:$M$2000,13))-IF(ISERROR(VLOOKUP(A139,P2P!$A$13:$M$2000,12)),0,VLOOKUP(A139,P2P!$A$13:$M$2000,12)))</f>
        <v/>
      </c>
    </row>
    <row r="140" spans="1:16">
      <c r="A140" s="479" t="str">
        <f>IF([1]raw_asset!$A140="","",VLOOKUP([1]raw_asset!$A140,[1]raw_asset!$A140:$G140,1))</f>
        <v/>
      </c>
      <c r="B140" s="479" t="str">
        <f>IF([1]raw_asset!$A140="","",VLOOKUP([1]raw_asset!$A140,[1]raw_asset!$A140:$G140,2))</f>
        <v/>
      </c>
      <c r="C140" s="479" t="str">
        <f>IF([1]raw_asset!$A140="","",VLOOKUP([1]raw_asset!$A140,[1]raw_asset!$A140:$G140,3))</f>
        <v/>
      </c>
      <c r="D140" s="113" t="str">
        <f t="shared" si="15"/>
        <v/>
      </c>
      <c r="E140" s="479" t="str">
        <f>IF([1]raw_asset!$A140="","",VLOOKUP([1]raw_asset!$A140,[1]raw_asset!$A140:$G140,4))</f>
        <v/>
      </c>
      <c r="F140" s="479" t="str">
        <f>IF([1]raw_asset!$A140="","",VLOOKUP([1]raw_asset!$A140,[1]raw_asset!$A140:$G140,5))</f>
        <v/>
      </c>
      <c r="G140" s="113" t="str">
        <f t="shared" si="16"/>
        <v/>
      </c>
      <c r="H140" s="479" t="str">
        <f>IF([1]raw_asset!$A140="","",VLOOKUP([1]raw_asset!$A140,[1]raw_asset!$A140:$G140,6))</f>
        <v/>
      </c>
      <c r="I140" s="479" t="str">
        <f>IF([1]raw_asset!$A140="","",VLOOKUP([1]raw_asset!$A140,[1]raw_asset!$A140:$G140,7))</f>
        <v/>
      </c>
      <c r="J140" s="113" t="str">
        <f t="shared" si="17"/>
        <v/>
      </c>
      <c r="K140" s="476" t="str">
        <f t="shared" si="12"/>
        <v/>
      </c>
      <c r="L140" s="479" t="str">
        <f t="shared" si="13"/>
        <v/>
      </c>
      <c r="M140" s="113" t="str">
        <f t="shared" si="14"/>
        <v/>
      </c>
      <c r="N140" s="485" t="str">
        <f>IF(B140="","",IF(ISERROR(VLOOKUP(A140,P2P!$A$13:$M$2000,3)),0,VLOOKUP(A140,P2P!$A$13:$M$2000,3))-IF(ISERROR(VLOOKUP(A140,P2P!$A$13:$M$2000,2)),0,VLOOKUP(A140,P2P!$A$13:$M$2000,2)))</f>
        <v/>
      </c>
      <c r="O140" s="485" t="str">
        <f>IF(E140="","",IF(ISERROR(VLOOKUP(A140,P2P!$A$13:$M$2000,8)),0,VLOOKUP(A140,P2P!$A$13:$M$2000,8))-IF(ISERROR(VLOOKUP(A140,P2P!$A$13:$M$2000,7)),0,VLOOKUP(A140,P2P!$A$13:$M$2000,7)))</f>
        <v/>
      </c>
      <c r="P140" s="485" t="str">
        <f>IF(H140="","",IF(ISERROR(VLOOKUP(A140,P2P!$A$13:$M$2000,13)),0,VLOOKUP(A140,P2P!$A$13:$M$2000,13))-IF(ISERROR(VLOOKUP(A140,P2P!$A$13:$M$2000,12)),0,VLOOKUP(A140,P2P!$A$13:$M$2000,12)))</f>
        <v/>
      </c>
    </row>
    <row r="141" spans="1:16">
      <c r="A141" s="479" t="str">
        <f>IF([1]raw_asset!$A141="","",VLOOKUP([1]raw_asset!$A141,[1]raw_asset!$A141:$G141,1))</f>
        <v/>
      </c>
      <c r="B141" s="479" t="str">
        <f>IF([1]raw_asset!$A141="","",VLOOKUP([1]raw_asset!$A141,[1]raw_asset!$A141:$G141,2))</f>
        <v/>
      </c>
      <c r="C141" s="479" t="str">
        <f>IF([1]raw_asset!$A141="","",VLOOKUP([1]raw_asset!$A141,[1]raw_asset!$A141:$G141,3))</f>
        <v/>
      </c>
      <c r="D141" s="113" t="str">
        <f t="shared" si="15"/>
        <v/>
      </c>
      <c r="E141" s="479" t="str">
        <f>IF([1]raw_asset!$A141="","",VLOOKUP([1]raw_asset!$A141,[1]raw_asset!$A141:$G141,4))</f>
        <v/>
      </c>
      <c r="F141" s="479" t="str">
        <f>IF([1]raw_asset!$A141="","",VLOOKUP([1]raw_asset!$A141,[1]raw_asset!$A141:$G141,5))</f>
        <v/>
      </c>
      <c r="G141" s="113" t="str">
        <f t="shared" si="16"/>
        <v/>
      </c>
      <c r="H141" s="479" t="str">
        <f>IF([1]raw_asset!$A141="","",VLOOKUP([1]raw_asset!$A141,[1]raw_asset!$A141:$G141,6))</f>
        <v/>
      </c>
      <c r="I141" s="479" t="str">
        <f>IF([1]raw_asset!$A141="","",VLOOKUP([1]raw_asset!$A141,[1]raw_asset!$A141:$G141,7))</f>
        <v/>
      </c>
      <c r="J141" s="113" t="str">
        <f t="shared" si="17"/>
        <v/>
      </c>
      <c r="K141" s="476" t="str">
        <f t="shared" si="12"/>
        <v/>
      </c>
      <c r="L141" s="479" t="str">
        <f t="shared" si="13"/>
        <v/>
      </c>
      <c r="M141" s="113" t="str">
        <f t="shared" si="14"/>
        <v/>
      </c>
      <c r="N141" s="485" t="str">
        <f>IF(B141="","",IF(ISERROR(VLOOKUP(A141,P2P!$A$13:$M$2000,3)),0,VLOOKUP(A141,P2P!$A$13:$M$2000,3))-IF(ISERROR(VLOOKUP(A141,P2P!$A$13:$M$2000,2)),0,VLOOKUP(A141,P2P!$A$13:$M$2000,2)))</f>
        <v/>
      </c>
      <c r="O141" s="485" t="str">
        <f>IF(E141="","",IF(ISERROR(VLOOKUP(A141,P2P!$A$13:$M$2000,8)),0,VLOOKUP(A141,P2P!$A$13:$M$2000,8))-IF(ISERROR(VLOOKUP(A141,P2P!$A$13:$M$2000,7)),0,VLOOKUP(A141,P2P!$A$13:$M$2000,7)))</f>
        <v/>
      </c>
      <c r="P141" s="485" t="str">
        <f>IF(H141="","",IF(ISERROR(VLOOKUP(A141,P2P!$A$13:$M$2000,13)),0,VLOOKUP(A141,P2P!$A$13:$M$2000,13))-IF(ISERROR(VLOOKUP(A141,P2P!$A$13:$M$2000,12)),0,VLOOKUP(A141,P2P!$A$13:$M$2000,12)))</f>
        <v/>
      </c>
    </row>
    <row r="142" spans="1:16">
      <c r="A142" s="479" t="str">
        <f>IF([1]raw_asset!$A142="","",VLOOKUP([1]raw_asset!$A142,[1]raw_asset!$A142:$G142,1))</f>
        <v/>
      </c>
      <c r="B142" s="479" t="str">
        <f>IF([1]raw_asset!$A142="","",VLOOKUP([1]raw_asset!$A142,[1]raw_asset!$A142:$G142,2))</f>
        <v/>
      </c>
      <c r="C142" s="479" t="str">
        <f>IF([1]raw_asset!$A142="","",VLOOKUP([1]raw_asset!$A142,[1]raw_asset!$A142:$G142,3))</f>
        <v/>
      </c>
      <c r="D142" s="113" t="str">
        <f t="shared" si="15"/>
        <v/>
      </c>
      <c r="E142" s="479" t="str">
        <f>IF([1]raw_asset!$A142="","",VLOOKUP([1]raw_asset!$A142,[1]raw_asset!$A142:$G142,4))</f>
        <v/>
      </c>
      <c r="F142" s="479" t="str">
        <f>IF([1]raw_asset!$A142="","",VLOOKUP([1]raw_asset!$A142,[1]raw_asset!$A142:$G142,5))</f>
        <v/>
      </c>
      <c r="G142" s="113" t="str">
        <f t="shared" si="16"/>
        <v/>
      </c>
      <c r="H142" s="479" t="str">
        <f>IF([1]raw_asset!$A142="","",VLOOKUP([1]raw_asset!$A142,[1]raw_asset!$A142:$G142,6))</f>
        <v/>
      </c>
      <c r="I142" s="479" t="str">
        <f>IF([1]raw_asset!$A142="","",VLOOKUP([1]raw_asset!$A142,[1]raw_asset!$A142:$G142,7))</f>
        <v/>
      </c>
      <c r="J142" s="113" t="str">
        <f t="shared" si="17"/>
        <v/>
      </c>
      <c r="K142" s="476" t="str">
        <f t="shared" si="12"/>
        <v/>
      </c>
      <c r="L142" s="479" t="str">
        <f t="shared" si="13"/>
        <v/>
      </c>
      <c r="M142" s="113" t="str">
        <f t="shared" si="14"/>
        <v/>
      </c>
      <c r="N142" s="485" t="str">
        <f>IF(B142="","",IF(ISERROR(VLOOKUP(A142,P2P!$A$13:$M$2000,3)),0,VLOOKUP(A142,P2P!$A$13:$M$2000,3))-IF(ISERROR(VLOOKUP(A142,P2P!$A$13:$M$2000,2)),0,VLOOKUP(A142,P2P!$A$13:$M$2000,2)))</f>
        <v/>
      </c>
      <c r="O142" s="485" t="str">
        <f>IF(E142="","",IF(ISERROR(VLOOKUP(A142,P2P!$A$13:$M$2000,8)),0,VLOOKUP(A142,P2P!$A$13:$M$2000,8))-IF(ISERROR(VLOOKUP(A142,P2P!$A$13:$M$2000,7)),0,VLOOKUP(A142,P2P!$A$13:$M$2000,7)))</f>
        <v/>
      </c>
      <c r="P142" s="485" t="str">
        <f>IF(H142="","",IF(ISERROR(VLOOKUP(A142,P2P!$A$13:$M$2000,13)),0,VLOOKUP(A142,P2P!$A$13:$M$2000,13))-IF(ISERROR(VLOOKUP(A142,P2P!$A$13:$M$2000,12)),0,VLOOKUP(A142,P2P!$A$13:$M$2000,12)))</f>
        <v/>
      </c>
    </row>
    <row r="143" spans="1:16">
      <c r="A143" s="479" t="str">
        <f>IF([1]raw_asset!$A143="","",VLOOKUP([1]raw_asset!$A143,[1]raw_asset!$A143:$G143,1))</f>
        <v/>
      </c>
      <c r="B143" s="479" t="str">
        <f>IF([1]raw_asset!$A143="","",VLOOKUP([1]raw_asset!$A143,[1]raw_asset!$A143:$G143,2))</f>
        <v/>
      </c>
      <c r="C143" s="479" t="str">
        <f>IF([1]raw_asset!$A143="","",VLOOKUP([1]raw_asset!$A143,[1]raw_asset!$A143:$G143,3))</f>
        <v/>
      </c>
      <c r="D143" s="113" t="str">
        <f t="shared" si="15"/>
        <v/>
      </c>
      <c r="E143" s="479" t="str">
        <f>IF([1]raw_asset!$A143="","",VLOOKUP([1]raw_asset!$A143,[1]raw_asset!$A143:$G143,4))</f>
        <v/>
      </c>
      <c r="F143" s="479" t="str">
        <f>IF([1]raw_asset!$A143="","",VLOOKUP([1]raw_asset!$A143,[1]raw_asset!$A143:$G143,5))</f>
        <v/>
      </c>
      <c r="G143" s="113" t="str">
        <f t="shared" si="16"/>
        <v/>
      </c>
      <c r="H143" s="479" t="str">
        <f>IF([1]raw_asset!$A143="","",VLOOKUP([1]raw_asset!$A143,[1]raw_asset!$A143:$G143,6))</f>
        <v/>
      </c>
      <c r="I143" s="479" t="str">
        <f>IF([1]raw_asset!$A143="","",VLOOKUP([1]raw_asset!$A143,[1]raw_asset!$A143:$G143,7))</f>
        <v/>
      </c>
      <c r="J143" s="113" t="str">
        <f t="shared" si="17"/>
        <v/>
      </c>
      <c r="K143" s="476" t="str">
        <f t="shared" si="12"/>
        <v/>
      </c>
      <c r="L143" s="479" t="str">
        <f t="shared" si="13"/>
        <v/>
      </c>
      <c r="M143" s="113" t="str">
        <f t="shared" si="14"/>
        <v/>
      </c>
      <c r="N143" s="485" t="str">
        <f>IF(B143="","",IF(ISERROR(VLOOKUP(A143,P2P!$A$13:$M$2000,3)),0,VLOOKUP(A143,P2P!$A$13:$M$2000,3))-IF(ISERROR(VLOOKUP(A143,P2P!$A$13:$M$2000,2)),0,VLOOKUP(A143,P2P!$A$13:$M$2000,2)))</f>
        <v/>
      </c>
      <c r="O143" s="485" t="str">
        <f>IF(E143="","",IF(ISERROR(VLOOKUP(A143,P2P!$A$13:$M$2000,8)),0,VLOOKUP(A143,P2P!$A$13:$M$2000,8))-IF(ISERROR(VLOOKUP(A143,P2P!$A$13:$M$2000,7)),0,VLOOKUP(A143,P2P!$A$13:$M$2000,7)))</f>
        <v/>
      </c>
      <c r="P143" s="485" t="str">
        <f>IF(H143="","",IF(ISERROR(VLOOKUP(A143,P2P!$A$13:$M$2000,13)),0,VLOOKUP(A143,P2P!$A$13:$M$2000,13))-IF(ISERROR(VLOOKUP(A143,P2P!$A$13:$M$2000,12)),0,VLOOKUP(A143,P2P!$A$13:$M$2000,12)))</f>
        <v/>
      </c>
    </row>
    <row r="144" spans="1:16">
      <c r="A144" s="479" t="str">
        <f>IF([1]raw_asset!$A144="","",VLOOKUP([1]raw_asset!$A144,[1]raw_asset!$A144:$G144,1))</f>
        <v/>
      </c>
      <c r="B144" s="479" t="str">
        <f>IF([1]raw_asset!$A144="","",VLOOKUP([1]raw_asset!$A144,[1]raw_asset!$A144:$G144,2))</f>
        <v/>
      </c>
      <c r="C144" s="479" t="str">
        <f>IF([1]raw_asset!$A144="","",VLOOKUP([1]raw_asset!$A144,[1]raw_asset!$A144:$G144,3))</f>
        <v/>
      </c>
      <c r="D144" s="113" t="str">
        <f t="shared" si="15"/>
        <v/>
      </c>
      <c r="E144" s="479" t="str">
        <f>IF([1]raw_asset!$A144="","",VLOOKUP([1]raw_asset!$A144,[1]raw_asset!$A144:$G144,4))</f>
        <v/>
      </c>
      <c r="F144" s="479" t="str">
        <f>IF([1]raw_asset!$A144="","",VLOOKUP([1]raw_asset!$A144,[1]raw_asset!$A144:$G144,5))</f>
        <v/>
      </c>
      <c r="G144" s="113" t="str">
        <f t="shared" si="16"/>
        <v/>
      </c>
      <c r="H144" s="479" t="str">
        <f>IF([1]raw_asset!$A144="","",VLOOKUP([1]raw_asset!$A144,[1]raw_asset!$A144:$G144,6))</f>
        <v/>
      </c>
      <c r="I144" s="479" t="str">
        <f>IF([1]raw_asset!$A144="","",VLOOKUP([1]raw_asset!$A144,[1]raw_asset!$A144:$G144,7))</f>
        <v/>
      </c>
      <c r="J144" s="113" t="str">
        <f t="shared" si="17"/>
        <v/>
      </c>
      <c r="K144" s="476" t="str">
        <f t="shared" si="12"/>
        <v/>
      </c>
      <c r="L144" s="479" t="str">
        <f t="shared" si="13"/>
        <v/>
      </c>
      <c r="M144" s="113" t="str">
        <f t="shared" si="14"/>
        <v/>
      </c>
      <c r="N144" s="485" t="str">
        <f>IF(B144="","",IF(ISERROR(VLOOKUP(A144,P2P!$A$13:$M$2000,3)),0,VLOOKUP(A144,P2P!$A$13:$M$2000,3))-IF(ISERROR(VLOOKUP(A144,P2P!$A$13:$M$2000,2)),0,VLOOKUP(A144,P2P!$A$13:$M$2000,2)))</f>
        <v/>
      </c>
      <c r="O144" s="485" t="str">
        <f>IF(E144="","",IF(ISERROR(VLOOKUP(A144,P2P!$A$13:$M$2000,8)),0,VLOOKUP(A144,P2P!$A$13:$M$2000,8))-IF(ISERROR(VLOOKUP(A144,P2P!$A$13:$M$2000,7)),0,VLOOKUP(A144,P2P!$A$13:$M$2000,7)))</f>
        <v/>
      </c>
      <c r="P144" s="485" t="str">
        <f>IF(H144="","",IF(ISERROR(VLOOKUP(A144,P2P!$A$13:$M$2000,13)),0,VLOOKUP(A144,P2P!$A$13:$M$2000,13))-IF(ISERROR(VLOOKUP(A144,P2P!$A$13:$M$2000,12)),0,VLOOKUP(A144,P2P!$A$13:$M$2000,12)))</f>
        <v/>
      </c>
    </row>
    <row r="145" spans="1:16">
      <c r="A145" s="479" t="str">
        <f>IF([1]raw_asset!$A145="","",VLOOKUP([1]raw_asset!$A145,[1]raw_asset!$A145:$G145,1))</f>
        <v/>
      </c>
      <c r="B145" s="479" t="str">
        <f>IF([1]raw_asset!$A145="","",VLOOKUP([1]raw_asset!$A145,[1]raw_asset!$A145:$G145,2))</f>
        <v/>
      </c>
      <c r="C145" s="479" t="str">
        <f>IF([1]raw_asset!$A145="","",VLOOKUP([1]raw_asset!$A145,[1]raw_asset!$A145:$G145,3))</f>
        <v/>
      </c>
      <c r="D145" s="113" t="str">
        <f t="shared" si="15"/>
        <v/>
      </c>
      <c r="E145" s="479" t="str">
        <f>IF([1]raw_asset!$A145="","",VLOOKUP([1]raw_asset!$A145,[1]raw_asset!$A145:$G145,4))</f>
        <v/>
      </c>
      <c r="F145" s="479" t="str">
        <f>IF([1]raw_asset!$A145="","",VLOOKUP([1]raw_asset!$A145,[1]raw_asset!$A145:$G145,5))</f>
        <v/>
      </c>
      <c r="G145" s="113" t="str">
        <f t="shared" si="16"/>
        <v/>
      </c>
      <c r="H145" s="479" t="str">
        <f>IF([1]raw_asset!$A145="","",VLOOKUP([1]raw_asset!$A145,[1]raw_asset!$A145:$G145,6))</f>
        <v/>
      </c>
      <c r="I145" s="479" t="str">
        <f>IF([1]raw_asset!$A145="","",VLOOKUP([1]raw_asset!$A145,[1]raw_asset!$A145:$G145,7))</f>
        <v/>
      </c>
      <c r="J145" s="113" t="str">
        <f t="shared" si="17"/>
        <v/>
      </c>
      <c r="K145" s="476" t="str">
        <f t="shared" si="12"/>
        <v/>
      </c>
      <c r="L145" s="479" t="str">
        <f t="shared" si="13"/>
        <v/>
      </c>
      <c r="M145" s="113" t="str">
        <f t="shared" si="14"/>
        <v/>
      </c>
      <c r="N145" s="485" t="str">
        <f>IF(B145="","",IF(ISERROR(VLOOKUP(A145,P2P!$A$13:$M$2000,3)),0,VLOOKUP(A145,P2P!$A$13:$M$2000,3))-IF(ISERROR(VLOOKUP(A145,P2P!$A$13:$M$2000,2)),0,VLOOKUP(A145,P2P!$A$13:$M$2000,2)))</f>
        <v/>
      </c>
      <c r="O145" s="485" t="str">
        <f>IF(E145="","",IF(ISERROR(VLOOKUP(A145,P2P!$A$13:$M$2000,8)),0,VLOOKUP(A145,P2P!$A$13:$M$2000,8))-IF(ISERROR(VLOOKUP(A145,P2P!$A$13:$M$2000,7)),0,VLOOKUP(A145,P2P!$A$13:$M$2000,7)))</f>
        <v/>
      </c>
      <c r="P145" s="485" t="str">
        <f>IF(H145="","",IF(ISERROR(VLOOKUP(A145,P2P!$A$13:$M$2000,13)),0,VLOOKUP(A145,P2P!$A$13:$M$2000,13))-IF(ISERROR(VLOOKUP(A145,P2P!$A$13:$M$2000,12)),0,VLOOKUP(A145,P2P!$A$13:$M$2000,12)))</f>
        <v/>
      </c>
    </row>
    <row r="146" spans="1:16">
      <c r="A146" s="479" t="str">
        <f>IF([1]raw_asset!$A146="","",VLOOKUP([1]raw_asset!$A146,[1]raw_asset!$A146:$G146,1))</f>
        <v/>
      </c>
      <c r="B146" s="479" t="str">
        <f>IF([1]raw_asset!$A146="","",VLOOKUP([1]raw_asset!$A146,[1]raw_asset!$A146:$G146,2))</f>
        <v/>
      </c>
      <c r="C146" s="479" t="str">
        <f>IF([1]raw_asset!$A146="","",VLOOKUP([1]raw_asset!$A146,[1]raw_asset!$A146:$G146,3))</f>
        <v/>
      </c>
      <c r="D146" s="113" t="str">
        <f t="shared" si="15"/>
        <v/>
      </c>
      <c r="E146" s="479" t="str">
        <f>IF([1]raw_asset!$A146="","",VLOOKUP([1]raw_asset!$A146,[1]raw_asset!$A146:$G146,4))</f>
        <v/>
      </c>
      <c r="F146" s="479" t="str">
        <f>IF([1]raw_asset!$A146="","",VLOOKUP([1]raw_asset!$A146,[1]raw_asset!$A146:$G146,5))</f>
        <v/>
      </c>
      <c r="G146" s="113" t="str">
        <f t="shared" si="16"/>
        <v/>
      </c>
      <c r="H146" s="479" t="str">
        <f>IF([1]raw_asset!$A146="","",VLOOKUP([1]raw_asset!$A146,[1]raw_asset!$A146:$G146,6))</f>
        <v/>
      </c>
      <c r="I146" s="479" t="str">
        <f>IF([1]raw_asset!$A146="","",VLOOKUP([1]raw_asset!$A146,[1]raw_asset!$A146:$G146,7))</f>
        <v/>
      </c>
      <c r="J146" s="113" t="str">
        <f t="shared" si="17"/>
        <v/>
      </c>
      <c r="K146" s="476" t="str">
        <f t="shared" si="12"/>
        <v/>
      </c>
      <c r="L146" s="479" t="str">
        <f t="shared" si="13"/>
        <v/>
      </c>
      <c r="M146" s="113" t="str">
        <f t="shared" si="14"/>
        <v/>
      </c>
      <c r="N146" s="485" t="str">
        <f>IF(B146="","",IF(ISERROR(VLOOKUP(A146,P2P!$A$13:$M$2000,3)),0,VLOOKUP(A146,P2P!$A$13:$M$2000,3))-IF(ISERROR(VLOOKUP(A146,P2P!$A$13:$M$2000,2)),0,VLOOKUP(A146,P2P!$A$13:$M$2000,2)))</f>
        <v/>
      </c>
      <c r="O146" s="485" t="str">
        <f>IF(E146="","",IF(ISERROR(VLOOKUP(A146,P2P!$A$13:$M$2000,8)),0,VLOOKUP(A146,P2P!$A$13:$M$2000,8))-IF(ISERROR(VLOOKUP(A146,P2P!$A$13:$M$2000,7)),0,VLOOKUP(A146,P2P!$A$13:$M$2000,7)))</f>
        <v/>
      </c>
      <c r="P146" s="485" t="str">
        <f>IF(H146="","",IF(ISERROR(VLOOKUP(A146,P2P!$A$13:$M$2000,13)),0,VLOOKUP(A146,P2P!$A$13:$M$2000,13))-IF(ISERROR(VLOOKUP(A146,P2P!$A$13:$M$2000,12)),0,VLOOKUP(A146,P2P!$A$13:$M$2000,12)))</f>
        <v/>
      </c>
    </row>
    <row r="147" spans="1:16">
      <c r="A147" s="479" t="str">
        <f>IF([1]raw_asset!$A147="","",VLOOKUP([1]raw_asset!$A147,[1]raw_asset!$A147:$G147,1))</f>
        <v/>
      </c>
      <c r="B147" s="479" t="str">
        <f>IF([1]raw_asset!$A147="","",VLOOKUP([1]raw_asset!$A147,[1]raw_asset!$A147:$G147,2))</f>
        <v/>
      </c>
      <c r="C147" s="479" t="str">
        <f>IF([1]raw_asset!$A147="","",VLOOKUP([1]raw_asset!$A147,[1]raw_asset!$A147:$G147,3))</f>
        <v/>
      </c>
      <c r="D147" s="113" t="str">
        <f t="shared" si="15"/>
        <v/>
      </c>
      <c r="E147" s="479" t="str">
        <f>IF([1]raw_asset!$A147="","",VLOOKUP([1]raw_asset!$A147,[1]raw_asset!$A147:$G147,4))</f>
        <v/>
      </c>
      <c r="F147" s="479" t="str">
        <f>IF([1]raw_asset!$A147="","",VLOOKUP([1]raw_asset!$A147,[1]raw_asset!$A147:$G147,5))</f>
        <v/>
      </c>
      <c r="G147" s="113" t="str">
        <f t="shared" si="16"/>
        <v/>
      </c>
      <c r="H147" s="479" t="str">
        <f>IF([1]raw_asset!$A147="","",VLOOKUP([1]raw_asset!$A147,[1]raw_asset!$A147:$G147,6))</f>
        <v/>
      </c>
      <c r="I147" s="479" t="str">
        <f>IF([1]raw_asset!$A147="","",VLOOKUP([1]raw_asset!$A147,[1]raw_asset!$A147:$G147,7))</f>
        <v/>
      </c>
      <c r="J147" s="113" t="str">
        <f t="shared" si="17"/>
        <v/>
      </c>
      <c r="K147" s="476" t="str">
        <f t="shared" si="12"/>
        <v/>
      </c>
      <c r="L147" s="479" t="str">
        <f t="shared" si="13"/>
        <v/>
      </c>
      <c r="M147" s="113" t="str">
        <f t="shared" si="14"/>
        <v/>
      </c>
      <c r="N147" s="485" t="str">
        <f>IF(B147="","",IF(ISERROR(VLOOKUP(A147,P2P!$A$13:$M$2000,3)),0,VLOOKUP(A147,P2P!$A$13:$M$2000,3))-IF(ISERROR(VLOOKUP(A147,P2P!$A$13:$M$2000,2)),0,VLOOKUP(A147,P2P!$A$13:$M$2000,2)))</f>
        <v/>
      </c>
      <c r="O147" s="485" t="str">
        <f>IF(E147="","",IF(ISERROR(VLOOKUP(A147,P2P!$A$13:$M$2000,8)),0,VLOOKUP(A147,P2P!$A$13:$M$2000,8))-IF(ISERROR(VLOOKUP(A147,P2P!$A$13:$M$2000,7)),0,VLOOKUP(A147,P2P!$A$13:$M$2000,7)))</f>
        <v/>
      </c>
      <c r="P147" s="485" t="str">
        <f>IF(H147="","",IF(ISERROR(VLOOKUP(A147,P2P!$A$13:$M$2000,13)),0,VLOOKUP(A147,P2P!$A$13:$M$2000,13))-IF(ISERROR(VLOOKUP(A147,P2P!$A$13:$M$2000,12)),0,VLOOKUP(A147,P2P!$A$13:$M$2000,12)))</f>
        <v/>
      </c>
    </row>
    <row r="148" spans="1:16">
      <c r="A148" s="479" t="str">
        <f>IF([1]raw_asset!$A148="","",VLOOKUP([1]raw_asset!$A148,[1]raw_asset!$A148:$G148,1))</f>
        <v/>
      </c>
      <c r="B148" s="479" t="str">
        <f>IF([1]raw_asset!$A148="","",VLOOKUP([1]raw_asset!$A148,[1]raw_asset!$A148:$G148,2))</f>
        <v/>
      </c>
      <c r="C148" s="479" t="str">
        <f>IF([1]raw_asset!$A148="","",VLOOKUP([1]raw_asset!$A148,[1]raw_asset!$A148:$G148,3))</f>
        <v/>
      </c>
      <c r="D148" s="113" t="str">
        <f t="shared" si="15"/>
        <v/>
      </c>
      <c r="E148" s="479" t="str">
        <f>IF([1]raw_asset!$A148="","",VLOOKUP([1]raw_asset!$A148,[1]raw_asset!$A148:$G148,4))</f>
        <v/>
      </c>
      <c r="F148" s="479" t="str">
        <f>IF([1]raw_asset!$A148="","",VLOOKUP([1]raw_asset!$A148,[1]raw_asset!$A148:$G148,5))</f>
        <v/>
      </c>
      <c r="G148" s="113" t="str">
        <f t="shared" si="16"/>
        <v/>
      </c>
      <c r="H148" s="479" t="str">
        <f>IF([1]raw_asset!$A148="","",VLOOKUP([1]raw_asset!$A148,[1]raw_asset!$A148:$G148,6))</f>
        <v/>
      </c>
      <c r="I148" s="479" t="str">
        <f>IF([1]raw_asset!$A148="","",VLOOKUP([1]raw_asset!$A148,[1]raw_asset!$A148:$G148,7))</f>
        <v/>
      </c>
      <c r="J148" s="113" t="str">
        <f t="shared" si="17"/>
        <v/>
      </c>
      <c r="K148" s="476" t="str">
        <f t="shared" si="12"/>
        <v/>
      </c>
      <c r="L148" s="479" t="str">
        <f t="shared" si="13"/>
        <v/>
      </c>
      <c r="M148" s="113" t="str">
        <f t="shared" si="14"/>
        <v/>
      </c>
      <c r="N148" s="485" t="str">
        <f>IF(B148="","",IF(ISERROR(VLOOKUP(A148,P2P!$A$13:$M$2000,3)),0,VLOOKUP(A148,P2P!$A$13:$M$2000,3))-IF(ISERROR(VLOOKUP(A148,P2P!$A$13:$M$2000,2)),0,VLOOKUP(A148,P2P!$A$13:$M$2000,2)))</f>
        <v/>
      </c>
      <c r="O148" s="485" t="str">
        <f>IF(E148="","",IF(ISERROR(VLOOKUP(A148,P2P!$A$13:$M$2000,8)),0,VLOOKUP(A148,P2P!$A$13:$M$2000,8))-IF(ISERROR(VLOOKUP(A148,P2P!$A$13:$M$2000,7)),0,VLOOKUP(A148,P2P!$A$13:$M$2000,7)))</f>
        <v/>
      </c>
      <c r="P148" s="485" t="str">
        <f>IF(H148="","",IF(ISERROR(VLOOKUP(A148,P2P!$A$13:$M$2000,13)),0,VLOOKUP(A148,P2P!$A$13:$M$2000,13))-IF(ISERROR(VLOOKUP(A148,P2P!$A$13:$M$2000,12)),0,VLOOKUP(A148,P2P!$A$13:$M$2000,12)))</f>
        <v/>
      </c>
    </row>
    <row r="149" spans="1:16">
      <c r="A149" s="479" t="str">
        <f>IF([1]raw_asset!$A149="","",VLOOKUP([1]raw_asset!$A149,[1]raw_asset!$A149:$G149,1))</f>
        <v/>
      </c>
      <c r="B149" s="479" t="str">
        <f>IF([1]raw_asset!$A149="","",VLOOKUP([1]raw_asset!$A149,[1]raw_asset!$A149:$G149,2))</f>
        <v/>
      </c>
      <c r="C149" s="479" t="str">
        <f>IF([1]raw_asset!$A149="","",VLOOKUP([1]raw_asset!$A149,[1]raw_asset!$A149:$G149,3))</f>
        <v/>
      </c>
      <c r="D149" s="113" t="str">
        <f t="shared" si="15"/>
        <v/>
      </c>
      <c r="E149" s="479" t="str">
        <f>IF([1]raw_asset!$A149="","",VLOOKUP([1]raw_asset!$A149,[1]raw_asset!$A149:$G149,4))</f>
        <v/>
      </c>
      <c r="F149" s="479" t="str">
        <f>IF([1]raw_asset!$A149="","",VLOOKUP([1]raw_asset!$A149,[1]raw_asset!$A149:$G149,5))</f>
        <v/>
      </c>
      <c r="G149" s="113" t="str">
        <f t="shared" si="16"/>
        <v/>
      </c>
      <c r="H149" s="479" t="str">
        <f>IF([1]raw_asset!$A149="","",VLOOKUP([1]raw_asset!$A149,[1]raw_asset!$A149:$G149,6))</f>
        <v/>
      </c>
      <c r="I149" s="479" t="str">
        <f>IF([1]raw_asset!$A149="","",VLOOKUP([1]raw_asset!$A149,[1]raw_asset!$A149:$G149,7))</f>
        <v/>
      </c>
      <c r="J149" s="113" t="str">
        <f t="shared" si="17"/>
        <v/>
      </c>
      <c r="K149" s="476" t="str">
        <f t="shared" si="12"/>
        <v/>
      </c>
      <c r="L149" s="479" t="str">
        <f t="shared" si="13"/>
        <v/>
      </c>
      <c r="M149" s="113" t="str">
        <f t="shared" si="14"/>
        <v/>
      </c>
      <c r="N149" s="485" t="str">
        <f>IF(B149="","",IF(ISERROR(VLOOKUP(A149,P2P!$A$13:$M$2000,3)),0,VLOOKUP(A149,P2P!$A$13:$M$2000,3))-IF(ISERROR(VLOOKUP(A149,P2P!$A$13:$M$2000,2)),0,VLOOKUP(A149,P2P!$A$13:$M$2000,2)))</f>
        <v/>
      </c>
      <c r="O149" s="485" t="str">
        <f>IF(E149="","",IF(ISERROR(VLOOKUP(A149,P2P!$A$13:$M$2000,8)),0,VLOOKUP(A149,P2P!$A$13:$M$2000,8))-IF(ISERROR(VLOOKUP(A149,P2P!$A$13:$M$2000,7)),0,VLOOKUP(A149,P2P!$A$13:$M$2000,7)))</f>
        <v/>
      </c>
      <c r="P149" s="485" t="str">
        <f>IF(H149="","",IF(ISERROR(VLOOKUP(A149,P2P!$A$13:$M$2000,13)),0,VLOOKUP(A149,P2P!$A$13:$M$2000,13))-IF(ISERROR(VLOOKUP(A149,P2P!$A$13:$M$2000,12)),0,VLOOKUP(A149,P2P!$A$13:$M$2000,12)))</f>
        <v/>
      </c>
    </row>
    <row r="150" spans="1:16">
      <c r="A150" s="479" t="str">
        <f>IF([1]raw_asset!$A150="","",VLOOKUP([1]raw_asset!$A150,[1]raw_asset!$A150:$G150,1))</f>
        <v/>
      </c>
      <c r="B150" s="479" t="str">
        <f>IF([1]raw_asset!$A150="","",VLOOKUP([1]raw_asset!$A150,[1]raw_asset!$A150:$G150,2))</f>
        <v/>
      </c>
      <c r="C150" s="479" t="str">
        <f>IF([1]raw_asset!$A150="","",VLOOKUP([1]raw_asset!$A150,[1]raw_asset!$A150:$G150,3))</f>
        <v/>
      </c>
      <c r="D150" s="113" t="str">
        <f t="shared" si="15"/>
        <v/>
      </c>
      <c r="E150" s="479" t="str">
        <f>IF([1]raw_asset!$A150="","",VLOOKUP([1]raw_asset!$A150,[1]raw_asset!$A150:$G150,4))</f>
        <v/>
      </c>
      <c r="F150" s="479" t="str">
        <f>IF([1]raw_asset!$A150="","",VLOOKUP([1]raw_asset!$A150,[1]raw_asset!$A150:$G150,5))</f>
        <v/>
      </c>
      <c r="G150" s="113" t="str">
        <f t="shared" si="16"/>
        <v/>
      </c>
      <c r="H150" s="479" t="str">
        <f>IF([1]raw_asset!$A150="","",VLOOKUP([1]raw_asset!$A150,[1]raw_asset!$A150:$G150,6))</f>
        <v/>
      </c>
      <c r="I150" s="479" t="str">
        <f>IF([1]raw_asset!$A150="","",VLOOKUP([1]raw_asset!$A150,[1]raw_asset!$A150:$G150,7))</f>
        <v/>
      </c>
      <c r="J150" s="113" t="str">
        <f t="shared" si="17"/>
        <v/>
      </c>
      <c r="K150" s="476" t="str">
        <f t="shared" si="12"/>
        <v/>
      </c>
      <c r="L150" s="479" t="str">
        <f t="shared" si="13"/>
        <v/>
      </c>
      <c r="M150" s="113" t="str">
        <f t="shared" si="14"/>
        <v/>
      </c>
      <c r="N150" s="485" t="str">
        <f>IF(B150="","",IF(ISERROR(VLOOKUP(A150,P2P!$A$13:$M$2000,3)),0,VLOOKUP(A150,P2P!$A$13:$M$2000,3))-IF(ISERROR(VLOOKUP(A150,P2P!$A$13:$M$2000,2)),0,VLOOKUP(A150,P2P!$A$13:$M$2000,2)))</f>
        <v/>
      </c>
      <c r="O150" s="485" t="str">
        <f>IF(E150="","",IF(ISERROR(VLOOKUP(A150,P2P!$A$13:$M$2000,8)),0,VLOOKUP(A150,P2P!$A$13:$M$2000,8))-IF(ISERROR(VLOOKUP(A150,P2P!$A$13:$M$2000,7)),0,VLOOKUP(A150,P2P!$A$13:$M$2000,7)))</f>
        <v/>
      </c>
      <c r="P150" s="485" t="str">
        <f>IF(H150="","",IF(ISERROR(VLOOKUP(A150,P2P!$A$13:$M$2000,13)),0,VLOOKUP(A150,P2P!$A$13:$M$2000,13))-IF(ISERROR(VLOOKUP(A150,P2P!$A$13:$M$2000,12)),0,VLOOKUP(A150,P2P!$A$13:$M$2000,12)))</f>
        <v/>
      </c>
    </row>
    <row r="151" spans="1:16">
      <c r="A151" s="479" t="str">
        <f>IF([1]raw_asset!$A151="","",VLOOKUP([1]raw_asset!$A151,[1]raw_asset!$A151:$G151,1))</f>
        <v/>
      </c>
      <c r="B151" s="479" t="str">
        <f>IF([1]raw_asset!$A151="","",VLOOKUP([1]raw_asset!$A151,[1]raw_asset!$A151:$G151,2))</f>
        <v/>
      </c>
      <c r="C151" s="479" t="str">
        <f>IF([1]raw_asset!$A151="","",VLOOKUP([1]raw_asset!$A151,[1]raw_asset!$A151:$G151,3))</f>
        <v/>
      </c>
      <c r="D151" s="113" t="str">
        <f t="shared" si="15"/>
        <v/>
      </c>
      <c r="E151" s="479" t="str">
        <f>IF([1]raw_asset!$A151="","",VLOOKUP([1]raw_asset!$A151,[1]raw_asset!$A151:$G151,4))</f>
        <v/>
      </c>
      <c r="F151" s="479" t="str">
        <f>IF([1]raw_asset!$A151="","",VLOOKUP([1]raw_asset!$A151,[1]raw_asset!$A151:$G151,5))</f>
        <v/>
      </c>
      <c r="G151" s="113" t="str">
        <f t="shared" si="16"/>
        <v/>
      </c>
      <c r="H151" s="479" t="str">
        <f>IF([1]raw_asset!$A151="","",VLOOKUP([1]raw_asset!$A151,[1]raw_asset!$A151:$G151,6))</f>
        <v/>
      </c>
      <c r="I151" s="479" t="str">
        <f>IF([1]raw_asset!$A151="","",VLOOKUP([1]raw_asset!$A151,[1]raw_asset!$A151:$G151,7))</f>
        <v/>
      </c>
      <c r="J151" s="113" t="str">
        <f t="shared" si="17"/>
        <v/>
      </c>
      <c r="K151" s="476" t="str">
        <f t="shared" si="12"/>
        <v/>
      </c>
      <c r="L151" s="479" t="str">
        <f t="shared" si="13"/>
        <v/>
      </c>
      <c r="M151" s="113" t="str">
        <f t="shared" si="14"/>
        <v/>
      </c>
      <c r="N151" s="485" t="str">
        <f>IF(B151="","",IF(ISERROR(VLOOKUP(A151,P2P!$A$13:$M$2000,3)),0,VLOOKUP(A151,P2P!$A$13:$M$2000,3))-IF(ISERROR(VLOOKUP(A151,P2P!$A$13:$M$2000,2)),0,VLOOKUP(A151,P2P!$A$13:$M$2000,2)))</f>
        <v/>
      </c>
      <c r="O151" s="485" t="str">
        <f>IF(E151="","",IF(ISERROR(VLOOKUP(A151,P2P!$A$13:$M$2000,8)),0,VLOOKUP(A151,P2P!$A$13:$M$2000,8))-IF(ISERROR(VLOOKUP(A151,P2P!$A$13:$M$2000,7)),0,VLOOKUP(A151,P2P!$A$13:$M$2000,7)))</f>
        <v/>
      </c>
      <c r="P151" s="485" t="str">
        <f>IF(H151="","",IF(ISERROR(VLOOKUP(A151,P2P!$A$13:$M$2000,13)),0,VLOOKUP(A151,P2P!$A$13:$M$2000,13))-IF(ISERROR(VLOOKUP(A151,P2P!$A$13:$M$2000,12)),0,VLOOKUP(A151,P2P!$A$13:$M$2000,12)))</f>
        <v/>
      </c>
    </row>
    <row r="152" spans="1:16">
      <c r="A152" s="479" t="str">
        <f>IF([1]raw_asset!$A152="","",VLOOKUP([1]raw_asset!$A152,[1]raw_asset!$A152:$G152,1))</f>
        <v/>
      </c>
      <c r="B152" s="479" t="str">
        <f>IF([1]raw_asset!$A152="","",VLOOKUP([1]raw_asset!$A152,[1]raw_asset!$A152:$G152,2))</f>
        <v/>
      </c>
      <c r="C152" s="479" t="str">
        <f>IF([1]raw_asset!$A152="","",VLOOKUP([1]raw_asset!$A152,[1]raw_asset!$A152:$G152,3))</f>
        <v/>
      </c>
      <c r="D152" s="113" t="str">
        <f t="shared" si="15"/>
        <v/>
      </c>
      <c r="E152" s="479" t="str">
        <f>IF([1]raw_asset!$A152="","",VLOOKUP([1]raw_asset!$A152,[1]raw_asset!$A152:$G152,4))</f>
        <v/>
      </c>
      <c r="F152" s="479" t="str">
        <f>IF([1]raw_asset!$A152="","",VLOOKUP([1]raw_asset!$A152,[1]raw_asset!$A152:$G152,5))</f>
        <v/>
      </c>
      <c r="G152" s="113" t="str">
        <f t="shared" si="16"/>
        <v/>
      </c>
      <c r="H152" s="479" t="str">
        <f>IF([1]raw_asset!$A152="","",VLOOKUP([1]raw_asset!$A152,[1]raw_asset!$A152:$G152,6))</f>
        <v/>
      </c>
      <c r="I152" s="479" t="str">
        <f>IF([1]raw_asset!$A152="","",VLOOKUP([1]raw_asset!$A152,[1]raw_asset!$A152:$G152,7))</f>
        <v/>
      </c>
      <c r="J152" s="113" t="str">
        <f t="shared" si="17"/>
        <v/>
      </c>
      <c r="K152" s="476" t="str">
        <f t="shared" si="12"/>
        <v/>
      </c>
      <c r="L152" s="479" t="str">
        <f t="shared" si="13"/>
        <v/>
      </c>
      <c r="M152" s="113" t="str">
        <f t="shared" si="14"/>
        <v/>
      </c>
      <c r="N152" s="485" t="str">
        <f>IF(B152="","",IF(ISERROR(VLOOKUP(A152,P2P!$A$13:$M$2000,3)),0,VLOOKUP(A152,P2P!$A$13:$M$2000,3))-IF(ISERROR(VLOOKUP(A152,P2P!$A$13:$M$2000,2)),0,VLOOKUP(A152,P2P!$A$13:$M$2000,2)))</f>
        <v/>
      </c>
      <c r="O152" s="485" t="str">
        <f>IF(E152="","",IF(ISERROR(VLOOKUP(A152,P2P!$A$13:$M$2000,8)),0,VLOOKUP(A152,P2P!$A$13:$M$2000,8))-IF(ISERROR(VLOOKUP(A152,P2P!$A$13:$M$2000,7)),0,VLOOKUP(A152,P2P!$A$13:$M$2000,7)))</f>
        <v/>
      </c>
      <c r="P152" s="485" t="str">
        <f>IF(H152="","",IF(ISERROR(VLOOKUP(A152,P2P!$A$13:$M$2000,13)),0,VLOOKUP(A152,P2P!$A$13:$M$2000,13))-IF(ISERROR(VLOOKUP(A152,P2P!$A$13:$M$2000,12)),0,VLOOKUP(A152,P2P!$A$13:$M$2000,12)))</f>
        <v/>
      </c>
    </row>
    <row r="153" spans="1:16">
      <c r="A153" s="479" t="str">
        <f>IF([1]raw_asset!$A153="","",VLOOKUP([1]raw_asset!$A153,[1]raw_asset!$A153:$G153,1))</f>
        <v/>
      </c>
      <c r="B153" s="479" t="str">
        <f>IF([1]raw_asset!$A153="","",VLOOKUP([1]raw_asset!$A153,[1]raw_asset!$A153:$G153,2))</f>
        <v/>
      </c>
      <c r="C153" s="479" t="str">
        <f>IF([1]raw_asset!$A153="","",VLOOKUP([1]raw_asset!$A153,[1]raw_asset!$A153:$G153,3))</f>
        <v/>
      </c>
      <c r="D153" s="113" t="str">
        <f t="shared" si="15"/>
        <v/>
      </c>
      <c r="E153" s="479" t="str">
        <f>IF([1]raw_asset!$A153="","",VLOOKUP([1]raw_asset!$A153,[1]raw_asset!$A153:$G153,4))</f>
        <v/>
      </c>
      <c r="F153" s="479" t="str">
        <f>IF([1]raw_asset!$A153="","",VLOOKUP([1]raw_asset!$A153,[1]raw_asset!$A153:$G153,5))</f>
        <v/>
      </c>
      <c r="G153" s="113" t="str">
        <f t="shared" si="16"/>
        <v/>
      </c>
      <c r="H153" s="479" t="str">
        <f>IF([1]raw_asset!$A153="","",VLOOKUP([1]raw_asset!$A153,[1]raw_asset!$A153:$G153,6))</f>
        <v/>
      </c>
      <c r="I153" s="479" t="str">
        <f>IF([1]raw_asset!$A153="","",VLOOKUP([1]raw_asset!$A153,[1]raw_asset!$A153:$G153,7))</f>
        <v/>
      </c>
      <c r="J153" s="113" t="str">
        <f t="shared" si="17"/>
        <v/>
      </c>
      <c r="K153" s="476" t="str">
        <f t="shared" si="12"/>
        <v/>
      </c>
      <c r="L153" s="479" t="str">
        <f t="shared" si="13"/>
        <v/>
      </c>
      <c r="M153" s="113" t="str">
        <f t="shared" si="14"/>
        <v/>
      </c>
      <c r="N153" s="485" t="str">
        <f>IF(B153="","",IF(ISERROR(VLOOKUP(A153,P2P!$A$13:$M$2000,3)),0,VLOOKUP(A153,P2P!$A$13:$M$2000,3))-IF(ISERROR(VLOOKUP(A153,P2P!$A$13:$M$2000,2)),0,VLOOKUP(A153,P2P!$A$13:$M$2000,2)))</f>
        <v/>
      </c>
      <c r="O153" s="485" t="str">
        <f>IF(E153="","",IF(ISERROR(VLOOKUP(A153,P2P!$A$13:$M$2000,8)),0,VLOOKUP(A153,P2P!$A$13:$M$2000,8))-IF(ISERROR(VLOOKUP(A153,P2P!$A$13:$M$2000,7)),0,VLOOKUP(A153,P2P!$A$13:$M$2000,7)))</f>
        <v/>
      </c>
      <c r="P153" s="485" t="str">
        <f>IF(H153="","",IF(ISERROR(VLOOKUP(A153,P2P!$A$13:$M$2000,13)),0,VLOOKUP(A153,P2P!$A$13:$M$2000,13))-IF(ISERROR(VLOOKUP(A153,P2P!$A$13:$M$2000,12)),0,VLOOKUP(A153,P2P!$A$13:$M$2000,12)))</f>
        <v/>
      </c>
    </row>
    <row r="154" spans="1:16">
      <c r="A154" s="479" t="str">
        <f>IF([1]raw_asset!$A154="","",VLOOKUP([1]raw_asset!$A154,[1]raw_asset!$A154:$G154,1))</f>
        <v/>
      </c>
      <c r="B154" s="479" t="str">
        <f>IF([1]raw_asset!$A154="","",VLOOKUP([1]raw_asset!$A154,[1]raw_asset!$A154:$G154,2))</f>
        <v/>
      </c>
      <c r="C154" s="479" t="str">
        <f>IF([1]raw_asset!$A154="","",VLOOKUP([1]raw_asset!$A154,[1]raw_asset!$A154:$G154,3))</f>
        <v/>
      </c>
      <c r="D154" s="113" t="str">
        <f t="shared" si="15"/>
        <v/>
      </c>
      <c r="E154" s="479" t="str">
        <f>IF([1]raw_asset!$A154="","",VLOOKUP([1]raw_asset!$A154,[1]raw_asset!$A154:$G154,4))</f>
        <v/>
      </c>
      <c r="F154" s="479" t="str">
        <f>IF([1]raw_asset!$A154="","",VLOOKUP([1]raw_asset!$A154,[1]raw_asset!$A154:$G154,5))</f>
        <v/>
      </c>
      <c r="G154" s="113" t="str">
        <f t="shared" si="16"/>
        <v/>
      </c>
      <c r="H154" s="479" t="str">
        <f>IF([1]raw_asset!$A154="","",VLOOKUP([1]raw_asset!$A154,[1]raw_asset!$A154:$G154,6))</f>
        <v/>
      </c>
      <c r="I154" s="479" t="str">
        <f>IF([1]raw_asset!$A154="","",VLOOKUP([1]raw_asset!$A154,[1]raw_asset!$A154:$G154,7))</f>
        <v/>
      </c>
      <c r="J154" s="113" t="str">
        <f t="shared" si="17"/>
        <v/>
      </c>
      <c r="K154" s="476" t="str">
        <f t="shared" si="12"/>
        <v/>
      </c>
      <c r="L154" s="479" t="str">
        <f t="shared" si="13"/>
        <v/>
      </c>
      <c r="M154" s="113" t="str">
        <f t="shared" si="14"/>
        <v/>
      </c>
      <c r="N154" s="485" t="str">
        <f>IF(B154="","",IF(ISERROR(VLOOKUP(A154,P2P!$A$13:$M$2000,3)),0,VLOOKUP(A154,P2P!$A$13:$M$2000,3))-IF(ISERROR(VLOOKUP(A154,P2P!$A$13:$M$2000,2)),0,VLOOKUP(A154,P2P!$A$13:$M$2000,2)))</f>
        <v/>
      </c>
      <c r="O154" s="485" t="str">
        <f>IF(E154="","",IF(ISERROR(VLOOKUP(A154,P2P!$A$13:$M$2000,8)),0,VLOOKUP(A154,P2P!$A$13:$M$2000,8))-IF(ISERROR(VLOOKUP(A154,P2P!$A$13:$M$2000,7)),0,VLOOKUP(A154,P2P!$A$13:$M$2000,7)))</f>
        <v/>
      </c>
      <c r="P154" s="485" t="str">
        <f>IF(H154="","",IF(ISERROR(VLOOKUP(A154,P2P!$A$13:$M$2000,13)),0,VLOOKUP(A154,P2P!$A$13:$M$2000,13))-IF(ISERROR(VLOOKUP(A154,P2P!$A$13:$M$2000,12)),0,VLOOKUP(A154,P2P!$A$13:$M$2000,12)))</f>
        <v/>
      </c>
    </row>
    <row r="155" spans="1:16">
      <c r="A155" s="479" t="str">
        <f>IF([1]raw_asset!$A155="","",VLOOKUP([1]raw_asset!$A155,[1]raw_asset!$A155:$G155,1))</f>
        <v/>
      </c>
      <c r="B155" s="479" t="str">
        <f>IF([1]raw_asset!$A155="","",VLOOKUP([1]raw_asset!$A155,[1]raw_asset!$A155:$G155,2))</f>
        <v/>
      </c>
      <c r="C155" s="479" t="str">
        <f>IF([1]raw_asset!$A155="","",VLOOKUP([1]raw_asset!$A155,[1]raw_asset!$A155:$G155,3))</f>
        <v/>
      </c>
      <c r="D155" s="113" t="str">
        <f t="shared" si="15"/>
        <v/>
      </c>
      <c r="E155" s="479" t="str">
        <f>IF([1]raw_asset!$A155="","",VLOOKUP([1]raw_asset!$A155,[1]raw_asset!$A155:$G155,4))</f>
        <v/>
      </c>
      <c r="F155" s="479" t="str">
        <f>IF([1]raw_asset!$A155="","",VLOOKUP([1]raw_asset!$A155,[1]raw_asset!$A155:$G155,5))</f>
        <v/>
      </c>
      <c r="G155" s="113" t="str">
        <f t="shared" si="16"/>
        <v/>
      </c>
      <c r="H155" s="479" t="str">
        <f>IF([1]raw_asset!$A155="","",VLOOKUP([1]raw_asset!$A155,[1]raw_asset!$A155:$G155,6))</f>
        <v/>
      </c>
      <c r="I155" s="479" t="str">
        <f>IF([1]raw_asset!$A155="","",VLOOKUP([1]raw_asset!$A155,[1]raw_asset!$A155:$G155,7))</f>
        <v/>
      </c>
      <c r="J155" s="113" t="str">
        <f t="shared" si="17"/>
        <v/>
      </c>
      <c r="K155" s="476" t="str">
        <f t="shared" si="12"/>
        <v/>
      </c>
      <c r="L155" s="479" t="str">
        <f t="shared" si="13"/>
        <v/>
      </c>
      <c r="M155" s="113" t="str">
        <f t="shared" si="14"/>
        <v/>
      </c>
      <c r="N155" s="485" t="str">
        <f>IF(B155="","",IF(ISERROR(VLOOKUP(A155,P2P!$A$13:$M$2000,3)),0,VLOOKUP(A155,P2P!$A$13:$M$2000,3))-IF(ISERROR(VLOOKUP(A155,P2P!$A$13:$M$2000,2)),0,VLOOKUP(A155,P2P!$A$13:$M$2000,2)))</f>
        <v/>
      </c>
      <c r="O155" s="485" t="str">
        <f>IF(E155="","",IF(ISERROR(VLOOKUP(A155,P2P!$A$13:$M$2000,8)),0,VLOOKUP(A155,P2P!$A$13:$M$2000,8))-IF(ISERROR(VLOOKUP(A155,P2P!$A$13:$M$2000,7)),0,VLOOKUP(A155,P2P!$A$13:$M$2000,7)))</f>
        <v/>
      </c>
      <c r="P155" s="485" t="str">
        <f>IF(H155="","",IF(ISERROR(VLOOKUP(A155,P2P!$A$13:$M$2000,13)),0,VLOOKUP(A155,P2P!$A$13:$M$2000,13))-IF(ISERROR(VLOOKUP(A155,P2P!$A$13:$M$2000,12)),0,VLOOKUP(A155,P2P!$A$13:$M$2000,12)))</f>
        <v/>
      </c>
    </row>
    <row r="156" spans="1:16">
      <c r="A156" s="479" t="str">
        <f>IF([1]raw_asset!$A156="","",VLOOKUP([1]raw_asset!$A156,[1]raw_asset!$A156:$G156,1))</f>
        <v/>
      </c>
      <c r="B156" s="479" t="str">
        <f>IF([1]raw_asset!$A156="","",VLOOKUP([1]raw_asset!$A156,[1]raw_asset!$A156:$G156,2))</f>
        <v/>
      </c>
      <c r="C156" s="479" t="str">
        <f>IF([1]raw_asset!$A156="","",VLOOKUP([1]raw_asset!$A156,[1]raw_asset!$A156:$G156,3))</f>
        <v/>
      </c>
      <c r="D156" s="113" t="str">
        <f t="shared" si="15"/>
        <v/>
      </c>
      <c r="E156" s="479" t="str">
        <f>IF([1]raw_asset!$A156="","",VLOOKUP([1]raw_asset!$A156,[1]raw_asset!$A156:$G156,4))</f>
        <v/>
      </c>
      <c r="F156" s="479" t="str">
        <f>IF([1]raw_asset!$A156="","",VLOOKUP([1]raw_asset!$A156,[1]raw_asset!$A156:$G156,5))</f>
        <v/>
      </c>
      <c r="G156" s="113" t="str">
        <f t="shared" si="16"/>
        <v/>
      </c>
      <c r="H156" s="479" t="str">
        <f>IF([1]raw_asset!$A156="","",VLOOKUP([1]raw_asset!$A156,[1]raw_asset!$A156:$G156,6))</f>
        <v/>
      </c>
      <c r="I156" s="479" t="str">
        <f>IF([1]raw_asset!$A156="","",VLOOKUP([1]raw_asset!$A156,[1]raw_asset!$A156:$G156,7))</f>
        <v/>
      </c>
      <c r="J156" s="113" t="str">
        <f t="shared" si="17"/>
        <v/>
      </c>
      <c r="K156" s="476" t="str">
        <f t="shared" si="12"/>
        <v/>
      </c>
      <c r="L156" s="479" t="str">
        <f t="shared" si="13"/>
        <v/>
      </c>
      <c r="M156" s="113" t="str">
        <f t="shared" si="14"/>
        <v/>
      </c>
      <c r="N156" s="485" t="str">
        <f>IF(B156="","",IF(ISERROR(VLOOKUP(A156,P2P!$A$13:$M$2000,3)),0,VLOOKUP(A156,P2P!$A$13:$M$2000,3))-IF(ISERROR(VLOOKUP(A156,P2P!$A$13:$M$2000,2)),0,VLOOKUP(A156,P2P!$A$13:$M$2000,2)))</f>
        <v/>
      </c>
      <c r="O156" s="485" t="str">
        <f>IF(E156="","",IF(ISERROR(VLOOKUP(A156,P2P!$A$13:$M$2000,8)),0,VLOOKUP(A156,P2P!$A$13:$M$2000,8))-IF(ISERROR(VLOOKUP(A156,P2P!$A$13:$M$2000,7)),0,VLOOKUP(A156,P2P!$A$13:$M$2000,7)))</f>
        <v/>
      </c>
      <c r="P156" s="485" t="str">
        <f>IF(H156="","",IF(ISERROR(VLOOKUP(A156,P2P!$A$13:$M$2000,13)),0,VLOOKUP(A156,P2P!$A$13:$M$2000,13))-IF(ISERROR(VLOOKUP(A156,P2P!$A$13:$M$2000,12)),0,VLOOKUP(A156,P2P!$A$13:$M$2000,12)))</f>
        <v/>
      </c>
    </row>
    <row r="157" spans="1:16">
      <c r="A157" s="479" t="str">
        <f>IF([1]raw_asset!$A157="","",VLOOKUP([1]raw_asset!$A157,[1]raw_asset!$A157:$G157,1))</f>
        <v/>
      </c>
      <c r="B157" s="479" t="str">
        <f>IF([1]raw_asset!$A157="","",VLOOKUP([1]raw_asset!$A157,[1]raw_asset!$A157:$G157,2))</f>
        <v/>
      </c>
      <c r="C157" s="479" t="str">
        <f>IF([1]raw_asset!$A157="","",VLOOKUP([1]raw_asset!$A157,[1]raw_asset!$A157:$G157,3))</f>
        <v/>
      </c>
      <c r="D157" s="113" t="str">
        <f t="shared" si="15"/>
        <v/>
      </c>
      <c r="E157" s="479" t="str">
        <f>IF([1]raw_asset!$A157="","",VLOOKUP([1]raw_asset!$A157,[1]raw_asset!$A157:$G157,4))</f>
        <v/>
      </c>
      <c r="F157" s="479" t="str">
        <f>IF([1]raw_asset!$A157="","",VLOOKUP([1]raw_asset!$A157,[1]raw_asset!$A157:$G157,5))</f>
        <v/>
      </c>
      <c r="G157" s="113" t="str">
        <f t="shared" si="16"/>
        <v/>
      </c>
      <c r="H157" s="479" t="str">
        <f>IF([1]raw_asset!$A157="","",VLOOKUP([1]raw_asset!$A157,[1]raw_asset!$A157:$G157,6))</f>
        <v/>
      </c>
      <c r="I157" s="479" t="str">
        <f>IF([1]raw_asset!$A157="","",VLOOKUP([1]raw_asset!$A157,[1]raw_asset!$A157:$G157,7))</f>
        <v/>
      </c>
      <c r="J157" s="113" t="str">
        <f t="shared" si="17"/>
        <v/>
      </c>
      <c r="K157" s="476" t="str">
        <f t="shared" si="12"/>
        <v/>
      </c>
      <c r="L157" s="479" t="str">
        <f t="shared" si="13"/>
        <v/>
      </c>
      <c r="M157" s="113" t="str">
        <f t="shared" si="14"/>
        <v/>
      </c>
      <c r="N157" s="485" t="str">
        <f>IF(B157="","",IF(ISERROR(VLOOKUP(A157,P2P!$A$13:$M$2000,3)),0,VLOOKUP(A157,P2P!$A$13:$M$2000,3))-IF(ISERROR(VLOOKUP(A157,P2P!$A$13:$M$2000,2)),0,VLOOKUP(A157,P2P!$A$13:$M$2000,2)))</f>
        <v/>
      </c>
      <c r="O157" s="485" t="str">
        <f>IF(E157="","",IF(ISERROR(VLOOKUP(A157,P2P!$A$13:$M$2000,8)),0,VLOOKUP(A157,P2P!$A$13:$M$2000,8))-IF(ISERROR(VLOOKUP(A157,P2P!$A$13:$M$2000,7)),0,VLOOKUP(A157,P2P!$A$13:$M$2000,7)))</f>
        <v/>
      </c>
      <c r="P157" s="485" t="str">
        <f>IF(H157="","",IF(ISERROR(VLOOKUP(A157,P2P!$A$13:$M$2000,13)),0,VLOOKUP(A157,P2P!$A$13:$M$2000,13))-IF(ISERROR(VLOOKUP(A157,P2P!$A$13:$M$2000,12)),0,VLOOKUP(A157,P2P!$A$13:$M$2000,12)))</f>
        <v/>
      </c>
    </row>
    <row r="158" spans="1:16">
      <c r="A158" s="479" t="str">
        <f>IF([1]raw_asset!$A158="","",VLOOKUP([1]raw_asset!$A158,[1]raw_asset!$A158:$G158,1))</f>
        <v/>
      </c>
      <c r="B158" s="479" t="str">
        <f>IF([1]raw_asset!$A158="","",VLOOKUP([1]raw_asset!$A158,[1]raw_asset!$A158:$G158,2))</f>
        <v/>
      </c>
      <c r="C158" s="479" t="str">
        <f>IF([1]raw_asset!$A158="","",VLOOKUP([1]raw_asset!$A158,[1]raw_asset!$A158:$G158,3))</f>
        <v/>
      </c>
      <c r="D158" s="113" t="str">
        <f t="shared" si="15"/>
        <v/>
      </c>
      <c r="E158" s="479" t="str">
        <f>IF([1]raw_asset!$A158="","",VLOOKUP([1]raw_asset!$A158,[1]raw_asset!$A158:$G158,4))</f>
        <v/>
      </c>
      <c r="F158" s="479" t="str">
        <f>IF([1]raw_asset!$A158="","",VLOOKUP([1]raw_asset!$A158,[1]raw_asset!$A158:$G158,5))</f>
        <v/>
      </c>
      <c r="G158" s="113" t="str">
        <f t="shared" si="16"/>
        <v/>
      </c>
      <c r="H158" s="479" t="str">
        <f>IF([1]raw_asset!$A158="","",VLOOKUP([1]raw_asset!$A158,[1]raw_asset!$A158:$G158,6))</f>
        <v/>
      </c>
      <c r="I158" s="479" t="str">
        <f>IF([1]raw_asset!$A158="","",VLOOKUP([1]raw_asset!$A158,[1]raw_asset!$A158:$G158,7))</f>
        <v/>
      </c>
      <c r="J158" s="113" t="str">
        <f t="shared" si="17"/>
        <v/>
      </c>
      <c r="K158" s="476" t="str">
        <f t="shared" si="12"/>
        <v/>
      </c>
      <c r="L158" s="479" t="str">
        <f t="shared" si="13"/>
        <v/>
      </c>
      <c r="M158" s="113" t="str">
        <f t="shared" si="14"/>
        <v/>
      </c>
      <c r="N158" s="485" t="str">
        <f>IF(B158="","",IF(ISERROR(VLOOKUP(A158,P2P!$A$13:$M$2000,3)),0,VLOOKUP(A158,P2P!$A$13:$M$2000,3))-IF(ISERROR(VLOOKUP(A158,P2P!$A$13:$M$2000,2)),0,VLOOKUP(A158,P2P!$A$13:$M$2000,2)))</f>
        <v/>
      </c>
      <c r="O158" s="485" t="str">
        <f>IF(E158="","",IF(ISERROR(VLOOKUP(A158,P2P!$A$13:$M$2000,8)),0,VLOOKUP(A158,P2P!$A$13:$M$2000,8))-IF(ISERROR(VLOOKUP(A158,P2P!$A$13:$M$2000,7)),0,VLOOKUP(A158,P2P!$A$13:$M$2000,7)))</f>
        <v/>
      </c>
      <c r="P158" s="485" t="str">
        <f>IF(H158="","",IF(ISERROR(VLOOKUP(A158,P2P!$A$13:$M$2000,13)),0,VLOOKUP(A158,P2P!$A$13:$M$2000,13))-IF(ISERROR(VLOOKUP(A158,P2P!$A$13:$M$2000,12)),0,VLOOKUP(A158,P2P!$A$13:$M$2000,12)))</f>
        <v/>
      </c>
    </row>
    <row r="159" spans="1:16">
      <c r="A159" s="479" t="str">
        <f>IF([1]raw_asset!$A159="","",VLOOKUP([1]raw_asset!$A159,[1]raw_asset!$A159:$G159,1))</f>
        <v/>
      </c>
      <c r="B159" s="479" t="str">
        <f>IF([1]raw_asset!$A159="","",VLOOKUP([1]raw_asset!$A159,[1]raw_asset!$A159:$G159,2))</f>
        <v/>
      </c>
      <c r="C159" s="479" t="str">
        <f>IF([1]raw_asset!$A159="","",VLOOKUP([1]raw_asset!$A159,[1]raw_asset!$A159:$G159,3))</f>
        <v/>
      </c>
      <c r="D159" s="113" t="str">
        <f t="shared" si="15"/>
        <v/>
      </c>
      <c r="E159" s="479" t="str">
        <f>IF([1]raw_asset!$A159="","",VLOOKUP([1]raw_asset!$A159,[1]raw_asset!$A159:$G159,4))</f>
        <v/>
      </c>
      <c r="F159" s="479" t="str">
        <f>IF([1]raw_asset!$A159="","",VLOOKUP([1]raw_asset!$A159,[1]raw_asset!$A159:$G159,5))</f>
        <v/>
      </c>
      <c r="G159" s="113" t="str">
        <f t="shared" si="16"/>
        <v/>
      </c>
      <c r="H159" s="479" t="str">
        <f>IF([1]raw_asset!$A159="","",VLOOKUP([1]raw_asset!$A159,[1]raw_asset!$A159:$G159,6))</f>
        <v/>
      </c>
      <c r="I159" s="479" t="str">
        <f>IF([1]raw_asset!$A159="","",VLOOKUP([1]raw_asset!$A159,[1]raw_asset!$A159:$G159,7))</f>
        <v/>
      </c>
      <c r="J159" s="113" t="str">
        <f t="shared" si="17"/>
        <v/>
      </c>
      <c r="K159" s="476" t="str">
        <f t="shared" si="12"/>
        <v/>
      </c>
      <c r="L159" s="479" t="str">
        <f t="shared" si="13"/>
        <v/>
      </c>
      <c r="M159" s="113" t="str">
        <f t="shared" si="14"/>
        <v/>
      </c>
      <c r="N159" s="485" t="str">
        <f>IF(B159="","",IF(ISERROR(VLOOKUP(A159,P2P!$A$13:$M$2000,3)),0,VLOOKUP(A159,P2P!$A$13:$M$2000,3))-IF(ISERROR(VLOOKUP(A159,P2P!$A$13:$M$2000,2)),0,VLOOKUP(A159,P2P!$A$13:$M$2000,2)))</f>
        <v/>
      </c>
      <c r="O159" s="485" t="str">
        <f>IF(E159="","",IF(ISERROR(VLOOKUP(A159,P2P!$A$13:$M$2000,8)),0,VLOOKUP(A159,P2P!$A$13:$M$2000,8))-IF(ISERROR(VLOOKUP(A159,P2P!$A$13:$M$2000,7)),0,VLOOKUP(A159,P2P!$A$13:$M$2000,7)))</f>
        <v/>
      </c>
      <c r="P159" s="485" t="str">
        <f>IF(H159="","",IF(ISERROR(VLOOKUP(A159,P2P!$A$13:$M$2000,13)),0,VLOOKUP(A159,P2P!$A$13:$M$2000,13))-IF(ISERROR(VLOOKUP(A159,P2P!$A$13:$M$2000,12)),0,VLOOKUP(A159,P2P!$A$13:$M$2000,12)))</f>
        <v/>
      </c>
    </row>
    <row r="160" spans="1:16">
      <c r="A160" s="479" t="str">
        <f>IF([1]raw_asset!$A160="","",VLOOKUP([1]raw_asset!$A160,[1]raw_asset!$A160:$G160,1))</f>
        <v/>
      </c>
      <c r="B160" s="479" t="str">
        <f>IF([1]raw_asset!$A160="","",VLOOKUP([1]raw_asset!$A160,[1]raw_asset!$A160:$G160,2))</f>
        <v/>
      </c>
      <c r="C160" s="479" t="str">
        <f>IF([1]raw_asset!$A160="","",VLOOKUP([1]raw_asset!$A160,[1]raw_asset!$A160:$G160,3))</f>
        <v/>
      </c>
      <c r="D160" s="113" t="str">
        <f t="shared" si="15"/>
        <v/>
      </c>
      <c r="E160" s="479" t="str">
        <f>IF([1]raw_asset!$A160="","",VLOOKUP([1]raw_asset!$A160,[1]raw_asset!$A160:$G160,4))</f>
        <v/>
      </c>
      <c r="F160" s="479" t="str">
        <f>IF([1]raw_asset!$A160="","",VLOOKUP([1]raw_asset!$A160,[1]raw_asset!$A160:$G160,5))</f>
        <v/>
      </c>
      <c r="G160" s="113" t="str">
        <f t="shared" si="16"/>
        <v/>
      </c>
      <c r="H160" s="479" t="str">
        <f>IF([1]raw_asset!$A160="","",VLOOKUP([1]raw_asset!$A160,[1]raw_asset!$A160:$G160,6))</f>
        <v/>
      </c>
      <c r="I160" s="479" t="str">
        <f>IF([1]raw_asset!$A160="","",VLOOKUP([1]raw_asset!$A160,[1]raw_asset!$A160:$G160,7))</f>
        <v/>
      </c>
      <c r="J160" s="113" t="str">
        <f t="shared" si="17"/>
        <v/>
      </c>
      <c r="K160" s="476" t="str">
        <f t="shared" si="12"/>
        <v/>
      </c>
      <c r="L160" s="479" t="str">
        <f t="shared" si="13"/>
        <v/>
      </c>
      <c r="M160" s="113" t="str">
        <f t="shared" si="14"/>
        <v/>
      </c>
      <c r="N160" s="485" t="str">
        <f>IF(B160="","",IF(ISERROR(VLOOKUP(A160,P2P!$A$13:$M$2000,3)),0,VLOOKUP(A160,P2P!$A$13:$M$2000,3))-IF(ISERROR(VLOOKUP(A160,P2P!$A$13:$M$2000,2)),0,VLOOKUP(A160,P2P!$A$13:$M$2000,2)))</f>
        <v/>
      </c>
      <c r="O160" s="485" t="str">
        <f>IF(E160="","",IF(ISERROR(VLOOKUP(A160,P2P!$A$13:$M$2000,8)),0,VLOOKUP(A160,P2P!$A$13:$M$2000,8))-IF(ISERROR(VLOOKUP(A160,P2P!$A$13:$M$2000,7)),0,VLOOKUP(A160,P2P!$A$13:$M$2000,7)))</f>
        <v/>
      </c>
      <c r="P160" s="485" t="str">
        <f>IF(H160="","",IF(ISERROR(VLOOKUP(A160,P2P!$A$13:$M$2000,13)),0,VLOOKUP(A160,P2P!$A$13:$M$2000,13))-IF(ISERROR(VLOOKUP(A160,P2P!$A$13:$M$2000,12)),0,VLOOKUP(A160,P2P!$A$13:$M$2000,12)))</f>
        <v/>
      </c>
    </row>
    <row r="161" spans="1:16">
      <c r="A161" s="479" t="str">
        <f>IF([1]raw_asset!$A161="","",VLOOKUP([1]raw_asset!$A161,[1]raw_asset!$A161:$G161,1))</f>
        <v/>
      </c>
      <c r="B161" s="479" t="str">
        <f>IF([1]raw_asset!$A161="","",VLOOKUP([1]raw_asset!$A161,[1]raw_asset!$A161:$G161,2))</f>
        <v/>
      </c>
      <c r="C161" s="479" t="str">
        <f>IF([1]raw_asset!$A161="","",VLOOKUP([1]raw_asset!$A161,[1]raw_asset!$A161:$G161,3))</f>
        <v/>
      </c>
      <c r="D161" s="113" t="str">
        <f t="shared" si="15"/>
        <v/>
      </c>
      <c r="E161" s="479" t="str">
        <f>IF([1]raw_asset!$A161="","",VLOOKUP([1]raw_asset!$A161,[1]raw_asset!$A161:$G161,4))</f>
        <v/>
      </c>
      <c r="F161" s="479" t="str">
        <f>IF([1]raw_asset!$A161="","",VLOOKUP([1]raw_asset!$A161,[1]raw_asset!$A161:$G161,5))</f>
        <v/>
      </c>
      <c r="G161" s="113" t="str">
        <f t="shared" si="16"/>
        <v/>
      </c>
      <c r="H161" s="479" t="str">
        <f>IF([1]raw_asset!$A161="","",VLOOKUP([1]raw_asset!$A161,[1]raw_asset!$A161:$G161,6))</f>
        <v/>
      </c>
      <c r="I161" s="479" t="str">
        <f>IF([1]raw_asset!$A161="","",VLOOKUP([1]raw_asset!$A161,[1]raw_asset!$A161:$G161,7))</f>
        <v/>
      </c>
      <c r="J161" s="113" t="str">
        <f t="shared" si="17"/>
        <v/>
      </c>
      <c r="K161" s="476" t="str">
        <f t="shared" si="12"/>
        <v/>
      </c>
      <c r="L161" s="479" t="str">
        <f t="shared" si="13"/>
        <v/>
      </c>
      <c r="M161" s="113" t="str">
        <f t="shared" si="14"/>
        <v/>
      </c>
      <c r="N161" s="485" t="str">
        <f>IF(B161="","",IF(ISERROR(VLOOKUP(A161,P2P!$A$13:$M$2000,3)),0,VLOOKUP(A161,P2P!$A$13:$M$2000,3))-IF(ISERROR(VLOOKUP(A161,P2P!$A$13:$M$2000,2)),0,VLOOKUP(A161,P2P!$A$13:$M$2000,2)))</f>
        <v/>
      </c>
      <c r="O161" s="485" t="str">
        <f>IF(E161="","",IF(ISERROR(VLOOKUP(A161,P2P!$A$13:$M$2000,8)),0,VLOOKUP(A161,P2P!$A$13:$M$2000,8))-IF(ISERROR(VLOOKUP(A161,P2P!$A$13:$M$2000,7)),0,VLOOKUP(A161,P2P!$A$13:$M$2000,7)))</f>
        <v/>
      </c>
      <c r="P161" s="485" t="str">
        <f>IF(H161="","",IF(ISERROR(VLOOKUP(A161,P2P!$A$13:$M$2000,13)),0,VLOOKUP(A161,P2P!$A$13:$M$2000,13))-IF(ISERROR(VLOOKUP(A161,P2P!$A$13:$M$2000,12)),0,VLOOKUP(A161,P2P!$A$13:$M$2000,12)))</f>
        <v/>
      </c>
    </row>
    <row r="162" spans="1:16">
      <c r="A162" s="479" t="str">
        <f>IF([1]raw_asset!$A162="","",VLOOKUP([1]raw_asset!$A162,[1]raw_asset!$A162:$G162,1))</f>
        <v/>
      </c>
      <c r="B162" s="479" t="str">
        <f>IF([1]raw_asset!$A162="","",VLOOKUP([1]raw_asset!$A162,[1]raw_asset!$A162:$G162,2))</f>
        <v/>
      </c>
      <c r="C162" s="479" t="str">
        <f>IF([1]raw_asset!$A162="","",VLOOKUP([1]raw_asset!$A162,[1]raw_asset!$A162:$G162,3))</f>
        <v/>
      </c>
      <c r="D162" s="113" t="str">
        <f t="shared" si="15"/>
        <v/>
      </c>
      <c r="E162" s="479" t="str">
        <f>IF([1]raw_asset!$A162="","",VLOOKUP([1]raw_asset!$A162,[1]raw_asset!$A162:$G162,4))</f>
        <v/>
      </c>
      <c r="F162" s="479" t="str">
        <f>IF([1]raw_asset!$A162="","",VLOOKUP([1]raw_asset!$A162,[1]raw_asset!$A162:$G162,5))</f>
        <v/>
      </c>
      <c r="G162" s="113" t="str">
        <f t="shared" si="16"/>
        <v/>
      </c>
      <c r="H162" s="479" t="str">
        <f>IF([1]raw_asset!$A162="","",VLOOKUP([1]raw_asset!$A162,[1]raw_asset!$A162:$G162,6))</f>
        <v/>
      </c>
      <c r="I162" s="479" t="str">
        <f>IF([1]raw_asset!$A162="","",VLOOKUP([1]raw_asset!$A162,[1]raw_asset!$A162:$G162,7))</f>
        <v/>
      </c>
      <c r="J162" s="113" t="str">
        <f t="shared" si="17"/>
        <v/>
      </c>
      <c r="K162" s="476" t="str">
        <f t="shared" si="12"/>
        <v/>
      </c>
      <c r="L162" s="479" t="str">
        <f t="shared" si="13"/>
        <v/>
      </c>
      <c r="M162" s="113" t="str">
        <f t="shared" si="14"/>
        <v/>
      </c>
      <c r="N162" s="485" t="str">
        <f>IF(B162="","",IF(ISERROR(VLOOKUP(A162,P2P!$A$13:$M$2000,3)),0,VLOOKUP(A162,P2P!$A$13:$M$2000,3))-IF(ISERROR(VLOOKUP(A162,P2P!$A$13:$M$2000,2)),0,VLOOKUP(A162,P2P!$A$13:$M$2000,2)))</f>
        <v/>
      </c>
      <c r="O162" s="485" t="str">
        <f>IF(E162="","",IF(ISERROR(VLOOKUP(A162,P2P!$A$13:$M$2000,8)),0,VLOOKUP(A162,P2P!$A$13:$M$2000,8))-IF(ISERROR(VLOOKUP(A162,P2P!$A$13:$M$2000,7)),0,VLOOKUP(A162,P2P!$A$13:$M$2000,7)))</f>
        <v/>
      </c>
      <c r="P162" s="485" t="str">
        <f>IF(H162="","",IF(ISERROR(VLOOKUP(A162,P2P!$A$13:$M$2000,13)),0,VLOOKUP(A162,P2P!$A$13:$M$2000,13))-IF(ISERROR(VLOOKUP(A162,P2P!$A$13:$M$2000,12)),0,VLOOKUP(A162,P2P!$A$13:$M$2000,12)))</f>
        <v/>
      </c>
    </row>
    <row r="163" spans="1:16">
      <c r="A163" s="479" t="str">
        <f>IF([1]raw_asset!$A163="","",VLOOKUP([1]raw_asset!$A163,[1]raw_asset!$A163:$G163,1))</f>
        <v/>
      </c>
      <c r="B163" s="479" t="str">
        <f>IF([1]raw_asset!$A163="","",VLOOKUP([1]raw_asset!$A163,[1]raw_asset!$A163:$G163,2))</f>
        <v/>
      </c>
      <c r="C163" s="479" t="str">
        <f>IF([1]raw_asset!$A163="","",VLOOKUP([1]raw_asset!$A163,[1]raw_asset!$A163:$G163,3))</f>
        <v/>
      </c>
      <c r="D163" s="113" t="str">
        <f t="shared" si="15"/>
        <v/>
      </c>
      <c r="E163" s="479" t="str">
        <f>IF([1]raw_asset!$A163="","",VLOOKUP([1]raw_asset!$A163,[1]raw_asset!$A163:$G163,4))</f>
        <v/>
      </c>
      <c r="F163" s="479" t="str">
        <f>IF([1]raw_asset!$A163="","",VLOOKUP([1]raw_asset!$A163,[1]raw_asset!$A163:$G163,5))</f>
        <v/>
      </c>
      <c r="G163" s="113" t="str">
        <f t="shared" si="16"/>
        <v/>
      </c>
      <c r="H163" s="479" t="str">
        <f>IF([1]raw_asset!$A163="","",VLOOKUP([1]raw_asset!$A163,[1]raw_asset!$A163:$G163,6))</f>
        <v/>
      </c>
      <c r="I163" s="479" t="str">
        <f>IF([1]raw_asset!$A163="","",VLOOKUP([1]raw_asset!$A163,[1]raw_asset!$A163:$G163,7))</f>
        <v/>
      </c>
      <c r="J163" s="113" t="str">
        <f t="shared" si="17"/>
        <v/>
      </c>
      <c r="K163" s="476" t="str">
        <f t="shared" si="12"/>
        <v/>
      </c>
      <c r="L163" s="479" t="str">
        <f t="shared" si="13"/>
        <v/>
      </c>
      <c r="M163" s="113" t="str">
        <f t="shared" si="14"/>
        <v/>
      </c>
      <c r="N163" s="485" t="str">
        <f>IF(B163="","",IF(ISERROR(VLOOKUP(A163,P2P!$A$13:$M$2000,3)),0,VLOOKUP(A163,P2P!$A$13:$M$2000,3))-IF(ISERROR(VLOOKUP(A163,P2P!$A$13:$M$2000,2)),0,VLOOKUP(A163,P2P!$A$13:$M$2000,2)))</f>
        <v/>
      </c>
      <c r="O163" s="485" t="str">
        <f>IF(E163="","",IF(ISERROR(VLOOKUP(A163,P2P!$A$13:$M$2000,8)),0,VLOOKUP(A163,P2P!$A$13:$M$2000,8))-IF(ISERROR(VLOOKUP(A163,P2P!$A$13:$M$2000,7)),0,VLOOKUP(A163,P2P!$A$13:$M$2000,7)))</f>
        <v/>
      </c>
      <c r="P163" s="485" t="str">
        <f>IF(H163="","",IF(ISERROR(VLOOKUP(A163,P2P!$A$13:$M$2000,13)),0,VLOOKUP(A163,P2P!$A$13:$M$2000,13))-IF(ISERROR(VLOOKUP(A163,P2P!$A$13:$M$2000,12)),0,VLOOKUP(A163,P2P!$A$13:$M$2000,12)))</f>
        <v/>
      </c>
    </row>
    <row r="164" spans="1:16">
      <c r="A164" s="479" t="str">
        <f>IF([1]raw_asset!$A164="","",VLOOKUP([1]raw_asset!$A164,[1]raw_asset!$A164:$G164,1))</f>
        <v/>
      </c>
      <c r="B164" s="479" t="str">
        <f>IF([1]raw_asset!$A164="","",VLOOKUP([1]raw_asset!$A164,[1]raw_asset!$A164:$G164,2))</f>
        <v/>
      </c>
      <c r="C164" s="479" t="str">
        <f>IF([1]raw_asset!$A164="","",VLOOKUP([1]raw_asset!$A164,[1]raw_asset!$A164:$G164,3))</f>
        <v/>
      </c>
      <c r="D164" s="113" t="str">
        <f t="shared" si="15"/>
        <v/>
      </c>
      <c r="E164" s="479" t="str">
        <f>IF([1]raw_asset!$A164="","",VLOOKUP([1]raw_asset!$A164,[1]raw_asset!$A164:$G164,4))</f>
        <v/>
      </c>
      <c r="F164" s="479" t="str">
        <f>IF([1]raw_asset!$A164="","",VLOOKUP([1]raw_asset!$A164,[1]raw_asset!$A164:$G164,5))</f>
        <v/>
      </c>
      <c r="G164" s="113" t="str">
        <f t="shared" si="16"/>
        <v/>
      </c>
      <c r="H164" s="479" t="str">
        <f>IF([1]raw_asset!$A164="","",VLOOKUP([1]raw_asset!$A164,[1]raw_asset!$A164:$G164,6))</f>
        <v/>
      </c>
      <c r="I164" s="479" t="str">
        <f>IF([1]raw_asset!$A164="","",VLOOKUP([1]raw_asset!$A164,[1]raw_asset!$A164:$G164,7))</f>
        <v/>
      </c>
      <c r="J164" s="113" t="str">
        <f t="shared" si="17"/>
        <v/>
      </c>
      <c r="K164" s="476" t="str">
        <f t="shared" si="12"/>
        <v/>
      </c>
      <c r="L164" s="479" t="str">
        <f t="shared" si="13"/>
        <v/>
      </c>
      <c r="M164" s="113" t="str">
        <f t="shared" si="14"/>
        <v/>
      </c>
      <c r="N164" s="485" t="str">
        <f>IF(B164="","",IF(ISERROR(VLOOKUP(A164,P2P!$A$13:$M$2000,3)),0,VLOOKUP(A164,P2P!$A$13:$M$2000,3))-IF(ISERROR(VLOOKUP(A164,P2P!$A$13:$M$2000,2)),0,VLOOKUP(A164,P2P!$A$13:$M$2000,2)))</f>
        <v/>
      </c>
      <c r="O164" s="485" t="str">
        <f>IF(E164="","",IF(ISERROR(VLOOKUP(A164,P2P!$A$13:$M$2000,8)),0,VLOOKUP(A164,P2P!$A$13:$M$2000,8))-IF(ISERROR(VLOOKUP(A164,P2P!$A$13:$M$2000,7)),0,VLOOKUP(A164,P2P!$A$13:$M$2000,7)))</f>
        <v/>
      </c>
      <c r="P164" s="485" t="str">
        <f>IF(H164="","",IF(ISERROR(VLOOKUP(A164,P2P!$A$13:$M$2000,13)),0,VLOOKUP(A164,P2P!$A$13:$M$2000,13))-IF(ISERROR(VLOOKUP(A164,P2P!$A$13:$M$2000,12)),0,VLOOKUP(A164,P2P!$A$13:$M$2000,12)))</f>
        <v/>
      </c>
    </row>
    <row r="165" spans="1:16">
      <c r="A165" s="479" t="str">
        <f>IF([1]raw_asset!$A165="","",VLOOKUP([1]raw_asset!$A165,[1]raw_asset!$A165:$G165,1))</f>
        <v/>
      </c>
      <c r="B165" s="479" t="str">
        <f>IF([1]raw_asset!$A165="","",VLOOKUP([1]raw_asset!$A165,[1]raw_asset!$A165:$G165,2))</f>
        <v/>
      </c>
      <c r="C165" s="479" t="str">
        <f>IF([1]raw_asset!$A165="","",VLOOKUP([1]raw_asset!$A165,[1]raw_asset!$A165:$G165,3))</f>
        <v/>
      </c>
      <c r="D165" s="113" t="str">
        <f t="shared" si="15"/>
        <v/>
      </c>
      <c r="E165" s="479" t="str">
        <f>IF([1]raw_asset!$A165="","",VLOOKUP([1]raw_asset!$A165,[1]raw_asset!$A165:$G165,4))</f>
        <v/>
      </c>
      <c r="F165" s="479" t="str">
        <f>IF([1]raw_asset!$A165="","",VLOOKUP([1]raw_asset!$A165,[1]raw_asset!$A165:$G165,5))</f>
        <v/>
      </c>
      <c r="G165" s="113" t="str">
        <f t="shared" si="16"/>
        <v/>
      </c>
      <c r="H165" s="479" t="str">
        <f>IF([1]raw_asset!$A165="","",VLOOKUP([1]raw_asset!$A165,[1]raw_asset!$A165:$G165,6))</f>
        <v/>
      </c>
      <c r="I165" s="479" t="str">
        <f>IF([1]raw_asset!$A165="","",VLOOKUP([1]raw_asset!$A165,[1]raw_asset!$A165:$G165,7))</f>
        <v/>
      </c>
      <c r="J165" s="113" t="str">
        <f t="shared" si="17"/>
        <v/>
      </c>
      <c r="K165" s="476" t="str">
        <f t="shared" si="12"/>
        <v/>
      </c>
      <c r="L165" s="479" t="str">
        <f t="shared" si="13"/>
        <v/>
      </c>
      <c r="M165" s="113" t="str">
        <f t="shared" si="14"/>
        <v/>
      </c>
      <c r="N165" s="485" t="str">
        <f>IF(B165="","",IF(ISERROR(VLOOKUP(A165,P2P!$A$13:$M$2000,3)),0,VLOOKUP(A165,P2P!$A$13:$M$2000,3))-IF(ISERROR(VLOOKUP(A165,P2P!$A$13:$M$2000,2)),0,VLOOKUP(A165,P2P!$A$13:$M$2000,2)))</f>
        <v/>
      </c>
      <c r="O165" s="485" t="str">
        <f>IF(E165="","",IF(ISERROR(VLOOKUP(A165,P2P!$A$13:$M$2000,8)),0,VLOOKUP(A165,P2P!$A$13:$M$2000,8))-IF(ISERROR(VLOOKUP(A165,P2P!$A$13:$M$2000,7)),0,VLOOKUP(A165,P2P!$A$13:$M$2000,7)))</f>
        <v/>
      </c>
      <c r="P165" s="485" t="str">
        <f>IF(H165="","",IF(ISERROR(VLOOKUP(A165,P2P!$A$13:$M$2000,13)),0,VLOOKUP(A165,P2P!$A$13:$M$2000,13))-IF(ISERROR(VLOOKUP(A165,P2P!$A$13:$M$2000,12)),0,VLOOKUP(A165,P2P!$A$13:$M$2000,12)))</f>
        <v/>
      </c>
    </row>
    <row r="166" spans="1:16">
      <c r="A166" s="479" t="str">
        <f>IF([1]raw_asset!$A166="","",VLOOKUP([1]raw_asset!$A166,[1]raw_asset!$A166:$G166,1))</f>
        <v/>
      </c>
      <c r="B166" s="479" t="str">
        <f>IF([1]raw_asset!$A166="","",VLOOKUP([1]raw_asset!$A166,[1]raw_asset!$A166:$G166,2))</f>
        <v/>
      </c>
      <c r="C166" s="479" t="str">
        <f>IF([1]raw_asset!$A166="","",VLOOKUP([1]raw_asset!$A166,[1]raw_asset!$A166:$G166,3))</f>
        <v/>
      </c>
      <c r="D166" s="113" t="str">
        <f t="shared" si="15"/>
        <v/>
      </c>
      <c r="E166" s="479" t="str">
        <f>IF([1]raw_asset!$A166="","",VLOOKUP([1]raw_asset!$A166,[1]raw_asset!$A166:$G166,4))</f>
        <v/>
      </c>
      <c r="F166" s="479" t="str">
        <f>IF([1]raw_asset!$A166="","",VLOOKUP([1]raw_asset!$A166,[1]raw_asset!$A166:$G166,5))</f>
        <v/>
      </c>
      <c r="G166" s="113" t="str">
        <f t="shared" si="16"/>
        <v/>
      </c>
      <c r="H166" s="479" t="str">
        <f>IF([1]raw_asset!$A166="","",VLOOKUP([1]raw_asset!$A166,[1]raw_asset!$A166:$G166,6))</f>
        <v/>
      </c>
      <c r="I166" s="479" t="str">
        <f>IF([1]raw_asset!$A166="","",VLOOKUP([1]raw_asset!$A166,[1]raw_asset!$A166:$G166,7))</f>
        <v/>
      </c>
      <c r="J166" s="113" t="str">
        <f t="shared" si="17"/>
        <v/>
      </c>
      <c r="K166" s="476" t="str">
        <f t="shared" si="12"/>
        <v/>
      </c>
      <c r="L166" s="479" t="str">
        <f t="shared" si="13"/>
        <v/>
      </c>
      <c r="M166" s="113" t="str">
        <f t="shared" si="14"/>
        <v/>
      </c>
      <c r="N166" s="485" t="str">
        <f>IF(B166="","",IF(ISERROR(VLOOKUP(A166,P2P!$A$13:$M$2000,3)),0,VLOOKUP(A166,P2P!$A$13:$M$2000,3))-IF(ISERROR(VLOOKUP(A166,P2P!$A$13:$M$2000,2)),0,VLOOKUP(A166,P2P!$A$13:$M$2000,2)))</f>
        <v/>
      </c>
      <c r="O166" s="485" t="str">
        <f>IF(E166="","",IF(ISERROR(VLOOKUP(A166,P2P!$A$13:$M$2000,8)),0,VLOOKUP(A166,P2P!$A$13:$M$2000,8))-IF(ISERROR(VLOOKUP(A166,P2P!$A$13:$M$2000,7)),0,VLOOKUP(A166,P2P!$A$13:$M$2000,7)))</f>
        <v/>
      </c>
      <c r="P166" s="485" t="str">
        <f>IF(H166="","",IF(ISERROR(VLOOKUP(A166,P2P!$A$13:$M$2000,13)),0,VLOOKUP(A166,P2P!$A$13:$M$2000,13))-IF(ISERROR(VLOOKUP(A166,P2P!$A$13:$M$2000,12)),0,VLOOKUP(A166,P2P!$A$13:$M$2000,12)))</f>
        <v/>
      </c>
    </row>
    <row r="167" spans="1:16">
      <c r="A167" s="479" t="str">
        <f>IF([1]raw_asset!$A167="","",VLOOKUP([1]raw_asset!$A167,[1]raw_asset!$A167:$G167,1))</f>
        <v/>
      </c>
      <c r="B167" s="479" t="str">
        <f>IF([1]raw_asset!$A167="","",VLOOKUP([1]raw_asset!$A167,[1]raw_asset!$A167:$G167,2))</f>
        <v/>
      </c>
      <c r="C167" s="479" t="str">
        <f>IF([1]raw_asset!$A167="","",VLOOKUP([1]raw_asset!$A167,[1]raw_asset!$A167:$G167,3))</f>
        <v/>
      </c>
      <c r="D167" s="113" t="str">
        <f t="shared" si="15"/>
        <v/>
      </c>
      <c r="E167" s="479" t="str">
        <f>IF([1]raw_asset!$A167="","",VLOOKUP([1]raw_asset!$A167,[1]raw_asset!$A167:$G167,4))</f>
        <v/>
      </c>
      <c r="F167" s="479" t="str">
        <f>IF([1]raw_asset!$A167="","",VLOOKUP([1]raw_asset!$A167,[1]raw_asset!$A167:$G167,5))</f>
        <v/>
      </c>
      <c r="G167" s="113" t="str">
        <f t="shared" si="16"/>
        <v/>
      </c>
      <c r="H167" s="479" t="str">
        <f>IF([1]raw_asset!$A167="","",VLOOKUP([1]raw_asset!$A167,[1]raw_asset!$A167:$G167,6))</f>
        <v/>
      </c>
      <c r="I167" s="479" t="str">
        <f>IF([1]raw_asset!$A167="","",VLOOKUP([1]raw_asset!$A167,[1]raw_asset!$A167:$G167,7))</f>
        <v/>
      </c>
      <c r="J167" s="113" t="str">
        <f t="shared" si="17"/>
        <v/>
      </c>
      <c r="K167" s="476" t="str">
        <f t="shared" si="12"/>
        <v/>
      </c>
      <c r="L167" s="479" t="str">
        <f t="shared" si="13"/>
        <v/>
      </c>
      <c r="M167" s="113" t="str">
        <f t="shared" si="14"/>
        <v/>
      </c>
      <c r="N167" s="485" t="str">
        <f>IF(B167="","",IF(ISERROR(VLOOKUP(A167,P2P!$A$13:$M$2000,3)),0,VLOOKUP(A167,P2P!$A$13:$M$2000,3))-IF(ISERROR(VLOOKUP(A167,P2P!$A$13:$M$2000,2)),0,VLOOKUP(A167,P2P!$A$13:$M$2000,2)))</f>
        <v/>
      </c>
      <c r="O167" s="485" t="str">
        <f>IF(E167="","",IF(ISERROR(VLOOKUP(A167,P2P!$A$13:$M$2000,8)),0,VLOOKUP(A167,P2P!$A$13:$M$2000,8))-IF(ISERROR(VLOOKUP(A167,P2P!$A$13:$M$2000,7)),0,VLOOKUP(A167,P2P!$A$13:$M$2000,7)))</f>
        <v/>
      </c>
      <c r="P167" s="485" t="str">
        <f>IF(H167="","",IF(ISERROR(VLOOKUP(A167,P2P!$A$13:$M$2000,13)),0,VLOOKUP(A167,P2P!$A$13:$M$2000,13))-IF(ISERROR(VLOOKUP(A167,P2P!$A$13:$M$2000,12)),0,VLOOKUP(A167,P2P!$A$13:$M$2000,12)))</f>
        <v/>
      </c>
    </row>
    <row r="168" spans="1:16">
      <c r="A168" s="479" t="str">
        <f>IF([1]raw_asset!$A168="","",VLOOKUP([1]raw_asset!$A168,[1]raw_asset!$A168:$G168,1))</f>
        <v/>
      </c>
      <c r="B168" s="479" t="str">
        <f>IF([1]raw_asset!$A168="","",VLOOKUP([1]raw_asset!$A168,[1]raw_asset!$A168:$G168,2))</f>
        <v/>
      </c>
      <c r="C168" s="479" t="str">
        <f>IF([1]raw_asset!$A168="","",VLOOKUP([1]raw_asset!$A168,[1]raw_asset!$A168:$G168,3))</f>
        <v/>
      </c>
      <c r="D168" s="113" t="str">
        <f t="shared" si="15"/>
        <v/>
      </c>
      <c r="E168" s="479" t="str">
        <f>IF([1]raw_asset!$A168="","",VLOOKUP([1]raw_asset!$A168,[1]raw_asset!$A168:$G168,4))</f>
        <v/>
      </c>
      <c r="F168" s="479" t="str">
        <f>IF([1]raw_asset!$A168="","",VLOOKUP([1]raw_asset!$A168,[1]raw_asset!$A168:$G168,5))</f>
        <v/>
      </c>
      <c r="G168" s="113" t="str">
        <f t="shared" si="16"/>
        <v/>
      </c>
      <c r="H168" s="479" t="str">
        <f>IF([1]raw_asset!$A168="","",VLOOKUP([1]raw_asset!$A168,[1]raw_asset!$A168:$G168,6))</f>
        <v/>
      </c>
      <c r="I168" s="479" t="str">
        <f>IF([1]raw_asset!$A168="","",VLOOKUP([1]raw_asset!$A168,[1]raw_asset!$A168:$G168,7))</f>
        <v/>
      </c>
      <c r="J168" s="113" t="str">
        <f t="shared" si="17"/>
        <v/>
      </c>
      <c r="K168" s="476" t="str">
        <f t="shared" si="12"/>
        <v/>
      </c>
      <c r="L168" s="479" t="str">
        <f t="shared" si="13"/>
        <v/>
      </c>
      <c r="M168" s="113" t="str">
        <f t="shared" si="14"/>
        <v/>
      </c>
      <c r="N168" s="485" t="str">
        <f>IF(B168="","",IF(ISERROR(VLOOKUP(A168,P2P!$A$13:$M$2000,3)),0,VLOOKUP(A168,P2P!$A$13:$M$2000,3))-IF(ISERROR(VLOOKUP(A168,P2P!$A$13:$M$2000,2)),0,VLOOKUP(A168,P2P!$A$13:$M$2000,2)))</f>
        <v/>
      </c>
      <c r="O168" s="485" t="str">
        <f>IF(E168="","",IF(ISERROR(VLOOKUP(A168,P2P!$A$13:$M$2000,8)),0,VLOOKUP(A168,P2P!$A$13:$M$2000,8))-IF(ISERROR(VLOOKUP(A168,P2P!$A$13:$M$2000,7)),0,VLOOKUP(A168,P2P!$A$13:$M$2000,7)))</f>
        <v/>
      </c>
      <c r="P168" s="485" t="str">
        <f>IF(H168="","",IF(ISERROR(VLOOKUP(A168,P2P!$A$13:$M$2000,13)),0,VLOOKUP(A168,P2P!$A$13:$M$2000,13))-IF(ISERROR(VLOOKUP(A168,P2P!$A$13:$M$2000,12)),0,VLOOKUP(A168,P2P!$A$13:$M$2000,12)))</f>
        <v/>
      </c>
    </row>
    <row r="169" spans="1:16">
      <c r="A169" s="479" t="str">
        <f>IF([1]raw_asset!$A169="","",VLOOKUP([1]raw_asset!$A169,[1]raw_asset!$A169:$G169,1))</f>
        <v/>
      </c>
      <c r="B169" s="479" t="str">
        <f>IF([1]raw_asset!$A169="","",VLOOKUP([1]raw_asset!$A169,[1]raw_asset!$A169:$G169,2))</f>
        <v/>
      </c>
      <c r="C169" s="479" t="str">
        <f>IF([1]raw_asset!$A169="","",VLOOKUP([1]raw_asset!$A169,[1]raw_asset!$A169:$G169,3))</f>
        <v/>
      </c>
      <c r="D169" s="113" t="str">
        <f t="shared" si="15"/>
        <v/>
      </c>
      <c r="E169" s="479" t="str">
        <f>IF([1]raw_asset!$A169="","",VLOOKUP([1]raw_asset!$A169,[1]raw_asset!$A169:$G169,4))</f>
        <v/>
      </c>
      <c r="F169" s="479" t="str">
        <f>IF([1]raw_asset!$A169="","",VLOOKUP([1]raw_asset!$A169,[1]raw_asset!$A169:$G169,5))</f>
        <v/>
      </c>
      <c r="G169" s="113" t="str">
        <f t="shared" si="16"/>
        <v/>
      </c>
      <c r="H169" s="479" t="str">
        <f>IF([1]raw_asset!$A169="","",VLOOKUP([1]raw_asset!$A169,[1]raw_asset!$A169:$G169,6))</f>
        <v/>
      </c>
      <c r="I169" s="479" t="str">
        <f>IF([1]raw_asset!$A169="","",VLOOKUP([1]raw_asset!$A169,[1]raw_asset!$A169:$G169,7))</f>
        <v/>
      </c>
      <c r="J169" s="113" t="str">
        <f t="shared" si="17"/>
        <v/>
      </c>
      <c r="K169" s="476" t="str">
        <f t="shared" si="12"/>
        <v/>
      </c>
      <c r="L169" s="479" t="str">
        <f t="shared" si="13"/>
        <v/>
      </c>
      <c r="M169" s="113" t="str">
        <f t="shared" si="14"/>
        <v/>
      </c>
      <c r="N169" s="485" t="str">
        <f>IF(B169="","",IF(ISERROR(VLOOKUP(A169,P2P!$A$13:$M$2000,3)),0,VLOOKUP(A169,P2P!$A$13:$M$2000,3))-IF(ISERROR(VLOOKUP(A169,P2P!$A$13:$M$2000,2)),0,VLOOKUP(A169,P2P!$A$13:$M$2000,2)))</f>
        <v/>
      </c>
      <c r="O169" s="485" t="str">
        <f>IF(E169="","",IF(ISERROR(VLOOKUP(A169,P2P!$A$13:$M$2000,8)),0,VLOOKUP(A169,P2P!$A$13:$M$2000,8))-IF(ISERROR(VLOOKUP(A169,P2P!$A$13:$M$2000,7)),0,VLOOKUP(A169,P2P!$A$13:$M$2000,7)))</f>
        <v/>
      </c>
      <c r="P169" s="485" t="str">
        <f>IF(H169="","",IF(ISERROR(VLOOKUP(A169,P2P!$A$13:$M$2000,13)),0,VLOOKUP(A169,P2P!$A$13:$M$2000,13))-IF(ISERROR(VLOOKUP(A169,P2P!$A$13:$M$2000,12)),0,VLOOKUP(A169,P2P!$A$13:$M$2000,12)))</f>
        <v/>
      </c>
    </row>
    <row r="170" spans="1:16">
      <c r="A170" s="479" t="str">
        <f>IF([1]raw_asset!$A170="","",VLOOKUP([1]raw_asset!$A170,[1]raw_asset!$A170:$G170,1))</f>
        <v/>
      </c>
      <c r="B170" s="479" t="str">
        <f>IF([1]raw_asset!$A170="","",VLOOKUP([1]raw_asset!$A170,[1]raw_asset!$A170:$G170,2))</f>
        <v/>
      </c>
      <c r="C170" s="479" t="str">
        <f>IF([1]raw_asset!$A170="","",VLOOKUP([1]raw_asset!$A170,[1]raw_asset!$A170:$G170,3))</f>
        <v/>
      </c>
      <c r="D170" s="113" t="str">
        <f t="shared" si="15"/>
        <v/>
      </c>
      <c r="E170" s="479" t="str">
        <f>IF([1]raw_asset!$A170="","",VLOOKUP([1]raw_asset!$A170,[1]raw_asset!$A170:$G170,4))</f>
        <v/>
      </c>
      <c r="F170" s="479" t="str">
        <f>IF([1]raw_asset!$A170="","",VLOOKUP([1]raw_asset!$A170,[1]raw_asset!$A170:$G170,5))</f>
        <v/>
      </c>
      <c r="G170" s="113" t="str">
        <f t="shared" si="16"/>
        <v/>
      </c>
      <c r="H170" s="479" t="str">
        <f>IF([1]raw_asset!$A170="","",VLOOKUP([1]raw_asset!$A170,[1]raw_asset!$A170:$G170,6))</f>
        <v/>
      </c>
      <c r="I170" s="479" t="str">
        <f>IF([1]raw_asset!$A170="","",VLOOKUP([1]raw_asset!$A170,[1]raw_asset!$A170:$G170,7))</f>
        <v/>
      </c>
      <c r="J170" s="113" t="str">
        <f t="shared" si="17"/>
        <v/>
      </c>
      <c r="K170" s="476" t="str">
        <f t="shared" si="12"/>
        <v/>
      </c>
      <c r="L170" s="479" t="str">
        <f t="shared" si="13"/>
        <v/>
      </c>
      <c r="M170" s="113" t="str">
        <f t="shared" si="14"/>
        <v/>
      </c>
      <c r="N170" s="485" t="str">
        <f>IF(B170="","",IF(ISERROR(VLOOKUP(A170,P2P!$A$13:$M$2000,3)),0,VLOOKUP(A170,P2P!$A$13:$M$2000,3))-IF(ISERROR(VLOOKUP(A170,P2P!$A$13:$M$2000,2)),0,VLOOKUP(A170,P2P!$A$13:$M$2000,2)))</f>
        <v/>
      </c>
      <c r="O170" s="485" t="str">
        <f>IF(E170="","",IF(ISERROR(VLOOKUP(A170,P2P!$A$13:$M$2000,8)),0,VLOOKUP(A170,P2P!$A$13:$M$2000,8))-IF(ISERROR(VLOOKUP(A170,P2P!$A$13:$M$2000,7)),0,VLOOKUP(A170,P2P!$A$13:$M$2000,7)))</f>
        <v/>
      </c>
      <c r="P170" s="485" t="str">
        <f>IF(H170="","",IF(ISERROR(VLOOKUP(A170,P2P!$A$13:$M$2000,13)),0,VLOOKUP(A170,P2P!$A$13:$M$2000,13))-IF(ISERROR(VLOOKUP(A170,P2P!$A$13:$M$2000,12)),0,VLOOKUP(A170,P2P!$A$13:$M$2000,12)))</f>
        <v/>
      </c>
    </row>
    <row r="171" spans="1:16">
      <c r="A171" s="479" t="str">
        <f>IF([1]raw_asset!$A171="","",VLOOKUP([1]raw_asset!$A171,[1]raw_asset!$A171:$G171,1))</f>
        <v/>
      </c>
      <c r="B171" s="479" t="str">
        <f>IF([1]raw_asset!$A171="","",VLOOKUP([1]raw_asset!$A171,[1]raw_asset!$A171:$G171,2))</f>
        <v/>
      </c>
      <c r="C171" s="479" t="str">
        <f>IF([1]raw_asset!$A171="","",VLOOKUP([1]raw_asset!$A171,[1]raw_asset!$A171:$G171,3))</f>
        <v/>
      </c>
      <c r="D171" s="113" t="str">
        <f t="shared" si="15"/>
        <v/>
      </c>
      <c r="E171" s="479" t="str">
        <f>IF([1]raw_asset!$A171="","",VLOOKUP([1]raw_asset!$A171,[1]raw_asset!$A171:$G171,4))</f>
        <v/>
      </c>
      <c r="F171" s="479" t="str">
        <f>IF([1]raw_asset!$A171="","",VLOOKUP([1]raw_asset!$A171,[1]raw_asset!$A171:$G171,5))</f>
        <v/>
      </c>
      <c r="G171" s="113" t="str">
        <f t="shared" si="16"/>
        <v/>
      </c>
      <c r="H171" s="479" t="str">
        <f>IF([1]raw_asset!$A171="","",VLOOKUP([1]raw_asset!$A171,[1]raw_asset!$A171:$G171,6))</f>
        <v/>
      </c>
      <c r="I171" s="479" t="str">
        <f>IF([1]raw_asset!$A171="","",VLOOKUP([1]raw_asset!$A171,[1]raw_asset!$A171:$G171,7))</f>
        <v/>
      </c>
      <c r="J171" s="113" t="str">
        <f t="shared" si="17"/>
        <v/>
      </c>
      <c r="K171" s="476" t="str">
        <f t="shared" si="12"/>
        <v/>
      </c>
      <c r="L171" s="479" t="str">
        <f t="shared" si="13"/>
        <v/>
      </c>
      <c r="M171" s="113" t="str">
        <f t="shared" si="14"/>
        <v/>
      </c>
      <c r="N171" s="485" t="str">
        <f>IF(B171="","",IF(ISERROR(VLOOKUP(A171,P2P!$A$13:$M$2000,3)),0,VLOOKUP(A171,P2P!$A$13:$M$2000,3))-IF(ISERROR(VLOOKUP(A171,P2P!$A$13:$M$2000,2)),0,VLOOKUP(A171,P2P!$A$13:$M$2000,2)))</f>
        <v/>
      </c>
      <c r="O171" s="485" t="str">
        <f>IF(E171="","",IF(ISERROR(VLOOKUP(A171,P2P!$A$13:$M$2000,8)),0,VLOOKUP(A171,P2P!$A$13:$M$2000,8))-IF(ISERROR(VLOOKUP(A171,P2P!$A$13:$M$2000,7)),0,VLOOKUP(A171,P2P!$A$13:$M$2000,7)))</f>
        <v/>
      </c>
      <c r="P171" s="485" t="str">
        <f>IF(H171="","",IF(ISERROR(VLOOKUP(A171,P2P!$A$13:$M$2000,13)),0,VLOOKUP(A171,P2P!$A$13:$M$2000,13))-IF(ISERROR(VLOOKUP(A171,P2P!$A$13:$M$2000,12)),0,VLOOKUP(A171,P2P!$A$13:$M$2000,12)))</f>
        <v/>
      </c>
    </row>
    <row r="172" spans="1:16">
      <c r="A172" s="479" t="str">
        <f>IF([1]raw_asset!$A172="","",VLOOKUP([1]raw_asset!$A172,[1]raw_asset!$A172:$G172,1))</f>
        <v/>
      </c>
      <c r="B172" s="479" t="str">
        <f>IF([1]raw_asset!$A172="","",VLOOKUP([1]raw_asset!$A172,[1]raw_asset!$A172:$G172,2))</f>
        <v/>
      </c>
      <c r="C172" s="479" t="str">
        <f>IF([1]raw_asset!$A172="","",VLOOKUP([1]raw_asset!$A172,[1]raw_asset!$A172:$G172,3))</f>
        <v/>
      </c>
      <c r="D172" s="113" t="str">
        <f t="shared" si="15"/>
        <v/>
      </c>
      <c r="E172" s="479" t="str">
        <f>IF([1]raw_asset!$A172="","",VLOOKUP([1]raw_asset!$A172,[1]raw_asset!$A172:$G172,4))</f>
        <v/>
      </c>
      <c r="F172" s="479" t="str">
        <f>IF([1]raw_asset!$A172="","",VLOOKUP([1]raw_asset!$A172,[1]raw_asset!$A172:$G172,5))</f>
        <v/>
      </c>
      <c r="G172" s="113" t="str">
        <f t="shared" si="16"/>
        <v/>
      </c>
      <c r="H172" s="479" t="str">
        <f>IF([1]raw_asset!$A172="","",VLOOKUP([1]raw_asset!$A172,[1]raw_asset!$A172:$G172,6))</f>
        <v/>
      </c>
      <c r="I172" s="479" t="str">
        <f>IF([1]raw_asset!$A172="","",VLOOKUP([1]raw_asset!$A172,[1]raw_asset!$A172:$G172,7))</f>
        <v/>
      </c>
      <c r="J172" s="113" t="str">
        <f t="shared" si="17"/>
        <v/>
      </c>
      <c r="K172" s="476" t="str">
        <f t="shared" si="12"/>
        <v/>
      </c>
      <c r="L172" s="479" t="str">
        <f t="shared" si="13"/>
        <v/>
      </c>
      <c r="M172" s="113" t="str">
        <f t="shared" si="14"/>
        <v/>
      </c>
      <c r="N172" s="485" t="str">
        <f>IF(B172="","",IF(ISERROR(VLOOKUP(A172,P2P!$A$13:$M$2000,3)),0,VLOOKUP(A172,P2P!$A$13:$M$2000,3))-IF(ISERROR(VLOOKUP(A172,P2P!$A$13:$M$2000,2)),0,VLOOKUP(A172,P2P!$A$13:$M$2000,2)))</f>
        <v/>
      </c>
      <c r="O172" s="485" t="str">
        <f>IF(E172="","",IF(ISERROR(VLOOKUP(A172,P2P!$A$13:$M$2000,8)),0,VLOOKUP(A172,P2P!$A$13:$M$2000,8))-IF(ISERROR(VLOOKUP(A172,P2P!$A$13:$M$2000,7)),0,VLOOKUP(A172,P2P!$A$13:$M$2000,7)))</f>
        <v/>
      </c>
      <c r="P172" s="485" t="str">
        <f>IF(H172="","",IF(ISERROR(VLOOKUP(A172,P2P!$A$13:$M$2000,13)),0,VLOOKUP(A172,P2P!$A$13:$M$2000,13))-IF(ISERROR(VLOOKUP(A172,P2P!$A$13:$M$2000,12)),0,VLOOKUP(A172,P2P!$A$13:$M$2000,12)))</f>
        <v/>
      </c>
    </row>
    <row r="173" spans="1:16">
      <c r="A173" s="479" t="str">
        <f>IF([1]raw_asset!$A173="","",VLOOKUP([1]raw_asset!$A173,[1]raw_asset!$A173:$G173,1))</f>
        <v/>
      </c>
      <c r="B173" s="479" t="str">
        <f>IF([1]raw_asset!$A173="","",VLOOKUP([1]raw_asset!$A173,[1]raw_asset!$A173:$G173,2))</f>
        <v/>
      </c>
      <c r="C173" s="479" t="str">
        <f>IF([1]raw_asset!$A173="","",VLOOKUP([1]raw_asset!$A173,[1]raw_asset!$A173:$G173,3))</f>
        <v/>
      </c>
      <c r="D173" s="113" t="str">
        <f t="shared" si="15"/>
        <v/>
      </c>
      <c r="E173" s="479" t="str">
        <f>IF([1]raw_asset!$A173="","",VLOOKUP([1]raw_asset!$A173,[1]raw_asset!$A173:$G173,4))</f>
        <v/>
      </c>
      <c r="F173" s="479" t="str">
        <f>IF([1]raw_asset!$A173="","",VLOOKUP([1]raw_asset!$A173,[1]raw_asset!$A173:$G173,5))</f>
        <v/>
      </c>
      <c r="G173" s="113" t="str">
        <f t="shared" si="16"/>
        <v/>
      </c>
      <c r="H173" s="479" t="str">
        <f>IF([1]raw_asset!$A173="","",VLOOKUP([1]raw_asset!$A173,[1]raw_asset!$A173:$G173,6))</f>
        <v/>
      </c>
      <c r="I173" s="479" t="str">
        <f>IF([1]raw_asset!$A173="","",VLOOKUP([1]raw_asset!$A173,[1]raw_asset!$A173:$G173,7))</f>
        <v/>
      </c>
      <c r="J173" s="113" t="str">
        <f t="shared" si="17"/>
        <v/>
      </c>
      <c r="K173" s="476" t="str">
        <f t="shared" si="12"/>
        <v/>
      </c>
      <c r="L173" s="479" t="str">
        <f t="shared" si="13"/>
        <v/>
      </c>
      <c r="M173" s="113" t="str">
        <f t="shared" si="14"/>
        <v/>
      </c>
      <c r="N173" s="485" t="str">
        <f>IF(B173="","",IF(ISERROR(VLOOKUP(A173,P2P!$A$13:$M$2000,3)),0,VLOOKUP(A173,P2P!$A$13:$M$2000,3))-IF(ISERROR(VLOOKUP(A173,P2P!$A$13:$M$2000,2)),0,VLOOKUP(A173,P2P!$A$13:$M$2000,2)))</f>
        <v/>
      </c>
      <c r="O173" s="485" t="str">
        <f>IF(E173="","",IF(ISERROR(VLOOKUP(A173,P2P!$A$13:$M$2000,8)),0,VLOOKUP(A173,P2P!$A$13:$M$2000,8))-IF(ISERROR(VLOOKUP(A173,P2P!$A$13:$M$2000,7)),0,VLOOKUP(A173,P2P!$A$13:$M$2000,7)))</f>
        <v/>
      </c>
      <c r="P173" s="485" t="str">
        <f>IF(H173="","",IF(ISERROR(VLOOKUP(A173,P2P!$A$13:$M$2000,13)),0,VLOOKUP(A173,P2P!$A$13:$M$2000,13))-IF(ISERROR(VLOOKUP(A173,P2P!$A$13:$M$2000,12)),0,VLOOKUP(A173,P2P!$A$13:$M$2000,12)))</f>
        <v/>
      </c>
    </row>
    <row r="174" spans="1:16">
      <c r="A174" s="479" t="str">
        <f>IF([1]raw_asset!$A174="","",VLOOKUP([1]raw_asset!$A174,[1]raw_asset!$A174:$G174,1))</f>
        <v/>
      </c>
      <c r="B174" s="479" t="str">
        <f>IF([1]raw_asset!$A174="","",VLOOKUP([1]raw_asset!$A174,[1]raw_asset!$A174:$G174,2))</f>
        <v/>
      </c>
      <c r="C174" s="479" t="str">
        <f>IF([1]raw_asset!$A174="","",VLOOKUP([1]raw_asset!$A174,[1]raw_asset!$A174:$G174,3))</f>
        <v/>
      </c>
      <c r="D174" s="113" t="str">
        <f t="shared" si="15"/>
        <v/>
      </c>
      <c r="E174" s="479" t="str">
        <f>IF([1]raw_asset!$A174="","",VLOOKUP([1]raw_asset!$A174,[1]raw_asset!$A174:$G174,4))</f>
        <v/>
      </c>
      <c r="F174" s="479" t="str">
        <f>IF([1]raw_asset!$A174="","",VLOOKUP([1]raw_asset!$A174,[1]raw_asset!$A174:$G174,5))</f>
        <v/>
      </c>
      <c r="G174" s="113" t="str">
        <f t="shared" si="16"/>
        <v/>
      </c>
      <c r="H174" s="479" t="str">
        <f>IF([1]raw_asset!$A174="","",VLOOKUP([1]raw_asset!$A174,[1]raw_asset!$A174:$G174,6))</f>
        <v/>
      </c>
      <c r="I174" s="479" t="str">
        <f>IF([1]raw_asset!$A174="","",VLOOKUP([1]raw_asset!$A174,[1]raw_asset!$A174:$G174,7))</f>
        <v/>
      </c>
      <c r="J174" s="113" t="str">
        <f t="shared" si="17"/>
        <v/>
      </c>
      <c r="K174" s="476" t="str">
        <f t="shared" si="12"/>
        <v/>
      </c>
      <c r="L174" s="479" t="str">
        <f t="shared" si="13"/>
        <v/>
      </c>
      <c r="M174" s="113" t="str">
        <f t="shared" si="14"/>
        <v/>
      </c>
      <c r="N174" s="485" t="str">
        <f>IF(B174="","",IF(ISERROR(VLOOKUP(A174,P2P!$A$13:$M$2000,3)),0,VLOOKUP(A174,P2P!$A$13:$M$2000,3))-IF(ISERROR(VLOOKUP(A174,P2P!$A$13:$M$2000,2)),0,VLOOKUP(A174,P2P!$A$13:$M$2000,2)))</f>
        <v/>
      </c>
      <c r="O174" s="485" t="str">
        <f>IF(E174="","",IF(ISERROR(VLOOKUP(A174,P2P!$A$13:$M$2000,8)),0,VLOOKUP(A174,P2P!$A$13:$M$2000,8))-IF(ISERROR(VLOOKUP(A174,P2P!$A$13:$M$2000,7)),0,VLOOKUP(A174,P2P!$A$13:$M$2000,7)))</f>
        <v/>
      </c>
      <c r="P174" s="485" t="str">
        <f>IF(H174="","",IF(ISERROR(VLOOKUP(A174,P2P!$A$13:$M$2000,13)),0,VLOOKUP(A174,P2P!$A$13:$M$2000,13))-IF(ISERROR(VLOOKUP(A174,P2P!$A$13:$M$2000,12)),0,VLOOKUP(A174,P2P!$A$13:$M$2000,12)))</f>
        <v/>
      </c>
    </row>
    <row r="175" spans="1:16">
      <c r="A175" s="479" t="str">
        <f>IF([1]raw_asset!$A175="","",VLOOKUP([1]raw_asset!$A175,[1]raw_asset!$A175:$G175,1))</f>
        <v/>
      </c>
      <c r="B175" s="479" t="str">
        <f>IF([1]raw_asset!$A175="","",VLOOKUP([1]raw_asset!$A175,[1]raw_asset!$A175:$G175,2))</f>
        <v/>
      </c>
      <c r="C175" s="479" t="str">
        <f>IF([1]raw_asset!$A175="","",VLOOKUP([1]raw_asset!$A175,[1]raw_asset!$A175:$G175,3))</f>
        <v/>
      </c>
      <c r="D175" s="113" t="str">
        <f t="shared" si="15"/>
        <v/>
      </c>
      <c r="E175" s="479" t="str">
        <f>IF([1]raw_asset!$A175="","",VLOOKUP([1]raw_asset!$A175,[1]raw_asset!$A175:$G175,4))</f>
        <v/>
      </c>
      <c r="F175" s="479" t="str">
        <f>IF([1]raw_asset!$A175="","",VLOOKUP([1]raw_asset!$A175,[1]raw_asset!$A175:$G175,5))</f>
        <v/>
      </c>
      <c r="G175" s="113" t="str">
        <f t="shared" si="16"/>
        <v/>
      </c>
      <c r="H175" s="479" t="str">
        <f>IF([1]raw_asset!$A175="","",VLOOKUP([1]raw_asset!$A175,[1]raw_asset!$A175:$G175,6))</f>
        <v/>
      </c>
      <c r="I175" s="479" t="str">
        <f>IF([1]raw_asset!$A175="","",VLOOKUP([1]raw_asset!$A175,[1]raw_asset!$A175:$G175,7))</f>
        <v/>
      </c>
      <c r="J175" s="113" t="str">
        <f t="shared" si="17"/>
        <v/>
      </c>
      <c r="K175" s="476" t="str">
        <f t="shared" si="12"/>
        <v/>
      </c>
      <c r="L175" s="479" t="str">
        <f t="shared" si="13"/>
        <v/>
      </c>
      <c r="M175" s="113" t="str">
        <f t="shared" si="14"/>
        <v/>
      </c>
      <c r="N175" s="485" t="str">
        <f>IF(B175="","",IF(ISERROR(VLOOKUP(A175,P2P!$A$13:$M$2000,3)),0,VLOOKUP(A175,P2P!$A$13:$M$2000,3))-IF(ISERROR(VLOOKUP(A175,P2P!$A$13:$M$2000,2)),0,VLOOKUP(A175,P2P!$A$13:$M$2000,2)))</f>
        <v/>
      </c>
      <c r="O175" s="485" t="str">
        <f>IF(E175="","",IF(ISERROR(VLOOKUP(A175,P2P!$A$13:$M$2000,8)),0,VLOOKUP(A175,P2P!$A$13:$M$2000,8))-IF(ISERROR(VLOOKUP(A175,P2P!$A$13:$M$2000,7)),0,VLOOKUP(A175,P2P!$A$13:$M$2000,7)))</f>
        <v/>
      </c>
      <c r="P175" s="485" t="str">
        <f>IF(H175="","",IF(ISERROR(VLOOKUP(A175,P2P!$A$13:$M$2000,13)),0,VLOOKUP(A175,P2P!$A$13:$M$2000,13))-IF(ISERROR(VLOOKUP(A175,P2P!$A$13:$M$2000,12)),0,VLOOKUP(A175,P2P!$A$13:$M$2000,12)))</f>
        <v/>
      </c>
    </row>
    <row r="176" spans="1:16">
      <c r="A176" s="479" t="str">
        <f>IF([1]raw_asset!$A176="","",VLOOKUP([1]raw_asset!$A176,[1]raw_asset!$A176:$G176,1))</f>
        <v/>
      </c>
      <c r="B176" s="479" t="str">
        <f>IF([1]raw_asset!$A176="","",VLOOKUP([1]raw_asset!$A176,[1]raw_asset!$A176:$G176,2))</f>
        <v/>
      </c>
      <c r="C176" s="479" t="str">
        <f>IF([1]raw_asset!$A176="","",VLOOKUP([1]raw_asset!$A176,[1]raw_asset!$A176:$G176,3))</f>
        <v/>
      </c>
      <c r="D176" s="113" t="str">
        <f t="shared" si="15"/>
        <v/>
      </c>
      <c r="E176" s="479" t="str">
        <f>IF([1]raw_asset!$A176="","",VLOOKUP([1]raw_asset!$A176,[1]raw_asset!$A176:$G176,4))</f>
        <v/>
      </c>
      <c r="F176" s="479" t="str">
        <f>IF([1]raw_asset!$A176="","",VLOOKUP([1]raw_asset!$A176,[1]raw_asset!$A176:$G176,5))</f>
        <v/>
      </c>
      <c r="G176" s="113" t="str">
        <f t="shared" si="16"/>
        <v/>
      </c>
      <c r="H176" s="479" t="str">
        <f>IF([1]raw_asset!$A176="","",VLOOKUP([1]raw_asset!$A176,[1]raw_asset!$A176:$G176,6))</f>
        <v/>
      </c>
      <c r="I176" s="479" t="str">
        <f>IF([1]raw_asset!$A176="","",VLOOKUP([1]raw_asset!$A176,[1]raw_asset!$A176:$G176,7))</f>
        <v/>
      </c>
      <c r="J176" s="113" t="str">
        <f t="shared" si="17"/>
        <v/>
      </c>
      <c r="K176" s="476" t="str">
        <f t="shared" si="12"/>
        <v/>
      </c>
      <c r="L176" s="479" t="str">
        <f t="shared" si="13"/>
        <v/>
      </c>
      <c r="M176" s="113" t="str">
        <f t="shared" si="14"/>
        <v/>
      </c>
      <c r="N176" s="485" t="str">
        <f>IF(B176="","",IF(ISERROR(VLOOKUP(A176,P2P!$A$13:$M$2000,3)),0,VLOOKUP(A176,P2P!$A$13:$M$2000,3))-IF(ISERROR(VLOOKUP(A176,P2P!$A$13:$M$2000,2)),0,VLOOKUP(A176,P2P!$A$13:$M$2000,2)))</f>
        <v/>
      </c>
      <c r="O176" s="485" t="str">
        <f>IF(E176="","",IF(ISERROR(VLOOKUP(A176,P2P!$A$13:$M$2000,8)),0,VLOOKUP(A176,P2P!$A$13:$M$2000,8))-IF(ISERROR(VLOOKUP(A176,P2P!$A$13:$M$2000,7)),0,VLOOKUP(A176,P2P!$A$13:$M$2000,7)))</f>
        <v/>
      </c>
      <c r="P176" s="485" t="str">
        <f>IF(H176="","",IF(ISERROR(VLOOKUP(A176,P2P!$A$13:$M$2000,13)),0,VLOOKUP(A176,P2P!$A$13:$M$2000,13))-IF(ISERROR(VLOOKUP(A176,P2P!$A$13:$M$2000,12)),0,VLOOKUP(A176,P2P!$A$13:$M$2000,12)))</f>
        <v/>
      </c>
    </row>
    <row r="177" spans="1:16">
      <c r="A177" s="479" t="str">
        <f>IF([1]raw_asset!$A177="","",VLOOKUP([1]raw_asset!$A177,[1]raw_asset!$A177:$G177,1))</f>
        <v/>
      </c>
      <c r="B177" s="479" t="str">
        <f>IF([1]raw_asset!$A177="","",VLOOKUP([1]raw_asset!$A177,[1]raw_asset!$A177:$G177,2))</f>
        <v/>
      </c>
      <c r="C177" s="479" t="str">
        <f>IF([1]raw_asset!$A177="","",VLOOKUP([1]raw_asset!$A177,[1]raw_asset!$A177:$G177,3))</f>
        <v/>
      </c>
      <c r="D177" s="113" t="str">
        <f t="shared" si="15"/>
        <v/>
      </c>
      <c r="E177" s="479" t="str">
        <f>IF([1]raw_asset!$A177="","",VLOOKUP([1]raw_asset!$A177,[1]raw_asset!$A177:$G177,4))</f>
        <v/>
      </c>
      <c r="F177" s="479" t="str">
        <f>IF([1]raw_asset!$A177="","",VLOOKUP([1]raw_asset!$A177,[1]raw_asset!$A177:$G177,5))</f>
        <v/>
      </c>
      <c r="G177" s="113" t="str">
        <f t="shared" si="16"/>
        <v/>
      </c>
      <c r="H177" s="479" t="str">
        <f>IF([1]raw_asset!$A177="","",VLOOKUP([1]raw_asset!$A177,[1]raw_asset!$A177:$G177,6))</f>
        <v/>
      </c>
      <c r="I177" s="479" t="str">
        <f>IF([1]raw_asset!$A177="","",VLOOKUP([1]raw_asset!$A177,[1]raw_asset!$A177:$G177,7))</f>
        <v/>
      </c>
      <c r="J177" s="113" t="str">
        <f t="shared" si="17"/>
        <v/>
      </c>
      <c r="K177" s="476" t="str">
        <f t="shared" si="12"/>
        <v/>
      </c>
      <c r="L177" s="479" t="str">
        <f t="shared" si="13"/>
        <v/>
      </c>
      <c r="M177" s="113" t="str">
        <f t="shared" si="14"/>
        <v/>
      </c>
      <c r="N177" s="485" t="str">
        <f>IF(B177="","",IF(ISERROR(VLOOKUP(A177,P2P!$A$13:$M$2000,3)),0,VLOOKUP(A177,P2P!$A$13:$M$2000,3))-IF(ISERROR(VLOOKUP(A177,P2P!$A$13:$M$2000,2)),0,VLOOKUP(A177,P2P!$A$13:$M$2000,2)))</f>
        <v/>
      </c>
      <c r="O177" s="485" t="str">
        <f>IF(E177="","",IF(ISERROR(VLOOKUP(A177,P2P!$A$13:$M$2000,8)),0,VLOOKUP(A177,P2P!$A$13:$M$2000,8))-IF(ISERROR(VLOOKUP(A177,P2P!$A$13:$M$2000,7)),0,VLOOKUP(A177,P2P!$A$13:$M$2000,7)))</f>
        <v/>
      </c>
      <c r="P177" s="485" t="str">
        <f>IF(H177="","",IF(ISERROR(VLOOKUP(A177,P2P!$A$13:$M$2000,13)),0,VLOOKUP(A177,P2P!$A$13:$M$2000,13))-IF(ISERROR(VLOOKUP(A177,P2P!$A$13:$M$2000,12)),0,VLOOKUP(A177,P2P!$A$13:$M$2000,12)))</f>
        <v/>
      </c>
    </row>
    <row r="178" spans="1:16">
      <c r="A178" s="479" t="str">
        <f>IF([1]raw_asset!$A178="","",VLOOKUP([1]raw_asset!$A178,[1]raw_asset!$A178:$G178,1))</f>
        <v/>
      </c>
      <c r="B178" s="479" t="str">
        <f>IF([1]raw_asset!$A178="","",VLOOKUP([1]raw_asset!$A178,[1]raw_asset!$A178:$G178,2))</f>
        <v/>
      </c>
      <c r="C178" s="479" t="str">
        <f>IF([1]raw_asset!$A178="","",VLOOKUP([1]raw_asset!$A178,[1]raw_asset!$A178:$G178,3))</f>
        <v/>
      </c>
      <c r="D178" s="113" t="str">
        <f t="shared" si="15"/>
        <v/>
      </c>
      <c r="E178" s="479" t="str">
        <f>IF([1]raw_asset!$A178="","",VLOOKUP([1]raw_asset!$A178,[1]raw_asset!$A178:$G178,4))</f>
        <v/>
      </c>
      <c r="F178" s="479" t="str">
        <f>IF([1]raw_asset!$A178="","",VLOOKUP([1]raw_asset!$A178,[1]raw_asset!$A178:$G178,5))</f>
        <v/>
      </c>
      <c r="G178" s="113" t="str">
        <f t="shared" si="16"/>
        <v/>
      </c>
      <c r="H178" s="479" t="str">
        <f>IF([1]raw_asset!$A178="","",VLOOKUP([1]raw_asset!$A178,[1]raw_asset!$A178:$G178,6))</f>
        <v/>
      </c>
      <c r="I178" s="479" t="str">
        <f>IF([1]raw_asset!$A178="","",VLOOKUP([1]raw_asset!$A178,[1]raw_asset!$A178:$G178,7))</f>
        <v/>
      </c>
      <c r="J178" s="113" t="str">
        <f t="shared" si="17"/>
        <v/>
      </c>
      <c r="K178" s="476" t="str">
        <f t="shared" si="12"/>
        <v/>
      </c>
      <c r="L178" s="479" t="str">
        <f t="shared" si="13"/>
        <v/>
      </c>
      <c r="M178" s="113" t="str">
        <f t="shared" si="14"/>
        <v/>
      </c>
      <c r="N178" s="485" t="str">
        <f>IF(B178="","",IF(ISERROR(VLOOKUP(A178,P2P!$A$13:$M$2000,3)),0,VLOOKUP(A178,P2P!$A$13:$M$2000,3))-IF(ISERROR(VLOOKUP(A178,P2P!$A$13:$M$2000,2)),0,VLOOKUP(A178,P2P!$A$13:$M$2000,2)))</f>
        <v/>
      </c>
      <c r="O178" s="485" t="str">
        <f>IF(E178="","",IF(ISERROR(VLOOKUP(A178,P2P!$A$13:$M$2000,8)),0,VLOOKUP(A178,P2P!$A$13:$M$2000,8))-IF(ISERROR(VLOOKUP(A178,P2P!$A$13:$M$2000,7)),0,VLOOKUP(A178,P2P!$A$13:$M$2000,7)))</f>
        <v/>
      </c>
      <c r="P178" s="485" t="str">
        <f>IF(H178="","",IF(ISERROR(VLOOKUP(A178,P2P!$A$13:$M$2000,13)),0,VLOOKUP(A178,P2P!$A$13:$M$2000,13))-IF(ISERROR(VLOOKUP(A178,P2P!$A$13:$M$2000,12)),0,VLOOKUP(A178,P2P!$A$13:$M$2000,12)))</f>
        <v/>
      </c>
    </row>
    <row r="179" spans="1:16">
      <c r="A179" s="479" t="str">
        <f>IF([1]raw_asset!$A179="","",VLOOKUP([1]raw_asset!$A179,[1]raw_asset!$A179:$G179,1))</f>
        <v/>
      </c>
      <c r="B179" s="479" t="str">
        <f>IF([1]raw_asset!$A179="","",VLOOKUP([1]raw_asset!$A179,[1]raw_asset!$A179:$G179,2))</f>
        <v/>
      </c>
      <c r="C179" s="479" t="str">
        <f>IF([1]raw_asset!$A179="","",VLOOKUP([1]raw_asset!$A179,[1]raw_asset!$A179:$G179,3))</f>
        <v/>
      </c>
      <c r="D179" s="113" t="str">
        <f t="shared" si="15"/>
        <v/>
      </c>
      <c r="E179" s="479" t="str">
        <f>IF([1]raw_asset!$A179="","",VLOOKUP([1]raw_asset!$A179,[1]raw_asset!$A179:$G179,4))</f>
        <v/>
      </c>
      <c r="F179" s="479" t="str">
        <f>IF([1]raw_asset!$A179="","",VLOOKUP([1]raw_asset!$A179,[1]raw_asset!$A179:$G179,5))</f>
        <v/>
      </c>
      <c r="G179" s="113" t="str">
        <f t="shared" si="16"/>
        <v/>
      </c>
      <c r="H179" s="479" t="str">
        <f>IF([1]raw_asset!$A179="","",VLOOKUP([1]raw_asset!$A179,[1]raw_asset!$A179:$G179,6))</f>
        <v/>
      </c>
      <c r="I179" s="479" t="str">
        <f>IF([1]raw_asset!$A179="","",VLOOKUP([1]raw_asset!$A179,[1]raw_asset!$A179:$G179,7))</f>
        <v/>
      </c>
      <c r="J179" s="113" t="str">
        <f t="shared" si="17"/>
        <v/>
      </c>
      <c r="K179" s="476" t="str">
        <f t="shared" si="12"/>
        <v/>
      </c>
      <c r="L179" s="479" t="str">
        <f t="shared" si="13"/>
        <v/>
      </c>
      <c r="M179" s="113" t="str">
        <f t="shared" si="14"/>
        <v/>
      </c>
      <c r="N179" s="485" t="str">
        <f>IF(B179="","",IF(ISERROR(VLOOKUP(A179,P2P!$A$13:$M$2000,3)),0,VLOOKUP(A179,P2P!$A$13:$M$2000,3))-IF(ISERROR(VLOOKUP(A179,P2P!$A$13:$M$2000,2)),0,VLOOKUP(A179,P2P!$A$13:$M$2000,2)))</f>
        <v/>
      </c>
      <c r="O179" s="485" t="str">
        <f>IF(E179="","",IF(ISERROR(VLOOKUP(A179,P2P!$A$13:$M$2000,8)),0,VLOOKUP(A179,P2P!$A$13:$M$2000,8))-IF(ISERROR(VLOOKUP(A179,P2P!$A$13:$M$2000,7)),0,VLOOKUP(A179,P2P!$A$13:$M$2000,7)))</f>
        <v/>
      </c>
      <c r="P179" s="485" t="str">
        <f>IF(H179="","",IF(ISERROR(VLOOKUP(A179,P2P!$A$13:$M$2000,13)),0,VLOOKUP(A179,P2P!$A$13:$M$2000,13))-IF(ISERROR(VLOOKUP(A179,P2P!$A$13:$M$2000,12)),0,VLOOKUP(A179,P2P!$A$13:$M$2000,12)))</f>
        <v/>
      </c>
    </row>
    <row r="180" spans="1:16">
      <c r="A180" s="479" t="str">
        <f>IF([1]raw_asset!$A180="","",VLOOKUP([1]raw_asset!$A180,[1]raw_asset!$A180:$G180,1))</f>
        <v/>
      </c>
      <c r="B180" s="479" t="str">
        <f>IF([1]raw_asset!$A180="","",VLOOKUP([1]raw_asset!$A180,[1]raw_asset!$A180:$G180,2))</f>
        <v/>
      </c>
      <c r="C180" s="479" t="str">
        <f>IF([1]raw_asset!$A180="","",VLOOKUP([1]raw_asset!$A180,[1]raw_asset!$A180:$G180,3))</f>
        <v/>
      </c>
      <c r="D180" s="113" t="str">
        <f t="shared" si="15"/>
        <v/>
      </c>
      <c r="E180" s="479" t="str">
        <f>IF([1]raw_asset!$A180="","",VLOOKUP([1]raw_asset!$A180,[1]raw_asset!$A180:$G180,4))</f>
        <v/>
      </c>
      <c r="F180" s="479" t="str">
        <f>IF([1]raw_asset!$A180="","",VLOOKUP([1]raw_asset!$A180,[1]raw_asset!$A180:$G180,5))</f>
        <v/>
      </c>
      <c r="G180" s="113" t="str">
        <f t="shared" si="16"/>
        <v/>
      </c>
      <c r="H180" s="479" t="str">
        <f>IF([1]raw_asset!$A180="","",VLOOKUP([1]raw_asset!$A180,[1]raw_asset!$A180:$G180,6))</f>
        <v/>
      </c>
      <c r="I180" s="479" t="str">
        <f>IF([1]raw_asset!$A180="","",VLOOKUP([1]raw_asset!$A180,[1]raw_asset!$A180:$G180,7))</f>
        <v/>
      </c>
      <c r="J180" s="113" t="str">
        <f t="shared" si="17"/>
        <v/>
      </c>
      <c r="K180" s="476" t="str">
        <f t="shared" si="12"/>
        <v/>
      </c>
      <c r="L180" s="479" t="str">
        <f t="shared" si="13"/>
        <v/>
      </c>
      <c r="M180" s="113" t="str">
        <f t="shared" si="14"/>
        <v/>
      </c>
      <c r="N180" s="485" t="str">
        <f>IF(B180="","",IF(ISERROR(VLOOKUP(A180,P2P!$A$13:$M$2000,3)),0,VLOOKUP(A180,P2P!$A$13:$M$2000,3))-IF(ISERROR(VLOOKUP(A180,P2P!$A$13:$M$2000,2)),0,VLOOKUP(A180,P2P!$A$13:$M$2000,2)))</f>
        <v/>
      </c>
      <c r="O180" s="485" t="str">
        <f>IF(E180="","",IF(ISERROR(VLOOKUP(A180,P2P!$A$13:$M$2000,8)),0,VLOOKUP(A180,P2P!$A$13:$M$2000,8))-IF(ISERROR(VLOOKUP(A180,P2P!$A$13:$M$2000,7)),0,VLOOKUP(A180,P2P!$A$13:$M$2000,7)))</f>
        <v/>
      </c>
      <c r="P180" s="485" t="str">
        <f>IF(H180="","",IF(ISERROR(VLOOKUP(A180,P2P!$A$13:$M$2000,13)),0,VLOOKUP(A180,P2P!$A$13:$M$2000,13))-IF(ISERROR(VLOOKUP(A180,P2P!$A$13:$M$2000,12)),0,VLOOKUP(A180,P2P!$A$13:$M$2000,12)))</f>
        <v/>
      </c>
    </row>
    <row r="181" spans="1:16">
      <c r="A181" s="479" t="str">
        <f>IF([1]raw_asset!$A181="","",VLOOKUP([1]raw_asset!$A181,[1]raw_asset!$A181:$G181,1))</f>
        <v/>
      </c>
      <c r="B181" s="479" t="str">
        <f>IF([1]raw_asset!$A181="","",VLOOKUP([1]raw_asset!$A181,[1]raw_asset!$A181:$G181,2))</f>
        <v/>
      </c>
      <c r="C181" s="479" t="str">
        <f>IF([1]raw_asset!$A181="","",VLOOKUP([1]raw_asset!$A181,[1]raw_asset!$A181:$G181,3))</f>
        <v/>
      </c>
      <c r="D181" s="113" t="str">
        <f t="shared" si="15"/>
        <v/>
      </c>
      <c r="E181" s="479" t="str">
        <f>IF([1]raw_asset!$A181="","",VLOOKUP([1]raw_asset!$A181,[1]raw_asset!$A181:$G181,4))</f>
        <v/>
      </c>
      <c r="F181" s="479" t="str">
        <f>IF([1]raw_asset!$A181="","",VLOOKUP([1]raw_asset!$A181,[1]raw_asset!$A181:$G181,5))</f>
        <v/>
      </c>
      <c r="G181" s="113" t="str">
        <f t="shared" si="16"/>
        <v/>
      </c>
      <c r="H181" s="479" t="str">
        <f>IF([1]raw_asset!$A181="","",VLOOKUP([1]raw_asset!$A181,[1]raw_asset!$A181:$G181,6))</f>
        <v/>
      </c>
      <c r="I181" s="479" t="str">
        <f>IF([1]raw_asset!$A181="","",VLOOKUP([1]raw_asset!$A181,[1]raw_asset!$A181:$G181,7))</f>
        <v/>
      </c>
      <c r="J181" s="113" t="str">
        <f t="shared" si="17"/>
        <v/>
      </c>
      <c r="K181" s="476" t="str">
        <f t="shared" si="12"/>
        <v/>
      </c>
      <c r="L181" s="479" t="str">
        <f t="shared" si="13"/>
        <v/>
      </c>
      <c r="M181" s="113" t="str">
        <f t="shared" si="14"/>
        <v/>
      </c>
      <c r="N181" s="485" t="str">
        <f>IF(B181="","",IF(ISERROR(VLOOKUP(A181,P2P!$A$13:$M$2000,3)),0,VLOOKUP(A181,P2P!$A$13:$M$2000,3))-IF(ISERROR(VLOOKUP(A181,P2P!$A$13:$M$2000,2)),0,VLOOKUP(A181,P2P!$A$13:$M$2000,2)))</f>
        <v/>
      </c>
      <c r="O181" s="485" t="str">
        <f>IF(E181="","",IF(ISERROR(VLOOKUP(A181,P2P!$A$13:$M$2000,8)),0,VLOOKUP(A181,P2P!$A$13:$M$2000,8))-IF(ISERROR(VLOOKUP(A181,P2P!$A$13:$M$2000,7)),0,VLOOKUP(A181,P2P!$A$13:$M$2000,7)))</f>
        <v/>
      </c>
      <c r="P181" s="485" t="str">
        <f>IF(H181="","",IF(ISERROR(VLOOKUP(A181,P2P!$A$13:$M$2000,13)),0,VLOOKUP(A181,P2P!$A$13:$M$2000,13))-IF(ISERROR(VLOOKUP(A181,P2P!$A$13:$M$2000,12)),0,VLOOKUP(A181,P2P!$A$13:$M$2000,12)))</f>
        <v/>
      </c>
    </row>
    <row r="182" spans="1:16">
      <c r="A182" s="479" t="str">
        <f>IF([1]raw_asset!$A182="","",VLOOKUP([1]raw_asset!$A182,[1]raw_asset!$A182:$G182,1))</f>
        <v/>
      </c>
      <c r="B182" s="479" t="str">
        <f>IF([1]raw_asset!$A182="","",VLOOKUP([1]raw_asset!$A182,[1]raw_asset!$A182:$G182,2))</f>
        <v/>
      </c>
      <c r="C182" s="479" t="str">
        <f>IF([1]raw_asset!$A182="","",VLOOKUP([1]raw_asset!$A182,[1]raw_asset!$A182:$G182,3))</f>
        <v/>
      </c>
      <c r="D182" s="113" t="str">
        <f t="shared" si="15"/>
        <v/>
      </c>
      <c r="E182" s="479" t="str">
        <f>IF([1]raw_asset!$A182="","",VLOOKUP([1]raw_asset!$A182,[1]raw_asset!$A182:$G182,4))</f>
        <v/>
      </c>
      <c r="F182" s="479" t="str">
        <f>IF([1]raw_asset!$A182="","",VLOOKUP([1]raw_asset!$A182,[1]raw_asset!$A182:$G182,5))</f>
        <v/>
      </c>
      <c r="G182" s="113" t="str">
        <f t="shared" si="16"/>
        <v/>
      </c>
      <c r="H182" s="479" t="str">
        <f>IF([1]raw_asset!$A182="","",VLOOKUP([1]raw_asset!$A182,[1]raw_asset!$A182:$G182,6))</f>
        <v/>
      </c>
      <c r="I182" s="479" t="str">
        <f>IF([1]raw_asset!$A182="","",VLOOKUP([1]raw_asset!$A182,[1]raw_asset!$A182:$G182,7))</f>
        <v/>
      </c>
      <c r="J182" s="113" t="str">
        <f t="shared" si="17"/>
        <v/>
      </c>
      <c r="K182" s="476" t="str">
        <f t="shared" si="12"/>
        <v/>
      </c>
      <c r="L182" s="479" t="str">
        <f t="shared" si="13"/>
        <v/>
      </c>
      <c r="M182" s="113" t="str">
        <f t="shared" si="14"/>
        <v/>
      </c>
      <c r="N182" s="485" t="str">
        <f>IF(B182="","",IF(ISERROR(VLOOKUP(A182,P2P!$A$13:$M$2000,3)),0,VLOOKUP(A182,P2P!$A$13:$M$2000,3))-IF(ISERROR(VLOOKUP(A182,P2P!$A$13:$M$2000,2)),0,VLOOKUP(A182,P2P!$A$13:$M$2000,2)))</f>
        <v/>
      </c>
      <c r="O182" s="485" t="str">
        <f>IF(E182="","",IF(ISERROR(VLOOKUP(A182,P2P!$A$13:$M$2000,8)),0,VLOOKUP(A182,P2P!$A$13:$M$2000,8))-IF(ISERROR(VLOOKUP(A182,P2P!$A$13:$M$2000,7)),0,VLOOKUP(A182,P2P!$A$13:$M$2000,7)))</f>
        <v/>
      </c>
      <c r="P182" s="485" t="str">
        <f>IF(H182="","",IF(ISERROR(VLOOKUP(A182,P2P!$A$13:$M$2000,13)),0,VLOOKUP(A182,P2P!$A$13:$M$2000,13))-IF(ISERROR(VLOOKUP(A182,P2P!$A$13:$M$2000,12)),0,VLOOKUP(A182,P2P!$A$13:$M$2000,12)))</f>
        <v/>
      </c>
    </row>
    <row r="183" spans="1:16">
      <c r="A183" s="479" t="str">
        <f>IF([1]raw_asset!$A183="","",VLOOKUP([1]raw_asset!$A183,[1]raw_asset!$A183:$G183,1))</f>
        <v/>
      </c>
      <c r="B183" s="479" t="str">
        <f>IF([1]raw_asset!$A183="","",VLOOKUP([1]raw_asset!$A183,[1]raw_asset!$A183:$G183,2))</f>
        <v/>
      </c>
      <c r="C183" s="479" t="str">
        <f>IF([1]raw_asset!$A183="","",VLOOKUP([1]raw_asset!$A183,[1]raw_asset!$A183:$G183,3))</f>
        <v/>
      </c>
      <c r="D183" s="113" t="str">
        <f t="shared" si="15"/>
        <v/>
      </c>
      <c r="E183" s="479" t="str">
        <f>IF([1]raw_asset!$A183="","",VLOOKUP([1]raw_asset!$A183,[1]raw_asset!$A183:$G183,4))</f>
        <v/>
      </c>
      <c r="F183" s="479" t="str">
        <f>IF([1]raw_asset!$A183="","",VLOOKUP([1]raw_asset!$A183,[1]raw_asset!$A183:$G183,5))</f>
        <v/>
      </c>
      <c r="G183" s="113" t="str">
        <f t="shared" si="16"/>
        <v/>
      </c>
      <c r="H183" s="479" t="str">
        <f>IF([1]raw_asset!$A183="","",VLOOKUP([1]raw_asset!$A183,[1]raw_asset!$A183:$G183,6))</f>
        <v/>
      </c>
      <c r="I183" s="479" t="str">
        <f>IF([1]raw_asset!$A183="","",VLOOKUP([1]raw_asset!$A183,[1]raw_asset!$A183:$G183,7))</f>
        <v/>
      </c>
      <c r="J183" s="113" t="str">
        <f t="shared" si="17"/>
        <v/>
      </c>
      <c r="K183" s="476" t="str">
        <f t="shared" si="12"/>
        <v/>
      </c>
      <c r="L183" s="479" t="str">
        <f t="shared" si="13"/>
        <v/>
      </c>
      <c r="M183" s="113" t="str">
        <f t="shared" si="14"/>
        <v/>
      </c>
      <c r="N183" s="485" t="str">
        <f>IF(B183="","",IF(ISERROR(VLOOKUP(A183,P2P!$A$13:$M$2000,3)),0,VLOOKUP(A183,P2P!$A$13:$M$2000,3))-IF(ISERROR(VLOOKUP(A183,P2P!$A$13:$M$2000,2)),0,VLOOKUP(A183,P2P!$A$13:$M$2000,2)))</f>
        <v/>
      </c>
      <c r="O183" s="485" t="str">
        <f>IF(E183="","",IF(ISERROR(VLOOKUP(A183,P2P!$A$13:$M$2000,8)),0,VLOOKUP(A183,P2P!$A$13:$M$2000,8))-IF(ISERROR(VLOOKUP(A183,P2P!$A$13:$M$2000,7)),0,VLOOKUP(A183,P2P!$A$13:$M$2000,7)))</f>
        <v/>
      </c>
      <c r="P183" s="485" t="str">
        <f>IF(H183="","",IF(ISERROR(VLOOKUP(A183,P2P!$A$13:$M$2000,13)),0,VLOOKUP(A183,P2P!$A$13:$M$2000,13))-IF(ISERROR(VLOOKUP(A183,P2P!$A$13:$M$2000,12)),0,VLOOKUP(A183,P2P!$A$13:$M$2000,12)))</f>
        <v/>
      </c>
    </row>
    <row r="184" spans="1:16">
      <c r="A184" s="479" t="str">
        <f>IF([1]raw_asset!$A184="","",VLOOKUP([1]raw_asset!$A184,[1]raw_asset!$A184:$G184,1))</f>
        <v/>
      </c>
      <c r="B184" s="479" t="str">
        <f>IF([1]raw_asset!$A184="","",VLOOKUP([1]raw_asset!$A184,[1]raw_asset!$A184:$G184,2))</f>
        <v/>
      </c>
      <c r="C184" s="479" t="str">
        <f>IF([1]raw_asset!$A184="","",VLOOKUP([1]raw_asset!$A184,[1]raw_asset!$A184:$G184,3))</f>
        <v/>
      </c>
      <c r="D184" s="113" t="str">
        <f t="shared" si="15"/>
        <v/>
      </c>
      <c r="E184" s="479" t="str">
        <f>IF([1]raw_asset!$A184="","",VLOOKUP([1]raw_asset!$A184,[1]raw_asset!$A184:$G184,4))</f>
        <v/>
      </c>
      <c r="F184" s="479" t="str">
        <f>IF([1]raw_asset!$A184="","",VLOOKUP([1]raw_asset!$A184,[1]raw_asset!$A184:$G184,5))</f>
        <v/>
      </c>
      <c r="G184" s="113" t="str">
        <f t="shared" si="16"/>
        <v/>
      </c>
      <c r="H184" s="479" t="str">
        <f>IF([1]raw_asset!$A184="","",VLOOKUP([1]raw_asset!$A184,[1]raw_asset!$A184:$G184,6))</f>
        <v/>
      </c>
      <c r="I184" s="479" t="str">
        <f>IF([1]raw_asset!$A184="","",VLOOKUP([1]raw_asset!$A184,[1]raw_asset!$A184:$G184,7))</f>
        <v/>
      </c>
      <c r="J184" s="113" t="str">
        <f t="shared" si="17"/>
        <v/>
      </c>
      <c r="K184" s="476" t="str">
        <f t="shared" si="12"/>
        <v/>
      </c>
      <c r="L184" s="479" t="str">
        <f t="shared" si="13"/>
        <v/>
      </c>
      <c r="M184" s="113" t="str">
        <f t="shared" si="14"/>
        <v/>
      </c>
      <c r="N184" s="485" t="str">
        <f>IF(B184="","",IF(ISERROR(VLOOKUP(A184,P2P!$A$13:$M$2000,3)),0,VLOOKUP(A184,P2P!$A$13:$M$2000,3))-IF(ISERROR(VLOOKUP(A184,P2P!$A$13:$M$2000,2)),0,VLOOKUP(A184,P2P!$A$13:$M$2000,2)))</f>
        <v/>
      </c>
      <c r="O184" s="485" t="str">
        <f>IF(E184="","",IF(ISERROR(VLOOKUP(A184,P2P!$A$13:$M$2000,8)),0,VLOOKUP(A184,P2P!$A$13:$M$2000,8))-IF(ISERROR(VLOOKUP(A184,P2P!$A$13:$M$2000,7)),0,VLOOKUP(A184,P2P!$A$13:$M$2000,7)))</f>
        <v/>
      </c>
      <c r="P184" s="485" t="str">
        <f>IF(H184="","",IF(ISERROR(VLOOKUP(A184,P2P!$A$13:$M$2000,13)),0,VLOOKUP(A184,P2P!$A$13:$M$2000,13))-IF(ISERROR(VLOOKUP(A184,P2P!$A$13:$M$2000,12)),0,VLOOKUP(A184,P2P!$A$13:$M$2000,12)))</f>
        <v/>
      </c>
    </row>
    <row r="185" spans="1:16">
      <c r="A185" s="479" t="str">
        <f>IF([1]raw_asset!$A185="","",VLOOKUP([1]raw_asset!$A185,[1]raw_asset!$A185:$G185,1))</f>
        <v/>
      </c>
      <c r="B185" s="479" t="str">
        <f>IF([1]raw_asset!$A185="","",VLOOKUP([1]raw_asset!$A185,[1]raw_asset!$A185:$G185,2))</f>
        <v/>
      </c>
      <c r="C185" s="479" t="str">
        <f>IF([1]raw_asset!$A185="","",VLOOKUP([1]raw_asset!$A185,[1]raw_asset!$A185:$G185,3))</f>
        <v/>
      </c>
      <c r="D185" s="113" t="str">
        <f t="shared" si="15"/>
        <v/>
      </c>
      <c r="E185" s="479" t="str">
        <f>IF([1]raw_asset!$A185="","",VLOOKUP([1]raw_asset!$A185,[1]raw_asset!$A185:$G185,4))</f>
        <v/>
      </c>
      <c r="F185" s="479" t="str">
        <f>IF([1]raw_asset!$A185="","",VLOOKUP([1]raw_asset!$A185,[1]raw_asset!$A185:$G185,5))</f>
        <v/>
      </c>
      <c r="G185" s="113" t="str">
        <f t="shared" si="16"/>
        <v/>
      </c>
      <c r="H185" s="479" t="str">
        <f>IF([1]raw_asset!$A185="","",VLOOKUP([1]raw_asset!$A185,[1]raw_asset!$A185:$G185,6))</f>
        <v/>
      </c>
      <c r="I185" s="479" t="str">
        <f>IF([1]raw_asset!$A185="","",VLOOKUP([1]raw_asset!$A185,[1]raw_asset!$A185:$G185,7))</f>
        <v/>
      </c>
      <c r="J185" s="113" t="str">
        <f t="shared" si="17"/>
        <v/>
      </c>
      <c r="K185" s="476" t="str">
        <f t="shared" si="12"/>
        <v/>
      </c>
      <c r="L185" s="479" t="str">
        <f t="shared" si="13"/>
        <v/>
      </c>
      <c r="M185" s="113" t="str">
        <f t="shared" si="14"/>
        <v/>
      </c>
      <c r="N185" s="485" t="str">
        <f>IF(B185="","",IF(ISERROR(VLOOKUP(A185,P2P!$A$13:$M$2000,3)),0,VLOOKUP(A185,P2P!$A$13:$M$2000,3))-IF(ISERROR(VLOOKUP(A185,P2P!$A$13:$M$2000,2)),0,VLOOKUP(A185,P2P!$A$13:$M$2000,2)))</f>
        <v/>
      </c>
      <c r="O185" s="485" t="str">
        <f>IF(E185="","",IF(ISERROR(VLOOKUP(A185,P2P!$A$13:$M$2000,8)),0,VLOOKUP(A185,P2P!$A$13:$M$2000,8))-IF(ISERROR(VLOOKUP(A185,P2P!$A$13:$M$2000,7)),0,VLOOKUP(A185,P2P!$A$13:$M$2000,7)))</f>
        <v/>
      </c>
      <c r="P185" s="485" t="str">
        <f>IF(H185="","",IF(ISERROR(VLOOKUP(A185,P2P!$A$13:$M$2000,13)),0,VLOOKUP(A185,P2P!$A$13:$M$2000,13))-IF(ISERROR(VLOOKUP(A185,P2P!$A$13:$M$2000,12)),0,VLOOKUP(A185,P2P!$A$13:$M$2000,12)))</f>
        <v/>
      </c>
    </row>
    <row r="186" spans="1:16">
      <c r="A186" s="479" t="str">
        <f>IF([1]raw_asset!$A186="","",VLOOKUP([1]raw_asset!$A186,[1]raw_asset!$A186:$G186,1))</f>
        <v/>
      </c>
      <c r="B186" s="479" t="str">
        <f>IF([1]raw_asset!$A186="","",VLOOKUP([1]raw_asset!$A186,[1]raw_asset!$A186:$G186,2))</f>
        <v/>
      </c>
      <c r="C186" s="479" t="str">
        <f>IF([1]raw_asset!$A186="","",VLOOKUP([1]raw_asset!$A186,[1]raw_asset!$A186:$G186,3))</f>
        <v/>
      </c>
      <c r="D186" s="113" t="str">
        <f t="shared" si="15"/>
        <v/>
      </c>
      <c r="E186" s="479" t="str">
        <f>IF([1]raw_asset!$A186="","",VLOOKUP([1]raw_asset!$A186,[1]raw_asset!$A186:$G186,4))</f>
        <v/>
      </c>
      <c r="F186" s="479" t="str">
        <f>IF([1]raw_asset!$A186="","",VLOOKUP([1]raw_asset!$A186,[1]raw_asset!$A186:$G186,5))</f>
        <v/>
      </c>
      <c r="G186" s="113" t="str">
        <f t="shared" si="16"/>
        <v/>
      </c>
      <c r="H186" s="479" t="str">
        <f>IF([1]raw_asset!$A186="","",VLOOKUP([1]raw_asset!$A186,[1]raw_asset!$A186:$G186,6))</f>
        <v/>
      </c>
      <c r="I186" s="479" t="str">
        <f>IF([1]raw_asset!$A186="","",VLOOKUP([1]raw_asset!$A186,[1]raw_asset!$A186:$G186,7))</f>
        <v/>
      </c>
      <c r="J186" s="113" t="str">
        <f t="shared" si="17"/>
        <v/>
      </c>
      <c r="K186" s="476" t="str">
        <f t="shared" si="12"/>
        <v/>
      </c>
      <c r="L186" s="479" t="str">
        <f t="shared" si="13"/>
        <v/>
      </c>
      <c r="M186" s="113" t="str">
        <f t="shared" si="14"/>
        <v/>
      </c>
      <c r="N186" s="485" t="str">
        <f>IF(B186="","",IF(ISERROR(VLOOKUP(A186,P2P!$A$13:$M$2000,3)),0,VLOOKUP(A186,P2P!$A$13:$M$2000,3))-IF(ISERROR(VLOOKUP(A186,P2P!$A$13:$M$2000,2)),0,VLOOKUP(A186,P2P!$A$13:$M$2000,2)))</f>
        <v/>
      </c>
      <c r="O186" s="485" t="str">
        <f>IF(E186="","",IF(ISERROR(VLOOKUP(A186,P2P!$A$13:$M$2000,8)),0,VLOOKUP(A186,P2P!$A$13:$M$2000,8))-IF(ISERROR(VLOOKUP(A186,P2P!$A$13:$M$2000,7)),0,VLOOKUP(A186,P2P!$A$13:$M$2000,7)))</f>
        <v/>
      </c>
      <c r="P186" s="485" t="str">
        <f>IF(H186="","",IF(ISERROR(VLOOKUP(A186,P2P!$A$13:$M$2000,13)),0,VLOOKUP(A186,P2P!$A$13:$M$2000,13))-IF(ISERROR(VLOOKUP(A186,P2P!$A$13:$M$2000,12)),0,VLOOKUP(A186,P2P!$A$13:$M$2000,12)))</f>
        <v/>
      </c>
    </row>
    <row r="187" spans="1:16">
      <c r="A187" s="479" t="str">
        <f>IF([1]raw_asset!$A187="","",VLOOKUP([1]raw_asset!$A187,[1]raw_asset!$A187:$G187,1))</f>
        <v/>
      </c>
      <c r="B187" s="479" t="str">
        <f>IF([1]raw_asset!$A187="","",VLOOKUP([1]raw_asset!$A187,[1]raw_asset!$A187:$G187,2))</f>
        <v/>
      </c>
      <c r="C187" s="479" t="str">
        <f>IF([1]raw_asset!$A187="","",VLOOKUP([1]raw_asset!$A187,[1]raw_asset!$A187:$G187,3))</f>
        <v/>
      </c>
      <c r="D187" s="113" t="str">
        <f t="shared" si="15"/>
        <v/>
      </c>
      <c r="E187" s="479" t="str">
        <f>IF([1]raw_asset!$A187="","",VLOOKUP([1]raw_asset!$A187,[1]raw_asset!$A187:$G187,4))</f>
        <v/>
      </c>
      <c r="F187" s="479" t="str">
        <f>IF([1]raw_asset!$A187="","",VLOOKUP([1]raw_asset!$A187,[1]raw_asset!$A187:$G187,5))</f>
        <v/>
      </c>
      <c r="G187" s="113" t="str">
        <f t="shared" si="16"/>
        <v/>
      </c>
      <c r="H187" s="479" t="str">
        <f>IF([1]raw_asset!$A187="","",VLOOKUP([1]raw_asset!$A187,[1]raw_asset!$A187:$G187,6))</f>
        <v/>
      </c>
      <c r="I187" s="479" t="str">
        <f>IF([1]raw_asset!$A187="","",VLOOKUP([1]raw_asset!$A187,[1]raw_asset!$A187:$G187,7))</f>
        <v/>
      </c>
      <c r="J187" s="113" t="str">
        <f t="shared" si="17"/>
        <v/>
      </c>
      <c r="K187" s="476" t="str">
        <f t="shared" si="12"/>
        <v/>
      </c>
      <c r="L187" s="479" t="str">
        <f t="shared" si="13"/>
        <v/>
      </c>
      <c r="M187" s="113" t="str">
        <f t="shared" si="14"/>
        <v/>
      </c>
      <c r="N187" s="485" t="str">
        <f>IF(B187="","",IF(ISERROR(VLOOKUP(A187,P2P!$A$13:$M$2000,3)),0,VLOOKUP(A187,P2P!$A$13:$M$2000,3))-IF(ISERROR(VLOOKUP(A187,P2P!$A$13:$M$2000,2)),0,VLOOKUP(A187,P2P!$A$13:$M$2000,2)))</f>
        <v/>
      </c>
      <c r="O187" s="485" t="str">
        <f>IF(E187="","",IF(ISERROR(VLOOKUP(A187,P2P!$A$13:$M$2000,8)),0,VLOOKUP(A187,P2P!$A$13:$M$2000,8))-IF(ISERROR(VLOOKUP(A187,P2P!$A$13:$M$2000,7)),0,VLOOKUP(A187,P2P!$A$13:$M$2000,7)))</f>
        <v/>
      </c>
      <c r="P187" s="485" t="str">
        <f>IF(H187="","",IF(ISERROR(VLOOKUP(A187,P2P!$A$13:$M$2000,13)),0,VLOOKUP(A187,P2P!$A$13:$M$2000,13))-IF(ISERROR(VLOOKUP(A187,P2P!$A$13:$M$2000,12)),0,VLOOKUP(A187,P2P!$A$13:$M$2000,12)))</f>
        <v/>
      </c>
    </row>
    <row r="188" spans="1:16">
      <c r="A188" s="479" t="str">
        <f>IF([1]raw_asset!$A188="","",VLOOKUP([1]raw_asset!$A188,[1]raw_asset!$A188:$G188,1))</f>
        <v/>
      </c>
      <c r="B188" s="479" t="str">
        <f>IF([1]raw_asset!$A188="","",VLOOKUP([1]raw_asset!$A188,[1]raw_asset!$A188:$G188,2))</f>
        <v/>
      </c>
      <c r="C188" s="479" t="str">
        <f>IF([1]raw_asset!$A188="","",VLOOKUP([1]raw_asset!$A188,[1]raw_asset!$A188:$G188,3))</f>
        <v/>
      </c>
      <c r="D188" s="113" t="str">
        <f t="shared" si="15"/>
        <v/>
      </c>
      <c r="E188" s="479" t="str">
        <f>IF([1]raw_asset!$A188="","",VLOOKUP([1]raw_asset!$A188,[1]raw_asset!$A188:$G188,4))</f>
        <v/>
      </c>
      <c r="F188" s="479" t="str">
        <f>IF([1]raw_asset!$A188="","",VLOOKUP([1]raw_asset!$A188,[1]raw_asset!$A188:$G188,5))</f>
        <v/>
      </c>
      <c r="G188" s="113" t="str">
        <f t="shared" si="16"/>
        <v/>
      </c>
      <c r="H188" s="479" t="str">
        <f>IF([1]raw_asset!$A188="","",VLOOKUP([1]raw_asset!$A188,[1]raw_asset!$A188:$G188,6))</f>
        <v/>
      </c>
      <c r="I188" s="479" t="str">
        <f>IF([1]raw_asset!$A188="","",VLOOKUP([1]raw_asset!$A188,[1]raw_asset!$A188:$G188,7))</f>
        <v/>
      </c>
      <c r="J188" s="113" t="str">
        <f t="shared" si="17"/>
        <v/>
      </c>
      <c r="K188" s="476" t="str">
        <f t="shared" si="12"/>
        <v/>
      </c>
      <c r="L188" s="479" t="str">
        <f t="shared" si="13"/>
        <v/>
      </c>
      <c r="M188" s="113" t="str">
        <f t="shared" si="14"/>
        <v/>
      </c>
      <c r="N188" s="485" t="str">
        <f>IF(B188="","",IF(ISERROR(VLOOKUP(A188,P2P!$A$13:$M$2000,3)),0,VLOOKUP(A188,P2P!$A$13:$M$2000,3))-IF(ISERROR(VLOOKUP(A188,P2P!$A$13:$M$2000,2)),0,VLOOKUP(A188,P2P!$A$13:$M$2000,2)))</f>
        <v/>
      </c>
      <c r="O188" s="485" t="str">
        <f>IF(E188="","",IF(ISERROR(VLOOKUP(A188,P2P!$A$13:$M$2000,8)),0,VLOOKUP(A188,P2P!$A$13:$M$2000,8))-IF(ISERROR(VLOOKUP(A188,P2P!$A$13:$M$2000,7)),0,VLOOKUP(A188,P2P!$A$13:$M$2000,7)))</f>
        <v/>
      </c>
      <c r="P188" s="485" t="str">
        <f>IF(H188="","",IF(ISERROR(VLOOKUP(A188,P2P!$A$13:$M$2000,13)),0,VLOOKUP(A188,P2P!$A$13:$M$2000,13))-IF(ISERROR(VLOOKUP(A188,P2P!$A$13:$M$2000,12)),0,VLOOKUP(A188,P2P!$A$13:$M$2000,12)))</f>
        <v/>
      </c>
    </row>
    <row r="189" spans="1:16">
      <c r="A189" s="479" t="str">
        <f>IF([1]raw_asset!$A189="","",VLOOKUP([1]raw_asset!$A189,[1]raw_asset!$A189:$G189,1))</f>
        <v/>
      </c>
      <c r="B189" s="479" t="str">
        <f>IF([1]raw_asset!$A189="","",VLOOKUP([1]raw_asset!$A189,[1]raw_asset!$A189:$G189,2))</f>
        <v/>
      </c>
      <c r="C189" s="479" t="str">
        <f>IF([1]raw_asset!$A189="","",VLOOKUP([1]raw_asset!$A189,[1]raw_asset!$A189:$G189,3))</f>
        <v/>
      </c>
      <c r="D189" s="113" t="str">
        <f t="shared" si="15"/>
        <v/>
      </c>
      <c r="E189" s="479" t="str">
        <f>IF([1]raw_asset!$A189="","",VLOOKUP([1]raw_asset!$A189,[1]raw_asset!$A189:$G189,4))</f>
        <v/>
      </c>
      <c r="F189" s="479" t="str">
        <f>IF([1]raw_asset!$A189="","",VLOOKUP([1]raw_asset!$A189,[1]raw_asset!$A189:$G189,5))</f>
        <v/>
      </c>
      <c r="G189" s="113" t="str">
        <f t="shared" si="16"/>
        <v/>
      </c>
      <c r="H189" s="479" t="str">
        <f>IF([1]raw_asset!$A189="","",VLOOKUP([1]raw_asset!$A189,[1]raw_asset!$A189:$G189,6))</f>
        <v/>
      </c>
      <c r="I189" s="479" t="str">
        <f>IF([1]raw_asset!$A189="","",VLOOKUP([1]raw_asset!$A189,[1]raw_asset!$A189:$G189,7))</f>
        <v/>
      </c>
      <c r="J189" s="113" t="str">
        <f t="shared" si="17"/>
        <v/>
      </c>
      <c r="K189" s="476" t="str">
        <f t="shared" si="12"/>
        <v/>
      </c>
      <c r="L189" s="479" t="str">
        <f t="shared" si="13"/>
        <v/>
      </c>
      <c r="M189" s="113" t="str">
        <f t="shared" si="14"/>
        <v/>
      </c>
      <c r="N189" s="485" t="str">
        <f>IF(B189="","",IF(ISERROR(VLOOKUP(A189,P2P!$A$13:$M$2000,3)),0,VLOOKUP(A189,P2P!$A$13:$M$2000,3))-IF(ISERROR(VLOOKUP(A189,P2P!$A$13:$M$2000,2)),0,VLOOKUP(A189,P2P!$A$13:$M$2000,2)))</f>
        <v/>
      </c>
      <c r="O189" s="485" t="str">
        <f>IF(E189="","",IF(ISERROR(VLOOKUP(A189,P2P!$A$13:$M$2000,8)),0,VLOOKUP(A189,P2P!$A$13:$M$2000,8))-IF(ISERROR(VLOOKUP(A189,P2P!$A$13:$M$2000,7)),0,VLOOKUP(A189,P2P!$A$13:$M$2000,7)))</f>
        <v/>
      </c>
      <c r="P189" s="485" t="str">
        <f>IF(H189="","",IF(ISERROR(VLOOKUP(A189,P2P!$A$13:$M$2000,13)),0,VLOOKUP(A189,P2P!$A$13:$M$2000,13))-IF(ISERROR(VLOOKUP(A189,P2P!$A$13:$M$2000,12)),0,VLOOKUP(A189,P2P!$A$13:$M$2000,12)))</f>
        <v/>
      </c>
    </row>
    <row r="190" spans="1:16">
      <c r="A190" s="479" t="str">
        <f>IF([1]raw_asset!$A190="","",VLOOKUP([1]raw_asset!$A190,[1]raw_asset!$A190:$G190,1))</f>
        <v/>
      </c>
      <c r="B190" s="479" t="str">
        <f>IF([1]raw_asset!$A190="","",VLOOKUP([1]raw_asset!$A190,[1]raw_asset!$A190:$G190,2))</f>
        <v/>
      </c>
      <c r="C190" s="479" t="str">
        <f>IF([1]raw_asset!$A190="","",VLOOKUP([1]raw_asset!$A190,[1]raw_asset!$A190:$G190,3))</f>
        <v/>
      </c>
      <c r="D190" s="113" t="str">
        <f t="shared" si="15"/>
        <v/>
      </c>
      <c r="E190" s="479" t="str">
        <f>IF([1]raw_asset!$A190="","",VLOOKUP([1]raw_asset!$A190,[1]raw_asset!$A190:$G190,4))</f>
        <v/>
      </c>
      <c r="F190" s="479" t="str">
        <f>IF([1]raw_asset!$A190="","",VLOOKUP([1]raw_asset!$A190,[1]raw_asset!$A190:$G190,5))</f>
        <v/>
      </c>
      <c r="G190" s="113" t="str">
        <f t="shared" si="16"/>
        <v/>
      </c>
      <c r="H190" s="479" t="str">
        <f>IF([1]raw_asset!$A190="","",VLOOKUP([1]raw_asset!$A190,[1]raw_asset!$A190:$G190,6))</f>
        <v/>
      </c>
      <c r="I190" s="479" t="str">
        <f>IF([1]raw_asset!$A190="","",VLOOKUP([1]raw_asset!$A190,[1]raw_asset!$A190:$G190,7))</f>
        <v/>
      </c>
      <c r="J190" s="113" t="str">
        <f t="shared" si="17"/>
        <v/>
      </c>
      <c r="K190" s="476" t="str">
        <f t="shared" si="12"/>
        <v/>
      </c>
      <c r="L190" s="479" t="str">
        <f t="shared" si="13"/>
        <v/>
      </c>
      <c r="M190" s="113" t="str">
        <f t="shared" si="14"/>
        <v/>
      </c>
      <c r="N190" s="485" t="str">
        <f>IF(B190="","",IF(ISERROR(VLOOKUP(A190,P2P!$A$13:$M$2000,3)),0,VLOOKUP(A190,P2P!$A$13:$M$2000,3))-IF(ISERROR(VLOOKUP(A190,P2P!$A$13:$M$2000,2)),0,VLOOKUP(A190,P2P!$A$13:$M$2000,2)))</f>
        <v/>
      </c>
      <c r="O190" s="485" t="str">
        <f>IF(E190="","",IF(ISERROR(VLOOKUP(A190,P2P!$A$13:$M$2000,8)),0,VLOOKUP(A190,P2P!$A$13:$M$2000,8))-IF(ISERROR(VLOOKUP(A190,P2P!$A$13:$M$2000,7)),0,VLOOKUP(A190,P2P!$A$13:$M$2000,7)))</f>
        <v/>
      </c>
      <c r="P190" s="485" t="str">
        <f>IF(H190="","",IF(ISERROR(VLOOKUP(A190,P2P!$A$13:$M$2000,13)),0,VLOOKUP(A190,P2P!$A$13:$M$2000,13))-IF(ISERROR(VLOOKUP(A190,P2P!$A$13:$M$2000,12)),0,VLOOKUP(A190,P2P!$A$13:$M$2000,12)))</f>
        <v/>
      </c>
    </row>
    <row r="191" spans="1:16">
      <c r="A191" s="479" t="str">
        <f>IF([1]raw_asset!$A191="","",VLOOKUP([1]raw_asset!$A191,[1]raw_asset!$A191:$G191,1))</f>
        <v/>
      </c>
      <c r="B191" s="479" t="str">
        <f>IF([1]raw_asset!$A191="","",VLOOKUP([1]raw_asset!$A191,[1]raw_asset!$A191:$G191,2))</f>
        <v/>
      </c>
      <c r="C191" s="479" t="str">
        <f>IF([1]raw_asset!$A191="","",VLOOKUP([1]raw_asset!$A191,[1]raw_asset!$A191:$G191,3))</f>
        <v/>
      </c>
      <c r="D191" s="113" t="str">
        <f t="shared" si="15"/>
        <v/>
      </c>
      <c r="E191" s="479" t="str">
        <f>IF([1]raw_asset!$A191="","",VLOOKUP([1]raw_asset!$A191,[1]raw_asset!$A191:$G191,4))</f>
        <v/>
      </c>
      <c r="F191" s="479" t="str">
        <f>IF([1]raw_asset!$A191="","",VLOOKUP([1]raw_asset!$A191,[1]raw_asset!$A191:$G191,5))</f>
        <v/>
      </c>
      <c r="G191" s="113" t="str">
        <f t="shared" si="16"/>
        <v/>
      </c>
      <c r="H191" s="479" t="str">
        <f>IF([1]raw_asset!$A191="","",VLOOKUP([1]raw_asset!$A191,[1]raw_asset!$A191:$G191,6))</f>
        <v/>
      </c>
      <c r="I191" s="479" t="str">
        <f>IF([1]raw_asset!$A191="","",VLOOKUP([1]raw_asset!$A191,[1]raw_asset!$A191:$G191,7))</f>
        <v/>
      </c>
      <c r="J191" s="113" t="str">
        <f t="shared" si="17"/>
        <v/>
      </c>
      <c r="K191" s="476" t="str">
        <f t="shared" si="12"/>
        <v/>
      </c>
      <c r="L191" s="479" t="str">
        <f t="shared" si="13"/>
        <v/>
      </c>
      <c r="M191" s="113" t="str">
        <f t="shared" si="14"/>
        <v/>
      </c>
      <c r="N191" s="485" t="str">
        <f>IF(B191="","",IF(ISERROR(VLOOKUP(A191,P2P!$A$13:$M$2000,3)),0,VLOOKUP(A191,P2P!$A$13:$M$2000,3))-IF(ISERROR(VLOOKUP(A191,P2P!$A$13:$M$2000,2)),0,VLOOKUP(A191,P2P!$A$13:$M$2000,2)))</f>
        <v/>
      </c>
      <c r="O191" s="485" t="str">
        <f>IF(E191="","",IF(ISERROR(VLOOKUP(A191,P2P!$A$13:$M$2000,8)),0,VLOOKUP(A191,P2P!$A$13:$M$2000,8))-IF(ISERROR(VLOOKUP(A191,P2P!$A$13:$M$2000,7)),0,VLOOKUP(A191,P2P!$A$13:$M$2000,7)))</f>
        <v/>
      </c>
      <c r="P191" s="485" t="str">
        <f>IF(H191="","",IF(ISERROR(VLOOKUP(A191,P2P!$A$13:$M$2000,13)),0,VLOOKUP(A191,P2P!$A$13:$M$2000,13))-IF(ISERROR(VLOOKUP(A191,P2P!$A$13:$M$2000,12)),0,VLOOKUP(A191,P2P!$A$13:$M$2000,12)))</f>
        <v/>
      </c>
    </row>
    <row r="192" spans="1:16">
      <c r="A192" s="479" t="str">
        <f>IF([1]raw_asset!$A192="","",VLOOKUP([1]raw_asset!$A192,[1]raw_asset!$A192:$G192,1))</f>
        <v/>
      </c>
      <c r="B192" s="479" t="str">
        <f>IF([1]raw_asset!$A192="","",VLOOKUP([1]raw_asset!$A192,[1]raw_asset!$A192:$G192,2))</f>
        <v/>
      </c>
      <c r="C192" s="479" t="str">
        <f>IF([1]raw_asset!$A192="","",VLOOKUP([1]raw_asset!$A192,[1]raw_asset!$A192:$G192,3))</f>
        <v/>
      </c>
      <c r="D192" s="113" t="str">
        <f t="shared" si="15"/>
        <v/>
      </c>
      <c r="E192" s="479" t="str">
        <f>IF([1]raw_asset!$A192="","",VLOOKUP([1]raw_asset!$A192,[1]raw_asset!$A192:$G192,4))</f>
        <v/>
      </c>
      <c r="F192" s="479" t="str">
        <f>IF([1]raw_asset!$A192="","",VLOOKUP([1]raw_asset!$A192,[1]raw_asset!$A192:$G192,5))</f>
        <v/>
      </c>
      <c r="G192" s="113" t="str">
        <f t="shared" si="16"/>
        <v/>
      </c>
      <c r="H192" s="479" t="str">
        <f>IF([1]raw_asset!$A192="","",VLOOKUP([1]raw_asset!$A192,[1]raw_asset!$A192:$G192,6))</f>
        <v/>
      </c>
      <c r="I192" s="479" t="str">
        <f>IF([1]raw_asset!$A192="","",VLOOKUP([1]raw_asset!$A192,[1]raw_asset!$A192:$G192,7))</f>
        <v/>
      </c>
      <c r="J192" s="113" t="str">
        <f t="shared" si="17"/>
        <v/>
      </c>
      <c r="K192" s="476" t="str">
        <f t="shared" si="12"/>
        <v/>
      </c>
      <c r="L192" s="479" t="str">
        <f t="shared" si="13"/>
        <v/>
      </c>
      <c r="M192" s="113" t="str">
        <f t="shared" si="14"/>
        <v/>
      </c>
      <c r="N192" s="485" t="str">
        <f>IF(B192="","",IF(ISERROR(VLOOKUP(A192,P2P!$A$13:$M$2000,3)),0,VLOOKUP(A192,P2P!$A$13:$M$2000,3))-IF(ISERROR(VLOOKUP(A192,P2P!$A$13:$M$2000,2)),0,VLOOKUP(A192,P2P!$A$13:$M$2000,2)))</f>
        <v/>
      </c>
      <c r="O192" s="485" t="str">
        <f>IF(E192="","",IF(ISERROR(VLOOKUP(A192,P2P!$A$13:$M$2000,8)),0,VLOOKUP(A192,P2P!$A$13:$M$2000,8))-IF(ISERROR(VLOOKUP(A192,P2P!$A$13:$M$2000,7)),0,VLOOKUP(A192,P2P!$A$13:$M$2000,7)))</f>
        <v/>
      </c>
      <c r="P192" s="485" t="str">
        <f>IF(H192="","",IF(ISERROR(VLOOKUP(A192,P2P!$A$13:$M$2000,13)),0,VLOOKUP(A192,P2P!$A$13:$M$2000,13))-IF(ISERROR(VLOOKUP(A192,P2P!$A$13:$M$2000,12)),0,VLOOKUP(A192,P2P!$A$13:$M$2000,12)))</f>
        <v/>
      </c>
    </row>
    <row r="193" spans="1:16">
      <c r="A193" s="479" t="str">
        <f>IF([1]raw_asset!$A193="","",VLOOKUP([1]raw_asset!$A193,[1]raw_asset!$A193:$G193,1))</f>
        <v/>
      </c>
      <c r="B193" s="479" t="str">
        <f>IF([1]raw_asset!$A193="","",VLOOKUP([1]raw_asset!$A193,[1]raw_asset!$A193:$G193,2))</f>
        <v/>
      </c>
      <c r="C193" s="479" t="str">
        <f>IF([1]raw_asset!$A193="","",VLOOKUP([1]raw_asset!$A193,[1]raw_asset!$A193:$G193,3))</f>
        <v/>
      </c>
      <c r="D193" s="113" t="str">
        <f t="shared" si="15"/>
        <v/>
      </c>
      <c r="E193" s="479" t="str">
        <f>IF([1]raw_asset!$A193="","",VLOOKUP([1]raw_asset!$A193,[1]raw_asset!$A193:$G193,4))</f>
        <v/>
      </c>
      <c r="F193" s="479" t="str">
        <f>IF([1]raw_asset!$A193="","",VLOOKUP([1]raw_asset!$A193,[1]raw_asset!$A193:$G193,5))</f>
        <v/>
      </c>
      <c r="G193" s="113" t="str">
        <f t="shared" si="16"/>
        <v/>
      </c>
      <c r="H193" s="479" t="str">
        <f>IF([1]raw_asset!$A193="","",VLOOKUP([1]raw_asset!$A193,[1]raw_asset!$A193:$G193,6))</f>
        <v/>
      </c>
      <c r="I193" s="479" t="str">
        <f>IF([1]raw_asset!$A193="","",VLOOKUP([1]raw_asset!$A193,[1]raw_asset!$A193:$G193,7))</f>
        <v/>
      </c>
      <c r="J193" s="113" t="str">
        <f t="shared" si="17"/>
        <v/>
      </c>
      <c r="K193" s="476" t="str">
        <f t="shared" si="12"/>
        <v/>
      </c>
      <c r="L193" s="479" t="str">
        <f t="shared" si="13"/>
        <v/>
      </c>
      <c r="M193" s="113" t="str">
        <f t="shared" si="14"/>
        <v/>
      </c>
      <c r="N193" s="485" t="str">
        <f>IF(B193="","",IF(ISERROR(VLOOKUP(A193,P2P!$A$13:$M$2000,3)),0,VLOOKUP(A193,P2P!$A$13:$M$2000,3))-IF(ISERROR(VLOOKUP(A193,P2P!$A$13:$M$2000,2)),0,VLOOKUP(A193,P2P!$A$13:$M$2000,2)))</f>
        <v/>
      </c>
      <c r="O193" s="485" t="str">
        <f>IF(E193="","",IF(ISERROR(VLOOKUP(A193,P2P!$A$13:$M$2000,8)),0,VLOOKUP(A193,P2P!$A$13:$M$2000,8))-IF(ISERROR(VLOOKUP(A193,P2P!$A$13:$M$2000,7)),0,VLOOKUP(A193,P2P!$A$13:$M$2000,7)))</f>
        <v/>
      </c>
      <c r="P193" s="485" t="str">
        <f>IF(H193="","",IF(ISERROR(VLOOKUP(A193,P2P!$A$13:$M$2000,13)),0,VLOOKUP(A193,P2P!$A$13:$M$2000,13))-IF(ISERROR(VLOOKUP(A193,P2P!$A$13:$M$2000,12)),0,VLOOKUP(A193,P2P!$A$13:$M$2000,12)))</f>
        <v/>
      </c>
    </row>
    <row r="194" spans="1:16">
      <c r="A194" s="479" t="str">
        <f>IF([1]raw_asset!$A194="","",VLOOKUP([1]raw_asset!$A194,[1]raw_asset!$A194:$G194,1))</f>
        <v/>
      </c>
      <c r="B194" s="479" t="str">
        <f>IF([1]raw_asset!$A194="","",VLOOKUP([1]raw_asset!$A194,[1]raw_asset!$A194:$G194,2))</f>
        <v/>
      </c>
      <c r="C194" s="479" t="str">
        <f>IF([1]raw_asset!$A194="","",VLOOKUP([1]raw_asset!$A194,[1]raw_asset!$A194:$G194,3))</f>
        <v/>
      </c>
      <c r="D194" s="113" t="str">
        <f t="shared" si="15"/>
        <v/>
      </c>
      <c r="E194" s="479" t="str">
        <f>IF([1]raw_asset!$A194="","",VLOOKUP([1]raw_asset!$A194,[1]raw_asset!$A194:$G194,4))</f>
        <v/>
      </c>
      <c r="F194" s="479" t="str">
        <f>IF([1]raw_asset!$A194="","",VLOOKUP([1]raw_asset!$A194,[1]raw_asset!$A194:$G194,5))</f>
        <v/>
      </c>
      <c r="G194" s="113" t="str">
        <f t="shared" si="16"/>
        <v/>
      </c>
      <c r="H194" s="479" t="str">
        <f>IF([1]raw_asset!$A194="","",VLOOKUP([1]raw_asset!$A194,[1]raw_asset!$A194:$G194,6))</f>
        <v/>
      </c>
      <c r="I194" s="479" t="str">
        <f>IF([1]raw_asset!$A194="","",VLOOKUP([1]raw_asset!$A194,[1]raw_asset!$A194:$G194,7))</f>
        <v/>
      </c>
      <c r="J194" s="113" t="str">
        <f t="shared" si="17"/>
        <v/>
      </c>
      <c r="K194" s="476" t="str">
        <f t="shared" ref="K194:K257" si="18">IF(B194="","",B194+E194+H194)</f>
        <v/>
      </c>
      <c r="L194" s="479" t="str">
        <f t="shared" ref="L194:L257" si="19">IF(C194="","",C194+F194+I194)</f>
        <v/>
      </c>
      <c r="M194" s="113" t="str">
        <f t="shared" ref="M194:M257" si="20">IF(D194="","",D194+G194+J194)</f>
        <v/>
      </c>
      <c r="N194" s="485" t="str">
        <f>IF(B194="","",IF(ISERROR(VLOOKUP(A194,P2P!$A$13:$M$2000,3)),0,VLOOKUP(A194,P2P!$A$13:$M$2000,3))-IF(ISERROR(VLOOKUP(A194,P2P!$A$13:$M$2000,2)),0,VLOOKUP(A194,P2P!$A$13:$M$2000,2)))</f>
        <v/>
      </c>
      <c r="O194" s="485" t="str">
        <f>IF(E194="","",IF(ISERROR(VLOOKUP(A194,P2P!$A$13:$M$2000,8)),0,VLOOKUP(A194,P2P!$A$13:$M$2000,8))-IF(ISERROR(VLOOKUP(A194,P2P!$A$13:$M$2000,7)),0,VLOOKUP(A194,P2P!$A$13:$M$2000,7)))</f>
        <v/>
      </c>
      <c r="P194" s="485" t="str">
        <f>IF(H194="","",IF(ISERROR(VLOOKUP(A194,P2P!$A$13:$M$2000,13)),0,VLOOKUP(A194,P2P!$A$13:$M$2000,13))-IF(ISERROR(VLOOKUP(A194,P2P!$A$13:$M$2000,12)),0,VLOOKUP(A194,P2P!$A$13:$M$2000,12)))</f>
        <v/>
      </c>
    </row>
    <row r="195" spans="1:16">
      <c r="A195" s="479" t="str">
        <f>IF([1]raw_asset!$A195="","",VLOOKUP([1]raw_asset!$A195,[1]raw_asset!$A195:$G195,1))</f>
        <v/>
      </c>
      <c r="B195" s="479" t="str">
        <f>IF([1]raw_asset!$A195="","",VLOOKUP([1]raw_asset!$A195,[1]raw_asset!$A195:$G195,2))</f>
        <v/>
      </c>
      <c r="C195" s="479" t="str">
        <f>IF([1]raw_asset!$A195="","",VLOOKUP([1]raw_asset!$A195,[1]raw_asset!$A195:$G195,3))</f>
        <v/>
      </c>
      <c r="D195" s="113" t="str">
        <f t="shared" ref="D195:D258" si="21">IF(B195="","",(N195+B195-B194)/DATEDIF(A194,A195,"D"))</f>
        <v/>
      </c>
      <c r="E195" s="479" t="str">
        <f>IF([1]raw_asset!$A195="","",VLOOKUP([1]raw_asset!$A195,[1]raw_asset!$A195:$G195,4))</f>
        <v/>
      </c>
      <c r="F195" s="479" t="str">
        <f>IF([1]raw_asset!$A195="","",VLOOKUP([1]raw_asset!$A195,[1]raw_asset!$A195:$G195,5))</f>
        <v/>
      </c>
      <c r="G195" s="113" t="str">
        <f t="shared" ref="G195:G258" si="22">IF(E195="","",(O194+E195-E194)/DATEDIF(A194,A195,"D"))</f>
        <v/>
      </c>
      <c r="H195" s="479" t="str">
        <f>IF([1]raw_asset!$A195="","",VLOOKUP([1]raw_asset!$A195,[1]raw_asset!$A195:$G195,6))</f>
        <v/>
      </c>
      <c r="I195" s="479" t="str">
        <f>IF([1]raw_asset!$A195="","",VLOOKUP([1]raw_asset!$A195,[1]raw_asset!$A195:$G195,7))</f>
        <v/>
      </c>
      <c r="J195" s="113" t="str">
        <f t="shared" ref="J195:J258" si="23">IF(H195="","",(P194+H195-H194)/DATEDIF(A194,A195,"D"))</f>
        <v/>
      </c>
      <c r="K195" s="476" t="str">
        <f t="shared" si="18"/>
        <v/>
      </c>
      <c r="L195" s="479" t="str">
        <f t="shared" si="19"/>
        <v/>
      </c>
      <c r="M195" s="113" t="str">
        <f t="shared" si="20"/>
        <v/>
      </c>
      <c r="N195" s="485" t="str">
        <f>IF(B195="","",IF(ISERROR(VLOOKUP(A195,P2P!$A$13:$M$2000,3)),0,VLOOKUP(A195,P2P!$A$13:$M$2000,3))-IF(ISERROR(VLOOKUP(A195,P2P!$A$13:$M$2000,2)),0,VLOOKUP(A195,P2P!$A$13:$M$2000,2)))</f>
        <v/>
      </c>
      <c r="O195" s="485" t="str">
        <f>IF(E195="","",IF(ISERROR(VLOOKUP(A195,P2P!$A$13:$M$2000,8)),0,VLOOKUP(A195,P2P!$A$13:$M$2000,8))-IF(ISERROR(VLOOKUP(A195,P2P!$A$13:$M$2000,7)),0,VLOOKUP(A195,P2P!$A$13:$M$2000,7)))</f>
        <v/>
      </c>
      <c r="P195" s="485" t="str">
        <f>IF(H195="","",IF(ISERROR(VLOOKUP(A195,P2P!$A$13:$M$2000,13)),0,VLOOKUP(A195,P2P!$A$13:$M$2000,13))-IF(ISERROR(VLOOKUP(A195,P2P!$A$13:$M$2000,12)),0,VLOOKUP(A195,P2P!$A$13:$M$2000,12)))</f>
        <v/>
      </c>
    </row>
    <row r="196" spans="1:16">
      <c r="A196" s="479" t="str">
        <f>IF([1]raw_asset!$A196="","",VLOOKUP([1]raw_asset!$A196,[1]raw_asset!$A196:$G196,1))</f>
        <v/>
      </c>
      <c r="B196" s="479" t="str">
        <f>IF([1]raw_asset!$A196="","",VLOOKUP([1]raw_asset!$A196,[1]raw_asset!$A196:$G196,2))</f>
        <v/>
      </c>
      <c r="C196" s="479" t="str">
        <f>IF([1]raw_asset!$A196="","",VLOOKUP([1]raw_asset!$A196,[1]raw_asset!$A196:$G196,3))</f>
        <v/>
      </c>
      <c r="D196" s="113" t="str">
        <f t="shared" si="21"/>
        <v/>
      </c>
      <c r="E196" s="479" t="str">
        <f>IF([1]raw_asset!$A196="","",VLOOKUP([1]raw_asset!$A196,[1]raw_asset!$A196:$G196,4))</f>
        <v/>
      </c>
      <c r="F196" s="479" t="str">
        <f>IF([1]raw_asset!$A196="","",VLOOKUP([1]raw_asset!$A196,[1]raw_asset!$A196:$G196,5))</f>
        <v/>
      </c>
      <c r="G196" s="113" t="str">
        <f t="shared" si="22"/>
        <v/>
      </c>
      <c r="H196" s="479" t="str">
        <f>IF([1]raw_asset!$A196="","",VLOOKUP([1]raw_asset!$A196,[1]raw_asset!$A196:$G196,6))</f>
        <v/>
      </c>
      <c r="I196" s="479" t="str">
        <f>IF([1]raw_asset!$A196="","",VLOOKUP([1]raw_asset!$A196,[1]raw_asset!$A196:$G196,7))</f>
        <v/>
      </c>
      <c r="J196" s="113" t="str">
        <f t="shared" si="23"/>
        <v/>
      </c>
      <c r="K196" s="476" t="str">
        <f t="shared" si="18"/>
        <v/>
      </c>
      <c r="L196" s="479" t="str">
        <f t="shared" si="19"/>
        <v/>
      </c>
      <c r="M196" s="113" t="str">
        <f t="shared" si="20"/>
        <v/>
      </c>
      <c r="N196" s="485" t="str">
        <f>IF(B196="","",IF(ISERROR(VLOOKUP(A196,P2P!$A$13:$M$2000,3)),0,VLOOKUP(A196,P2P!$A$13:$M$2000,3))-IF(ISERROR(VLOOKUP(A196,P2P!$A$13:$M$2000,2)),0,VLOOKUP(A196,P2P!$A$13:$M$2000,2)))</f>
        <v/>
      </c>
      <c r="O196" s="485" t="str">
        <f>IF(E196="","",IF(ISERROR(VLOOKUP(A196,P2P!$A$13:$M$2000,8)),0,VLOOKUP(A196,P2P!$A$13:$M$2000,8))-IF(ISERROR(VLOOKUP(A196,P2P!$A$13:$M$2000,7)),0,VLOOKUP(A196,P2P!$A$13:$M$2000,7)))</f>
        <v/>
      </c>
      <c r="P196" s="485" t="str">
        <f>IF(H196="","",IF(ISERROR(VLOOKUP(A196,P2P!$A$13:$M$2000,13)),0,VLOOKUP(A196,P2P!$A$13:$M$2000,13))-IF(ISERROR(VLOOKUP(A196,P2P!$A$13:$M$2000,12)),0,VLOOKUP(A196,P2P!$A$13:$M$2000,12)))</f>
        <v/>
      </c>
    </row>
    <row r="197" spans="1:16">
      <c r="A197" s="479" t="str">
        <f>IF([1]raw_asset!$A197="","",VLOOKUP([1]raw_asset!$A197,[1]raw_asset!$A197:$G197,1))</f>
        <v/>
      </c>
      <c r="B197" s="479" t="str">
        <f>IF([1]raw_asset!$A197="","",VLOOKUP([1]raw_asset!$A197,[1]raw_asset!$A197:$G197,2))</f>
        <v/>
      </c>
      <c r="C197" s="479" t="str">
        <f>IF([1]raw_asset!$A197="","",VLOOKUP([1]raw_asset!$A197,[1]raw_asset!$A197:$G197,3))</f>
        <v/>
      </c>
      <c r="D197" s="113" t="str">
        <f t="shared" si="21"/>
        <v/>
      </c>
      <c r="E197" s="479" t="str">
        <f>IF([1]raw_asset!$A197="","",VLOOKUP([1]raw_asset!$A197,[1]raw_asset!$A197:$G197,4))</f>
        <v/>
      </c>
      <c r="F197" s="479" t="str">
        <f>IF([1]raw_asset!$A197="","",VLOOKUP([1]raw_asset!$A197,[1]raw_asset!$A197:$G197,5))</f>
        <v/>
      </c>
      <c r="G197" s="113" t="str">
        <f t="shared" si="22"/>
        <v/>
      </c>
      <c r="H197" s="479" t="str">
        <f>IF([1]raw_asset!$A197="","",VLOOKUP([1]raw_asset!$A197,[1]raw_asset!$A197:$G197,6))</f>
        <v/>
      </c>
      <c r="I197" s="479" t="str">
        <f>IF([1]raw_asset!$A197="","",VLOOKUP([1]raw_asset!$A197,[1]raw_asset!$A197:$G197,7))</f>
        <v/>
      </c>
      <c r="J197" s="113" t="str">
        <f t="shared" si="23"/>
        <v/>
      </c>
      <c r="K197" s="476" t="str">
        <f t="shared" si="18"/>
        <v/>
      </c>
      <c r="L197" s="479" t="str">
        <f t="shared" si="19"/>
        <v/>
      </c>
      <c r="M197" s="113" t="str">
        <f t="shared" si="20"/>
        <v/>
      </c>
      <c r="N197" s="485" t="str">
        <f>IF(B197="","",IF(ISERROR(VLOOKUP(A197,P2P!$A$13:$M$2000,3)),0,VLOOKUP(A197,P2P!$A$13:$M$2000,3))-IF(ISERROR(VLOOKUP(A197,P2P!$A$13:$M$2000,2)),0,VLOOKUP(A197,P2P!$A$13:$M$2000,2)))</f>
        <v/>
      </c>
      <c r="O197" s="485" t="str">
        <f>IF(E197="","",IF(ISERROR(VLOOKUP(A197,P2P!$A$13:$M$2000,8)),0,VLOOKUP(A197,P2P!$A$13:$M$2000,8))-IF(ISERROR(VLOOKUP(A197,P2P!$A$13:$M$2000,7)),0,VLOOKUP(A197,P2P!$A$13:$M$2000,7)))</f>
        <v/>
      </c>
      <c r="P197" s="485" t="str">
        <f>IF(H197="","",IF(ISERROR(VLOOKUP(A197,P2P!$A$13:$M$2000,13)),0,VLOOKUP(A197,P2P!$A$13:$M$2000,13))-IF(ISERROR(VLOOKUP(A197,P2P!$A$13:$M$2000,12)),0,VLOOKUP(A197,P2P!$A$13:$M$2000,12)))</f>
        <v/>
      </c>
    </row>
    <row r="198" spans="1:16">
      <c r="A198" s="479" t="str">
        <f>IF([1]raw_asset!$A198="","",VLOOKUP([1]raw_asset!$A198,[1]raw_asset!$A198:$G198,1))</f>
        <v/>
      </c>
      <c r="B198" s="479" t="str">
        <f>IF([1]raw_asset!$A198="","",VLOOKUP([1]raw_asset!$A198,[1]raw_asset!$A198:$G198,2))</f>
        <v/>
      </c>
      <c r="C198" s="479" t="str">
        <f>IF([1]raw_asset!$A198="","",VLOOKUP([1]raw_asset!$A198,[1]raw_asset!$A198:$G198,3))</f>
        <v/>
      </c>
      <c r="D198" s="113" t="str">
        <f t="shared" si="21"/>
        <v/>
      </c>
      <c r="E198" s="479" t="str">
        <f>IF([1]raw_asset!$A198="","",VLOOKUP([1]raw_asset!$A198,[1]raw_asset!$A198:$G198,4))</f>
        <v/>
      </c>
      <c r="F198" s="479" t="str">
        <f>IF([1]raw_asset!$A198="","",VLOOKUP([1]raw_asset!$A198,[1]raw_asset!$A198:$G198,5))</f>
        <v/>
      </c>
      <c r="G198" s="113" t="str">
        <f t="shared" si="22"/>
        <v/>
      </c>
      <c r="H198" s="479" t="str">
        <f>IF([1]raw_asset!$A198="","",VLOOKUP([1]raw_asset!$A198,[1]raw_asset!$A198:$G198,6))</f>
        <v/>
      </c>
      <c r="I198" s="479" t="str">
        <f>IF([1]raw_asset!$A198="","",VLOOKUP([1]raw_asset!$A198,[1]raw_asset!$A198:$G198,7))</f>
        <v/>
      </c>
      <c r="J198" s="113" t="str">
        <f t="shared" si="23"/>
        <v/>
      </c>
      <c r="K198" s="476" t="str">
        <f t="shared" si="18"/>
        <v/>
      </c>
      <c r="L198" s="479" t="str">
        <f t="shared" si="19"/>
        <v/>
      </c>
      <c r="M198" s="113" t="str">
        <f t="shared" si="20"/>
        <v/>
      </c>
      <c r="N198" s="485" t="str">
        <f>IF(B198="","",IF(ISERROR(VLOOKUP(A198,P2P!$A$13:$M$2000,3)),0,VLOOKUP(A198,P2P!$A$13:$M$2000,3))-IF(ISERROR(VLOOKUP(A198,P2P!$A$13:$M$2000,2)),0,VLOOKUP(A198,P2P!$A$13:$M$2000,2)))</f>
        <v/>
      </c>
      <c r="O198" s="485" t="str">
        <f>IF(E198="","",IF(ISERROR(VLOOKUP(A198,P2P!$A$13:$M$2000,8)),0,VLOOKUP(A198,P2P!$A$13:$M$2000,8))-IF(ISERROR(VLOOKUP(A198,P2P!$A$13:$M$2000,7)),0,VLOOKUP(A198,P2P!$A$13:$M$2000,7)))</f>
        <v/>
      </c>
      <c r="P198" s="485" t="str">
        <f>IF(H198="","",IF(ISERROR(VLOOKUP(A198,P2P!$A$13:$M$2000,13)),0,VLOOKUP(A198,P2P!$A$13:$M$2000,13))-IF(ISERROR(VLOOKUP(A198,P2P!$A$13:$M$2000,12)),0,VLOOKUP(A198,P2P!$A$13:$M$2000,12)))</f>
        <v/>
      </c>
    </row>
    <row r="199" spans="1:16">
      <c r="A199" s="479" t="str">
        <f>IF([1]raw_asset!$A199="","",VLOOKUP([1]raw_asset!$A199,[1]raw_asset!$A199:$G199,1))</f>
        <v/>
      </c>
      <c r="B199" s="479" t="str">
        <f>IF([1]raw_asset!$A199="","",VLOOKUP([1]raw_asset!$A199,[1]raw_asset!$A199:$G199,2))</f>
        <v/>
      </c>
      <c r="C199" s="479" t="str">
        <f>IF([1]raw_asset!$A199="","",VLOOKUP([1]raw_asset!$A199,[1]raw_asset!$A199:$G199,3))</f>
        <v/>
      </c>
      <c r="D199" s="113" t="str">
        <f t="shared" si="21"/>
        <v/>
      </c>
      <c r="E199" s="479" t="str">
        <f>IF([1]raw_asset!$A199="","",VLOOKUP([1]raw_asset!$A199,[1]raw_asset!$A199:$G199,4))</f>
        <v/>
      </c>
      <c r="F199" s="479" t="str">
        <f>IF([1]raw_asset!$A199="","",VLOOKUP([1]raw_asset!$A199,[1]raw_asset!$A199:$G199,5))</f>
        <v/>
      </c>
      <c r="G199" s="113" t="str">
        <f t="shared" si="22"/>
        <v/>
      </c>
      <c r="H199" s="479" t="str">
        <f>IF([1]raw_asset!$A199="","",VLOOKUP([1]raw_asset!$A199,[1]raw_asset!$A199:$G199,6))</f>
        <v/>
      </c>
      <c r="I199" s="479" t="str">
        <f>IF([1]raw_asset!$A199="","",VLOOKUP([1]raw_asset!$A199,[1]raw_asset!$A199:$G199,7))</f>
        <v/>
      </c>
      <c r="J199" s="113" t="str">
        <f t="shared" si="23"/>
        <v/>
      </c>
      <c r="K199" s="476" t="str">
        <f t="shared" si="18"/>
        <v/>
      </c>
      <c r="L199" s="479" t="str">
        <f t="shared" si="19"/>
        <v/>
      </c>
      <c r="M199" s="113" t="str">
        <f t="shared" si="20"/>
        <v/>
      </c>
      <c r="N199" s="485" t="str">
        <f>IF(B199="","",IF(ISERROR(VLOOKUP(A199,P2P!$A$13:$M$2000,3)),0,VLOOKUP(A199,P2P!$A$13:$M$2000,3))-IF(ISERROR(VLOOKUP(A199,P2P!$A$13:$M$2000,2)),0,VLOOKUP(A199,P2P!$A$13:$M$2000,2)))</f>
        <v/>
      </c>
      <c r="O199" s="485" t="str">
        <f>IF(E199="","",IF(ISERROR(VLOOKUP(A199,P2P!$A$13:$M$2000,8)),0,VLOOKUP(A199,P2P!$A$13:$M$2000,8))-IF(ISERROR(VLOOKUP(A199,P2P!$A$13:$M$2000,7)),0,VLOOKUP(A199,P2P!$A$13:$M$2000,7)))</f>
        <v/>
      </c>
      <c r="P199" s="485" t="str">
        <f>IF(H199="","",IF(ISERROR(VLOOKUP(A199,P2P!$A$13:$M$2000,13)),0,VLOOKUP(A199,P2P!$A$13:$M$2000,13))-IF(ISERROR(VLOOKUP(A199,P2P!$A$13:$M$2000,12)),0,VLOOKUP(A199,P2P!$A$13:$M$2000,12)))</f>
        <v/>
      </c>
    </row>
    <row r="200" spans="1:16">
      <c r="A200" s="479" t="str">
        <f>IF([1]raw_asset!$A200="","",VLOOKUP([1]raw_asset!$A200,[1]raw_asset!$A200:$G200,1))</f>
        <v/>
      </c>
      <c r="B200" s="479" t="str">
        <f>IF([1]raw_asset!$A200="","",VLOOKUP([1]raw_asset!$A200,[1]raw_asset!$A200:$G200,2))</f>
        <v/>
      </c>
      <c r="C200" s="479" t="str">
        <f>IF([1]raw_asset!$A200="","",VLOOKUP([1]raw_asset!$A200,[1]raw_asset!$A200:$G200,3))</f>
        <v/>
      </c>
      <c r="D200" s="113" t="str">
        <f t="shared" si="21"/>
        <v/>
      </c>
      <c r="E200" s="479" t="str">
        <f>IF([1]raw_asset!$A200="","",VLOOKUP([1]raw_asset!$A200,[1]raw_asset!$A200:$G200,4))</f>
        <v/>
      </c>
      <c r="F200" s="479" t="str">
        <f>IF([1]raw_asset!$A200="","",VLOOKUP([1]raw_asset!$A200,[1]raw_asset!$A200:$G200,5))</f>
        <v/>
      </c>
      <c r="G200" s="113" t="str">
        <f t="shared" si="22"/>
        <v/>
      </c>
      <c r="H200" s="479" t="str">
        <f>IF([1]raw_asset!$A200="","",VLOOKUP([1]raw_asset!$A200,[1]raw_asset!$A200:$G200,6))</f>
        <v/>
      </c>
      <c r="I200" s="479" t="str">
        <f>IF([1]raw_asset!$A200="","",VLOOKUP([1]raw_asset!$A200,[1]raw_asset!$A200:$G200,7))</f>
        <v/>
      </c>
      <c r="J200" s="113" t="str">
        <f t="shared" si="23"/>
        <v/>
      </c>
      <c r="K200" s="476" t="str">
        <f t="shared" si="18"/>
        <v/>
      </c>
      <c r="L200" s="479" t="str">
        <f t="shared" si="19"/>
        <v/>
      </c>
      <c r="M200" s="113" t="str">
        <f t="shared" si="20"/>
        <v/>
      </c>
      <c r="N200" s="485" t="str">
        <f>IF(B200="","",IF(ISERROR(VLOOKUP(A200,P2P!$A$13:$M$2000,3)),0,VLOOKUP(A200,P2P!$A$13:$M$2000,3))-IF(ISERROR(VLOOKUP(A200,P2P!$A$13:$M$2000,2)),0,VLOOKUP(A200,P2P!$A$13:$M$2000,2)))</f>
        <v/>
      </c>
      <c r="O200" s="485" t="str">
        <f>IF(E200="","",IF(ISERROR(VLOOKUP(A200,P2P!$A$13:$M$2000,8)),0,VLOOKUP(A200,P2P!$A$13:$M$2000,8))-IF(ISERROR(VLOOKUP(A200,P2P!$A$13:$M$2000,7)),0,VLOOKUP(A200,P2P!$A$13:$M$2000,7)))</f>
        <v/>
      </c>
      <c r="P200" s="485" t="str">
        <f>IF(H200="","",IF(ISERROR(VLOOKUP(A200,P2P!$A$13:$M$2000,13)),0,VLOOKUP(A200,P2P!$A$13:$M$2000,13))-IF(ISERROR(VLOOKUP(A200,P2P!$A$13:$M$2000,12)),0,VLOOKUP(A200,P2P!$A$13:$M$2000,12)))</f>
        <v/>
      </c>
    </row>
    <row r="201" spans="1:16">
      <c r="A201" s="479" t="str">
        <f>IF([1]raw_asset!$A201="","",VLOOKUP([1]raw_asset!$A201,[1]raw_asset!$A201:$G201,1))</f>
        <v/>
      </c>
      <c r="B201" s="479" t="str">
        <f>IF([1]raw_asset!$A201="","",VLOOKUP([1]raw_asset!$A201,[1]raw_asset!$A201:$G201,2))</f>
        <v/>
      </c>
      <c r="C201" s="479" t="str">
        <f>IF([1]raw_asset!$A201="","",VLOOKUP([1]raw_asset!$A201,[1]raw_asset!$A201:$G201,3))</f>
        <v/>
      </c>
      <c r="D201" s="113" t="str">
        <f t="shared" si="21"/>
        <v/>
      </c>
      <c r="E201" s="479" t="str">
        <f>IF([1]raw_asset!$A201="","",VLOOKUP([1]raw_asset!$A201,[1]raw_asset!$A201:$G201,4))</f>
        <v/>
      </c>
      <c r="F201" s="479" t="str">
        <f>IF([1]raw_asset!$A201="","",VLOOKUP([1]raw_asset!$A201,[1]raw_asset!$A201:$G201,5))</f>
        <v/>
      </c>
      <c r="G201" s="113" t="str">
        <f t="shared" si="22"/>
        <v/>
      </c>
      <c r="H201" s="479" t="str">
        <f>IF([1]raw_asset!$A201="","",VLOOKUP([1]raw_asset!$A201,[1]raw_asset!$A201:$G201,6))</f>
        <v/>
      </c>
      <c r="I201" s="479" t="str">
        <f>IF([1]raw_asset!$A201="","",VLOOKUP([1]raw_asset!$A201,[1]raw_asset!$A201:$G201,7))</f>
        <v/>
      </c>
      <c r="J201" s="113" t="str">
        <f t="shared" si="23"/>
        <v/>
      </c>
      <c r="K201" s="476" t="str">
        <f t="shared" si="18"/>
        <v/>
      </c>
      <c r="L201" s="479" t="str">
        <f t="shared" si="19"/>
        <v/>
      </c>
      <c r="M201" s="113" t="str">
        <f t="shared" si="20"/>
        <v/>
      </c>
      <c r="N201" s="485" t="str">
        <f>IF(B201="","",IF(ISERROR(VLOOKUP(A201,P2P!$A$13:$M$2000,3)),0,VLOOKUP(A201,P2P!$A$13:$M$2000,3))-IF(ISERROR(VLOOKUP(A201,P2P!$A$13:$M$2000,2)),0,VLOOKUP(A201,P2P!$A$13:$M$2000,2)))</f>
        <v/>
      </c>
      <c r="O201" s="485" t="str">
        <f>IF(E201="","",IF(ISERROR(VLOOKUP(A201,P2P!$A$13:$M$2000,8)),0,VLOOKUP(A201,P2P!$A$13:$M$2000,8))-IF(ISERROR(VLOOKUP(A201,P2P!$A$13:$M$2000,7)),0,VLOOKUP(A201,P2P!$A$13:$M$2000,7)))</f>
        <v/>
      </c>
      <c r="P201" s="485" t="str">
        <f>IF(H201="","",IF(ISERROR(VLOOKUP(A201,P2P!$A$13:$M$2000,13)),0,VLOOKUP(A201,P2P!$A$13:$M$2000,13))-IF(ISERROR(VLOOKUP(A201,P2P!$A$13:$M$2000,12)),0,VLOOKUP(A201,P2P!$A$13:$M$2000,12)))</f>
        <v/>
      </c>
    </row>
    <row r="202" spans="1:16">
      <c r="A202" s="479" t="str">
        <f>IF([1]raw_asset!$A202="","",VLOOKUP([1]raw_asset!$A202,[1]raw_asset!$A202:$G202,1))</f>
        <v/>
      </c>
      <c r="B202" s="479" t="str">
        <f>IF([1]raw_asset!$A202="","",VLOOKUP([1]raw_asset!$A202,[1]raw_asset!$A202:$G202,2))</f>
        <v/>
      </c>
      <c r="C202" s="479" t="str">
        <f>IF([1]raw_asset!$A202="","",VLOOKUP([1]raw_asset!$A202,[1]raw_asset!$A202:$G202,3))</f>
        <v/>
      </c>
      <c r="D202" s="113" t="str">
        <f t="shared" si="21"/>
        <v/>
      </c>
      <c r="E202" s="479" t="str">
        <f>IF([1]raw_asset!$A202="","",VLOOKUP([1]raw_asset!$A202,[1]raw_asset!$A202:$G202,4))</f>
        <v/>
      </c>
      <c r="F202" s="479" t="str">
        <f>IF([1]raw_asset!$A202="","",VLOOKUP([1]raw_asset!$A202,[1]raw_asset!$A202:$G202,5))</f>
        <v/>
      </c>
      <c r="G202" s="113" t="str">
        <f t="shared" si="22"/>
        <v/>
      </c>
      <c r="H202" s="479" t="str">
        <f>IF([1]raw_asset!$A202="","",VLOOKUP([1]raw_asset!$A202,[1]raw_asset!$A202:$G202,6))</f>
        <v/>
      </c>
      <c r="I202" s="479" t="str">
        <f>IF([1]raw_asset!$A202="","",VLOOKUP([1]raw_asset!$A202,[1]raw_asset!$A202:$G202,7))</f>
        <v/>
      </c>
      <c r="J202" s="113" t="str">
        <f t="shared" si="23"/>
        <v/>
      </c>
      <c r="K202" s="476" t="str">
        <f t="shared" si="18"/>
        <v/>
      </c>
      <c r="L202" s="479" t="str">
        <f t="shared" si="19"/>
        <v/>
      </c>
      <c r="M202" s="113" t="str">
        <f t="shared" si="20"/>
        <v/>
      </c>
      <c r="N202" s="485" t="str">
        <f>IF(B202="","",IF(ISERROR(VLOOKUP(A202,P2P!$A$13:$M$2000,3)),0,VLOOKUP(A202,P2P!$A$13:$M$2000,3))-IF(ISERROR(VLOOKUP(A202,P2P!$A$13:$M$2000,2)),0,VLOOKUP(A202,P2P!$A$13:$M$2000,2)))</f>
        <v/>
      </c>
      <c r="O202" s="485" t="str">
        <f>IF(E202="","",IF(ISERROR(VLOOKUP(A202,P2P!$A$13:$M$2000,8)),0,VLOOKUP(A202,P2P!$A$13:$M$2000,8))-IF(ISERROR(VLOOKUP(A202,P2P!$A$13:$M$2000,7)),0,VLOOKUP(A202,P2P!$A$13:$M$2000,7)))</f>
        <v/>
      </c>
      <c r="P202" s="485" t="str">
        <f>IF(H202="","",IF(ISERROR(VLOOKUP(A202,P2P!$A$13:$M$2000,13)),0,VLOOKUP(A202,P2P!$A$13:$M$2000,13))-IF(ISERROR(VLOOKUP(A202,P2P!$A$13:$M$2000,12)),0,VLOOKUP(A202,P2P!$A$13:$M$2000,12)))</f>
        <v/>
      </c>
    </row>
    <row r="203" spans="1:16">
      <c r="A203" s="479" t="str">
        <f>IF([1]raw_asset!$A203="","",VLOOKUP([1]raw_asset!$A203,[1]raw_asset!$A203:$G203,1))</f>
        <v/>
      </c>
      <c r="B203" s="479" t="str">
        <f>IF([1]raw_asset!$A203="","",VLOOKUP([1]raw_asset!$A203,[1]raw_asset!$A203:$G203,2))</f>
        <v/>
      </c>
      <c r="C203" s="479" t="str">
        <f>IF([1]raw_asset!$A203="","",VLOOKUP([1]raw_asset!$A203,[1]raw_asset!$A203:$G203,3))</f>
        <v/>
      </c>
      <c r="D203" s="113" t="str">
        <f t="shared" si="21"/>
        <v/>
      </c>
      <c r="E203" s="479" t="str">
        <f>IF([1]raw_asset!$A203="","",VLOOKUP([1]raw_asset!$A203,[1]raw_asset!$A203:$G203,4))</f>
        <v/>
      </c>
      <c r="F203" s="479" t="str">
        <f>IF([1]raw_asset!$A203="","",VLOOKUP([1]raw_asset!$A203,[1]raw_asset!$A203:$G203,5))</f>
        <v/>
      </c>
      <c r="G203" s="113" t="str">
        <f t="shared" si="22"/>
        <v/>
      </c>
      <c r="H203" s="479" t="str">
        <f>IF([1]raw_asset!$A203="","",VLOOKUP([1]raw_asset!$A203,[1]raw_asset!$A203:$G203,6))</f>
        <v/>
      </c>
      <c r="I203" s="479" t="str">
        <f>IF([1]raw_asset!$A203="","",VLOOKUP([1]raw_asset!$A203,[1]raw_asset!$A203:$G203,7))</f>
        <v/>
      </c>
      <c r="J203" s="113" t="str">
        <f t="shared" si="23"/>
        <v/>
      </c>
      <c r="K203" s="476" t="str">
        <f t="shared" si="18"/>
        <v/>
      </c>
      <c r="L203" s="479" t="str">
        <f t="shared" si="19"/>
        <v/>
      </c>
      <c r="M203" s="113" t="str">
        <f t="shared" si="20"/>
        <v/>
      </c>
      <c r="N203" s="485" t="str">
        <f>IF(B203="","",IF(ISERROR(VLOOKUP(A203,P2P!$A$13:$M$2000,3)),0,VLOOKUP(A203,P2P!$A$13:$M$2000,3))-IF(ISERROR(VLOOKUP(A203,P2P!$A$13:$M$2000,2)),0,VLOOKUP(A203,P2P!$A$13:$M$2000,2)))</f>
        <v/>
      </c>
      <c r="O203" s="485" t="str">
        <f>IF(E203="","",IF(ISERROR(VLOOKUP(A203,P2P!$A$13:$M$2000,8)),0,VLOOKUP(A203,P2P!$A$13:$M$2000,8))-IF(ISERROR(VLOOKUP(A203,P2P!$A$13:$M$2000,7)),0,VLOOKUP(A203,P2P!$A$13:$M$2000,7)))</f>
        <v/>
      </c>
      <c r="P203" s="485" t="str">
        <f>IF(H203="","",IF(ISERROR(VLOOKUP(A203,P2P!$A$13:$M$2000,13)),0,VLOOKUP(A203,P2P!$A$13:$M$2000,13))-IF(ISERROR(VLOOKUP(A203,P2P!$A$13:$M$2000,12)),0,VLOOKUP(A203,P2P!$A$13:$M$2000,12)))</f>
        <v/>
      </c>
    </row>
    <row r="204" spans="1:16">
      <c r="A204" s="479" t="str">
        <f>IF([1]raw_asset!$A204="","",VLOOKUP([1]raw_asset!$A204,[1]raw_asset!$A204:$G204,1))</f>
        <v/>
      </c>
      <c r="B204" s="479" t="str">
        <f>IF([1]raw_asset!$A204="","",VLOOKUP([1]raw_asset!$A204,[1]raw_asset!$A204:$G204,2))</f>
        <v/>
      </c>
      <c r="C204" s="479" t="str">
        <f>IF([1]raw_asset!$A204="","",VLOOKUP([1]raw_asset!$A204,[1]raw_asset!$A204:$G204,3))</f>
        <v/>
      </c>
      <c r="D204" s="113" t="str">
        <f t="shared" si="21"/>
        <v/>
      </c>
      <c r="E204" s="479" t="str">
        <f>IF([1]raw_asset!$A204="","",VLOOKUP([1]raw_asset!$A204,[1]raw_asset!$A204:$G204,4))</f>
        <v/>
      </c>
      <c r="F204" s="479" t="str">
        <f>IF([1]raw_asset!$A204="","",VLOOKUP([1]raw_asset!$A204,[1]raw_asset!$A204:$G204,5))</f>
        <v/>
      </c>
      <c r="G204" s="113" t="str">
        <f t="shared" si="22"/>
        <v/>
      </c>
      <c r="H204" s="479" t="str">
        <f>IF([1]raw_asset!$A204="","",VLOOKUP([1]raw_asset!$A204,[1]raw_asset!$A204:$G204,6))</f>
        <v/>
      </c>
      <c r="I204" s="479" t="str">
        <f>IF([1]raw_asset!$A204="","",VLOOKUP([1]raw_asset!$A204,[1]raw_asset!$A204:$G204,7))</f>
        <v/>
      </c>
      <c r="J204" s="113" t="str">
        <f t="shared" si="23"/>
        <v/>
      </c>
      <c r="K204" s="476" t="str">
        <f t="shared" si="18"/>
        <v/>
      </c>
      <c r="L204" s="479" t="str">
        <f t="shared" si="19"/>
        <v/>
      </c>
      <c r="M204" s="113" t="str">
        <f t="shared" si="20"/>
        <v/>
      </c>
      <c r="N204" s="485" t="str">
        <f>IF(B204="","",IF(ISERROR(VLOOKUP(A204,P2P!$A$13:$M$2000,3)),0,VLOOKUP(A204,P2P!$A$13:$M$2000,3))-IF(ISERROR(VLOOKUP(A204,P2P!$A$13:$M$2000,2)),0,VLOOKUP(A204,P2P!$A$13:$M$2000,2)))</f>
        <v/>
      </c>
      <c r="O204" s="485" t="str">
        <f>IF(E204="","",IF(ISERROR(VLOOKUP(A204,P2P!$A$13:$M$2000,8)),0,VLOOKUP(A204,P2P!$A$13:$M$2000,8))-IF(ISERROR(VLOOKUP(A204,P2P!$A$13:$M$2000,7)),0,VLOOKUP(A204,P2P!$A$13:$M$2000,7)))</f>
        <v/>
      </c>
      <c r="P204" s="485" t="str">
        <f>IF(H204="","",IF(ISERROR(VLOOKUP(A204,P2P!$A$13:$M$2000,13)),0,VLOOKUP(A204,P2P!$A$13:$M$2000,13))-IF(ISERROR(VLOOKUP(A204,P2P!$A$13:$M$2000,12)),0,VLOOKUP(A204,P2P!$A$13:$M$2000,12)))</f>
        <v/>
      </c>
    </row>
    <row r="205" spans="1:16">
      <c r="A205" s="479" t="str">
        <f>IF([1]raw_asset!$A205="","",VLOOKUP([1]raw_asset!$A205,[1]raw_asset!$A205:$G205,1))</f>
        <v/>
      </c>
      <c r="B205" s="479" t="str">
        <f>IF([1]raw_asset!$A205="","",VLOOKUP([1]raw_asset!$A205,[1]raw_asset!$A205:$G205,2))</f>
        <v/>
      </c>
      <c r="C205" s="479" t="str">
        <f>IF([1]raw_asset!$A205="","",VLOOKUP([1]raw_asset!$A205,[1]raw_asset!$A205:$G205,3))</f>
        <v/>
      </c>
      <c r="D205" s="113" t="str">
        <f t="shared" si="21"/>
        <v/>
      </c>
      <c r="E205" s="479" t="str">
        <f>IF([1]raw_asset!$A205="","",VLOOKUP([1]raw_asset!$A205,[1]raw_asset!$A205:$G205,4))</f>
        <v/>
      </c>
      <c r="F205" s="479" t="str">
        <f>IF([1]raw_asset!$A205="","",VLOOKUP([1]raw_asset!$A205,[1]raw_asset!$A205:$G205,5))</f>
        <v/>
      </c>
      <c r="G205" s="113" t="str">
        <f t="shared" si="22"/>
        <v/>
      </c>
      <c r="H205" s="479" t="str">
        <f>IF([1]raw_asset!$A205="","",VLOOKUP([1]raw_asset!$A205,[1]raw_asset!$A205:$G205,6))</f>
        <v/>
      </c>
      <c r="I205" s="479" t="str">
        <f>IF([1]raw_asset!$A205="","",VLOOKUP([1]raw_asset!$A205,[1]raw_asset!$A205:$G205,7))</f>
        <v/>
      </c>
      <c r="J205" s="113" t="str">
        <f t="shared" si="23"/>
        <v/>
      </c>
      <c r="K205" s="476" t="str">
        <f t="shared" si="18"/>
        <v/>
      </c>
      <c r="L205" s="479" t="str">
        <f t="shared" si="19"/>
        <v/>
      </c>
      <c r="M205" s="113" t="str">
        <f t="shared" si="20"/>
        <v/>
      </c>
      <c r="N205" s="485" t="str">
        <f>IF(B205="","",IF(ISERROR(VLOOKUP(A205,P2P!$A$13:$M$2000,3)),0,VLOOKUP(A205,P2P!$A$13:$M$2000,3))-IF(ISERROR(VLOOKUP(A205,P2P!$A$13:$M$2000,2)),0,VLOOKUP(A205,P2P!$A$13:$M$2000,2)))</f>
        <v/>
      </c>
      <c r="O205" s="485" t="str">
        <f>IF(E205="","",IF(ISERROR(VLOOKUP(A205,P2P!$A$13:$M$2000,8)),0,VLOOKUP(A205,P2P!$A$13:$M$2000,8))-IF(ISERROR(VLOOKUP(A205,P2P!$A$13:$M$2000,7)),0,VLOOKUP(A205,P2P!$A$13:$M$2000,7)))</f>
        <v/>
      </c>
      <c r="P205" s="485" t="str">
        <f>IF(H205="","",IF(ISERROR(VLOOKUP(A205,P2P!$A$13:$M$2000,13)),0,VLOOKUP(A205,P2P!$A$13:$M$2000,13))-IF(ISERROR(VLOOKUP(A205,P2P!$A$13:$M$2000,12)),0,VLOOKUP(A205,P2P!$A$13:$M$2000,12)))</f>
        <v/>
      </c>
    </row>
    <row r="206" spans="1:16">
      <c r="A206" s="479" t="str">
        <f>IF([1]raw_asset!$A206="","",VLOOKUP([1]raw_asset!$A206,[1]raw_asset!$A206:$G206,1))</f>
        <v/>
      </c>
      <c r="B206" s="479" t="str">
        <f>IF([1]raw_asset!$A206="","",VLOOKUP([1]raw_asset!$A206,[1]raw_asset!$A206:$G206,2))</f>
        <v/>
      </c>
      <c r="C206" s="479" t="str">
        <f>IF([1]raw_asset!$A206="","",VLOOKUP([1]raw_asset!$A206,[1]raw_asset!$A206:$G206,3))</f>
        <v/>
      </c>
      <c r="D206" s="113" t="str">
        <f t="shared" si="21"/>
        <v/>
      </c>
      <c r="E206" s="479" t="str">
        <f>IF([1]raw_asset!$A206="","",VLOOKUP([1]raw_asset!$A206,[1]raw_asset!$A206:$G206,4))</f>
        <v/>
      </c>
      <c r="F206" s="479" t="str">
        <f>IF([1]raw_asset!$A206="","",VLOOKUP([1]raw_asset!$A206,[1]raw_asset!$A206:$G206,5))</f>
        <v/>
      </c>
      <c r="G206" s="113" t="str">
        <f t="shared" si="22"/>
        <v/>
      </c>
      <c r="H206" s="479" t="str">
        <f>IF([1]raw_asset!$A206="","",VLOOKUP([1]raw_asset!$A206,[1]raw_asset!$A206:$G206,6))</f>
        <v/>
      </c>
      <c r="I206" s="479" t="str">
        <f>IF([1]raw_asset!$A206="","",VLOOKUP([1]raw_asset!$A206,[1]raw_asset!$A206:$G206,7))</f>
        <v/>
      </c>
      <c r="J206" s="113" t="str">
        <f t="shared" si="23"/>
        <v/>
      </c>
      <c r="K206" s="476" t="str">
        <f t="shared" si="18"/>
        <v/>
      </c>
      <c r="L206" s="479" t="str">
        <f t="shared" si="19"/>
        <v/>
      </c>
      <c r="M206" s="113" t="str">
        <f t="shared" si="20"/>
        <v/>
      </c>
      <c r="N206" s="485" t="str">
        <f>IF(B206="","",IF(ISERROR(VLOOKUP(A206,P2P!$A$13:$M$2000,3)),0,VLOOKUP(A206,P2P!$A$13:$M$2000,3))-IF(ISERROR(VLOOKUP(A206,P2P!$A$13:$M$2000,2)),0,VLOOKUP(A206,P2P!$A$13:$M$2000,2)))</f>
        <v/>
      </c>
      <c r="O206" s="485" t="str">
        <f>IF(E206="","",IF(ISERROR(VLOOKUP(A206,P2P!$A$13:$M$2000,8)),0,VLOOKUP(A206,P2P!$A$13:$M$2000,8))-IF(ISERROR(VLOOKUP(A206,P2P!$A$13:$M$2000,7)),0,VLOOKUP(A206,P2P!$A$13:$M$2000,7)))</f>
        <v/>
      </c>
      <c r="P206" s="485" t="str">
        <f>IF(H206="","",IF(ISERROR(VLOOKUP(A206,P2P!$A$13:$M$2000,13)),0,VLOOKUP(A206,P2P!$A$13:$M$2000,13))-IF(ISERROR(VLOOKUP(A206,P2P!$A$13:$M$2000,12)),0,VLOOKUP(A206,P2P!$A$13:$M$2000,12)))</f>
        <v/>
      </c>
    </row>
    <row r="207" spans="1:16">
      <c r="A207" s="479" t="str">
        <f>IF([1]raw_asset!$A207="","",VLOOKUP([1]raw_asset!$A207,[1]raw_asset!$A207:$G207,1))</f>
        <v/>
      </c>
      <c r="B207" s="479" t="str">
        <f>IF([1]raw_asset!$A207="","",VLOOKUP([1]raw_asset!$A207,[1]raw_asset!$A207:$G207,2))</f>
        <v/>
      </c>
      <c r="C207" s="479" t="str">
        <f>IF([1]raw_asset!$A207="","",VLOOKUP([1]raw_asset!$A207,[1]raw_asset!$A207:$G207,3))</f>
        <v/>
      </c>
      <c r="D207" s="113" t="str">
        <f t="shared" si="21"/>
        <v/>
      </c>
      <c r="E207" s="479" t="str">
        <f>IF([1]raw_asset!$A207="","",VLOOKUP([1]raw_asset!$A207,[1]raw_asset!$A207:$G207,4))</f>
        <v/>
      </c>
      <c r="F207" s="479" t="str">
        <f>IF([1]raw_asset!$A207="","",VLOOKUP([1]raw_asset!$A207,[1]raw_asset!$A207:$G207,5))</f>
        <v/>
      </c>
      <c r="G207" s="113" t="str">
        <f t="shared" si="22"/>
        <v/>
      </c>
      <c r="H207" s="479" t="str">
        <f>IF([1]raw_asset!$A207="","",VLOOKUP([1]raw_asset!$A207,[1]raw_asset!$A207:$G207,6))</f>
        <v/>
      </c>
      <c r="I207" s="479" t="str">
        <f>IF([1]raw_asset!$A207="","",VLOOKUP([1]raw_asset!$A207,[1]raw_asset!$A207:$G207,7))</f>
        <v/>
      </c>
      <c r="J207" s="113" t="str">
        <f t="shared" si="23"/>
        <v/>
      </c>
      <c r="K207" s="476" t="str">
        <f t="shared" si="18"/>
        <v/>
      </c>
      <c r="L207" s="479" t="str">
        <f t="shared" si="19"/>
        <v/>
      </c>
      <c r="M207" s="113" t="str">
        <f t="shared" si="20"/>
        <v/>
      </c>
      <c r="N207" s="485" t="str">
        <f>IF(B207="","",IF(ISERROR(VLOOKUP(A207,P2P!$A$13:$M$2000,3)),0,VLOOKUP(A207,P2P!$A$13:$M$2000,3))-IF(ISERROR(VLOOKUP(A207,P2P!$A$13:$M$2000,2)),0,VLOOKUP(A207,P2P!$A$13:$M$2000,2)))</f>
        <v/>
      </c>
      <c r="O207" s="485" t="str">
        <f>IF(E207="","",IF(ISERROR(VLOOKUP(A207,P2P!$A$13:$M$2000,8)),0,VLOOKUP(A207,P2P!$A$13:$M$2000,8))-IF(ISERROR(VLOOKUP(A207,P2P!$A$13:$M$2000,7)),0,VLOOKUP(A207,P2P!$A$13:$M$2000,7)))</f>
        <v/>
      </c>
      <c r="P207" s="485" t="str">
        <f>IF(H207="","",IF(ISERROR(VLOOKUP(A207,P2P!$A$13:$M$2000,13)),0,VLOOKUP(A207,P2P!$A$13:$M$2000,13))-IF(ISERROR(VLOOKUP(A207,P2P!$A$13:$M$2000,12)),0,VLOOKUP(A207,P2P!$A$13:$M$2000,12)))</f>
        <v/>
      </c>
    </row>
    <row r="208" spans="1:16">
      <c r="A208" s="479" t="str">
        <f>IF([1]raw_asset!$A208="","",VLOOKUP([1]raw_asset!$A208,[1]raw_asset!$A208:$G208,1))</f>
        <v/>
      </c>
      <c r="B208" s="479" t="str">
        <f>IF([1]raw_asset!$A208="","",VLOOKUP([1]raw_asset!$A208,[1]raw_asset!$A208:$G208,2))</f>
        <v/>
      </c>
      <c r="C208" s="479" t="str">
        <f>IF([1]raw_asset!$A208="","",VLOOKUP([1]raw_asset!$A208,[1]raw_asset!$A208:$G208,3))</f>
        <v/>
      </c>
      <c r="D208" s="113" t="str">
        <f t="shared" si="21"/>
        <v/>
      </c>
      <c r="E208" s="479" t="str">
        <f>IF([1]raw_asset!$A208="","",VLOOKUP([1]raw_asset!$A208,[1]raw_asset!$A208:$G208,4))</f>
        <v/>
      </c>
      <c r="F208" s="479" t="str">
        <f>IF([1]raw_asset!$A208="","",VLOOKUP([1]raw_asset!$A208,[1]raw_asset!$A208:$G208,5))</f>
        <v/>
      </c>
      <c r="G208" s="113" t="str">
        <f t="shared" si="22"/>
        <v/>
      </c>
      <c r="H208" s="479" t="str">
        <f>IF([1]raw_asset!$A208="","",VLOOKUP([1]raw_asset!$A208,[1]raw_asset!$A208:$G208,6))</f>
        <v/>
      </c>
      <c r="I208" s="479" t="str">
        <f>IF([1]raw_asset!$A208="","",VLOOKUP([1]raw_asset!$A208,[1]raw_asset!$A208:$G208,7))</f>
        <v/>
      </c>
      <c r="J208" s="113" t="str">
        <f t="shared" si="23"/>
        <v/>
      </c>
      <c r="K208" s="476" t="str">
        <f t="shared" si="18"/>
        <v/>
      </c>
      <c r="L208" s="479" t="str">
        <f t="shared" si="19"/>
        <v/>
      </c>
      <c r="M208" s="113" t="str">
        <f t="shared" si="20"/>
        <v/>
      </c>
      <c r="N208" s="485" t="str">
        <f>IF(B208="","",IF(ISERROR(VLOOKUP(A208,P2P!$A$13:$M$2000,3)),0,VLOOKUP(A208,P2P!$A$13:$M$2000,3))-IF(ISERROR(VLOOKUP(A208,P2P!$A$13:$M$2000,2)),0,VLOOKUP(A208,P2P!$A$13:$M$2000,2)))</f>
        <v/>
      </c>
      <c r="O208" s="485" t="str">
        <f>IF(E208="","",IF(ISERROR(VLOOKUP(A208,P2P!$A$13:$M$2000,8)),0,VLOOKUP(A208,P2P!$A$13:$M$2000,8))-IF(ISERROR(VLOOKUP(A208,P2P!$A$13:$M$2000,7)),0,VLOOKUP(A208,P2P!$A$13:$M$2000,7)))</f>
        <v/>
      </c>
      <c r="P208" s="485" t="str">
        <f>IF(H208="","",IF(ISERROR(VLOOKUP(A208,P2P!$A$13:$M$2000,13)),0,VLOOKUP(A208,P2P!$A$13:$M$2000,13))-IF(ISERROR(VLOOKUP(A208,P2P!$A$13:$M$2000,12)),0,VLOOKUP(A208,P2P!$A$13:$M$2000,12)))</f>
        <v/>
      </c>
    </row>
    <row r="209" spans="1:16">
      <c r="A209" s="479" t="str">
        <f>IF([1]raw_asset!$A209="","",VLOOKUP([1]raw_asset!$A209,[1]raw_asset!$A209:$G209,1))</f>
        <v/>
      </c>
      <c r="B209" s="479" t="str">
        <f>IF([1]raw_asset!$A209="","",VLOOKUP([1]raw_asset!$A209,[1]raw_asset!$A209:$G209,2))</f>
        <v/>
      </c>
      <c r="C209" s="479" t="str">
        <f>IF([1]raw_asset!$A209="","",VLOOKUP([1]raw_asset!$A209,[1]raw_asset!$A209:$G209,3))</f>
        <v/>
      </c>
      <c r="D209" s="113" t="str">
        <f t="shared" si="21"/>
        <v/>
      </c>
      <c r="E209" s="479" t="str">
        <f>IF([1]raw_asset!$A209="","",VLOOKUP([1]raw_asset!$A209,[1]raw_asset!$A209:$G209,4))</f>
        <v/>
      </c>
      <c r="F209" s="479" t="str">
        <f>IF([1]raw_asset!$A209="","",VLOOKUP([1]raw_asset!$A209,[1]raw_asset!$A209:$G209,5))</f>
        <v/>
      </c>
      <c r="G209" s="113" t="str">
        <f t="shared" si="22"/>
        <v/>
      </c>
      <c r="H209" s="479" t="str">
        <f>IF([1]raw_asset!$A209="","",VLOOKUP([1]raw_asset!$A209,[1]raw_asset!$A209:$G209,6))</f>
        <v/>
      </c>
      <c r="I209" s="479" t="str">
        <f>IF([1]raw_asset!$A209="","",VLOOKUP([1]raw_asset!$A209,[1]raw_asset!$A209:$G209,7))</f>
        <v/>
      </c>
      <c r="J209" s="113" t="str">
        <f t="shared" si="23"/>
        <v/>
      </c>
      <c r="K209" s="476" t="str">
        <f t="shared" si="18"/>
        <v/>
      </c>
      <c r="L209" s="479" t="str">
        <f t="shared" si="19"/>
        <v/>
      </c>
      <c r="M209" s="113" t="str">
        <f t="shared" si="20"/>
        <v/>
      </c>
      <c r="N209" s="485" t="str">
        <f>IF(B209="","",IF(ISERROR(VLOOKUP(A209,P2P!$A$13:$M$2000,3)),0,VLOOKUP(A209,P2P!$A$13:$M$2000,3))-IF(ISERROR(VLOOKUP(A209,P2P!$A$13:$M$2000,2)),0,VLOOKUP(A209,P2P!$A$13:$M$2000,2)))</f>
        <v/>
      </c>
      <c r="O209" s="485" t="str">
        <f>IF(E209="","",IF(ISERROR(VLOOKUP(A209,P2P!$A$13:$M$2000,8)),0,VLOOKUP(A209,P2P!$A$13:$M$2000,8))-IF(ISERROR(VLOOKUP(A209,P2P!$A$13:$M$2000,7)),0,VLOOKUP(A209,P2P!$A$13:$M$2000,7)))</f>
        <v/>
      </c>
      <c r="P209" s="485" t="str">
        <f>IF(H209="","",IF(ISERROR(VLOOKUP(A209,P2P!$A$13:$M$2000,13)),0,VLOOKUP(A209,P2P!$A$13:$M$2000,13))-IF(ISERROR(VLOOKUP(A209,P2P!$A$13:$M$2000,12)),0,VLOOKUP(A209,P2P!$A$13:$M$2000,12)))</f>
        <v/>
      </c>
    </row>
    <row r="210" spans="1:16">
      <c r="A210" s="479" t="str">
        <f>IF([1]raw_asset!$A210="","",VLOOKUP([1]raw_asset!$A210,[1]raw_asset!$A210:$G210,1))</f>
        <v/>
      </c>
      <c r="B210" s="479" t="str">
        <f>IF([1]raw_asset!$A210="","",VLOOKUP([1]raw_asset!$A210,[1]raw_asset!$A210:$G210,2))</f>
        <v/>
      </c>
      <c r="C210" s="479" t="str">
        <f>IF([1]raw_asset!$A210="","",VLOOKUP([1]raw_asset!$A210,[1]raw_asset!$A210:$G210,3))</f>
        <v/>
      </c>
      <c r="D210" s="113" t="str">
        <f t="shared" si="21"/>
        <v/>
      </c>
      <c r="E210" s="479" t="str">
        <f>IF([1]raw_asset!$A210="","",VLOOKUP([1]raw_asset!$A210,[1]raw_asset!$A210:$G210,4))</f>
        <v/>
      </c>
      <c r="F210" s="479" t="str">
        <f>IF([1]raw_asset!$A210="","",VLOOKUP([1]raw_asset!$A210,[1]raw_asset!$A210:$G210,5))</f>
        <v/>
      </c>
      <c r="G210" s="113" t="str">
        <f t="shared" si="22"/>
        <v/>
      </c>
      <c r="H210" s="479" t="str">
        <f>IF([1]raw_asset!$A210="","",VLOOKUP([1]raw_asset!$A210,[1]raw_asset!$A210:$G210,6))</f>
        <v/>
      </c>
      <c r="I210" s="479" t="str">
        <f>IF([1]raw_asset!$A210="","",VLOOKUP([1]raw_asset!$A210,[1]raw_asset!$A210:$G210,7))</f>
        <v/>
      </c>
      <c r="J210" s="113" t="str">
        <f t="shared" si="23"/>
        <v/>
      </c>
      <c r="K210" s="476" t="str">
        <f t="shared" si="18"/>
        <v/>
      </c>
      <c r="L210" s="479" t="str">
        <f t="shared" si="19"/>
        <v/>
      </c>
      <c r="M210" s="113" t="str">
        <f t="shared" si="20"/>
        <v/>
      </c>
      <c r="N210" s="485" t="str">
        <f>IF(B210="","",IF(ISERROR(VLOOKUP(A210,P2P!$A$13:$M$2000,3)),0,VLOOKUP(A210,P2P!$A$13:$M$2000,3))-IF(ISERROR(VLOOKUP(A210,P2P!$A$13:$M$2000,2)),0,VLOOKUP(A210,P2P!$A$13:$M$2000,2)))</f>
        <v/>
      </c>
      <c r="O210" s="485" t="str">
        <f>IF(E210="","",IF(ISERROR(VLOOKUP(A210,P2P!$A$13:$M$2000,8)),0,VLOOKUP(A210,P2P!$A$13:$M$2000,8))-IF(ISERROR(VLOOKUP(A210,P2P!$A$13:$M$2000,7)),0,VLOOKUP(A210,P2P!$A$13:$M$2000,7)))</f>
        <v/>
      </c>
      <c r="P210" s="485" t="str">
        <f>IF(H210="","",IF(ISERROR(VLOOKUP(A210,P2P!$A$13:$M$2000,13)),0,VLOOKUP(A210,P2P!$A$13:$M$2000,13))-IF(ISERROR(VLOOKUP(A210,P2P!$A$13:$M$2000,12)),0,VLOOKUP(A210,P2P!$A$13:$M$2000,12)))</f>
        <v/>
      </c>
    </row>
    <row r="211" spans="1:16">
      <c r="A211" s="479" t="str">
        <f>IF([1]raw_asset!$A211="","",VLOOKUP([1]raw_asset!$A211,[1]raw_asset!$A211:$G211,1))</f>
        <v/>
      </c>
      <c r="B211" s="479" t="str">
        <f>IF([1]raw_asset!$A211="","",VLOOKUP([1]raw_asset!$A211,[1]raw_asset!$A211:$G211,2))</f>
        <v/>
      </c>
      <c r="C211" s="479" t="str">
        <f>IF([1]raw_asset!$A211="","",VLOOKUP([1]raw_asset!$A211,[1]raw_asset!$A211:$G211,3))</f>
        <v/>
      </c>
      <c r="D211" s="113" t="str">
        <f t="shared" si="21"/>
        <v/>
      </c>
      <c r="E211" s="479" t="str">
        <f>IF([1]raw_asset!$A211="","",VLOOKUP([1]raw_asset!$A211,[1]raw_asset!$A211:$G211,4))</f>
        <v/>
      </c>
      <c r="F211" s="479" t="str">
        <f>IF([1]raw_asset!$A211="","",VLOOKUP([1]raw_asset!$A211,[1]raw_asset!$A211:$G211,5))</f>
        <v/>
      </c>
      <c r="G211" s="113" t="str">
        <f t="shared" si="22"/>
        <v/>
      </c>
      <c r="H211" s="479" t="str">
        <f>IF([1]raw_asset!$A211="","",VLOOKUP([1]raw_asset!$A211,[1]raw_asset!$A211:$G211,6))</f>
        <v/>
      </c>
      <c r="I211" s="479" t="str">
        <f>IF([1]raw_asset!$A211="","",VLOOKUP([1]raw_asset!$A211,[1]raw_asset!$A211:$G211,7))</f>
        <v/>
      </c>
      <c r="J211" s="113" t="str">
        <f t="shared" si="23"/>
        <v/>
      </c>
      <c r="K211" s="476" t="str">
        <f t="shared" si="18"/>
        <v/>
      </c>
      <c r="L211" s="479" t="str">
        <f t="shared" si="19"/>
        <v/>
      </c>
      <c r="M211" s="113" t="str">
        <f t="shared" si="20"/>
        <v/>
      </c>
      <c r="N211" s="485" t="str">
        <f>IF(B211="","",IF(ISERROR(VLOOKUP(A211,P2P!$A$13:$M$2000,3)),0,VLOOKUP(A211,P2P!$A$13:$M$2000,3))-IF(ISERROR(VLOOKUP(A211,P2P!$A$13:$M$2000,2)),0,VLOOKUP(A211,P2P!$A$13:$M$2000,2)))</f>
        <v/>
      </c>
      <c r="O211" s="485" t="str">
        <f>IF(E211="","",IF(ISERROR(VLOOKUP(A211,P2P!$A$13:$M$2000,8)),0,VLOOKUP(A211,P2P!$A$13:$M$2000,8))-IF(ISERROR(VLOOKUP(A211,P2P!$A$13:$M$2000,7)),0,VLOOKUP(A211,P2P!$A$13:$M$2000,7)))</f>
        <v/>
      </c>
      <c r="P211" s="485" t="str">
        <f>IF(H211="","",IF(ISERROR(VLOOKUP(A211,P2P!$A$13:$M$2000,13)),0,VLOOKUP(A211,P2P!$A$13:$M$2000,13))-IF(ISERROR(VLOOKUP(A211,P2P!$A$13:$M$2000,12)),0,VLOOKUP(A211,P2P!$A$13:$M$2000,12)))</f>
        <v/>
      </c>
    </row>
    <row r="212" spans="1:16">
      <c r="A212" s="479" t="str">
        <f>IF([1]raw_asset!$A212="","",VLOOKUP([1]raw_asset!$A212,[1]raw_asset!$A212:$G212,1))</f>
        <v/>
      </c>
      <c r="B212" s="479" t="str">
        <f>IF([1]raw_asset!$A212="","",VLOOKUP([1]raw_asset!$A212,[1]raw_asset!$A212:$G212,2))</f>
        <v/>
      </c>
      <c r="C212" s="479" t="str">
        <f>IF([1]raw_asset!$A212="","",VLOOKUP([1]raw_asset!$A212,[1]raw_asset!$A212:$G212,3))</f>
        <v/>
      </c>
      <c r="D212" s="113" t="str">
        <f t="shared" si="21"/>
        <v/>
      </c>
      <c r="E212" s="479" t="str">
        <f>IF([1]raw_asset!$A212="","",VLOOKUP([1]raw_asset!$A212,[1]raw_asset!$A212:$G212,4))</f>
        <v/>
      </c>
      <c r="F212" s="479" t="str">
        <f>IF([1]raw_asset!$A212="","",VLOOKUP([1]raw_asset!$A212,[1]raw_asset!$A212:$G212,5))</f>
        <v/>
      </c>
      <c r="G212" s="113" t="str">
        <f t="shared" si="22"/>
        <v/>
      </c>
      <c r="H212" s="479" t="str">
        <f>IF([1]raw_asset!$A212="","",VLOOKUP([1]raw_asset!$A212,[1]raw_asset!$A212:$G212,6))</f>
        <v/>
      </c>
      <c r="I212" s="479" t="str">
        <f>IF([1]raw_asset!$A212="","",VLOOKUP([1]raw_asset!$A212,[1]raw_asset!$A212:$G212,7))</f>
        <v/>
      </c>
      <c r="J212" s="113" t="str">
        <f t="shared" si="23"/>
        <v/>
      </c>
      <c r="K212" s="476" t="str">
        <f t="shared" si="18"/>
        <v/>
      </c>
      <c r="L212" s="479" t="str">
        <f t="shared" si="19"/>
        <v/>
      </c>
      <c r="M212" s="113" t="str">
        <f t="shared" si="20"/>
        <v/>
      </c>
      <c r="N212" s="485" t="str">
        <f>IF(B212="","",IF(ISERROR(VLOOKUP(A212,P2P!$A$13:$M$2000,3)),0,VLOOKUP(A212,P2P!$A$13:$M$2000,3))-IF(ISERROR(VLOOKUP(A212,P2P!$A$13:$M$2000,2)),0,VLOOKUP(A212,P2P!$A$13:$M$2000,2)))</f>
        <v/>
      </c>
      <c r="O212" s="485" t="str">
        <f>IF(E212="","",IF(ISERROR(VLOOKUP(A212,P2P!$A$13:$M$2000,8)),0,VLOOKUP(A212,P2P!$A$13:$M$2000,8))-IF(ISERROR(VLOOKUP(A212,P2P!$A$13:$M$2000,7)),0,VLOOKUP(A212,P2P!$A$13:$M$2000,7)))</f>
        <v/>
      </c>
      <c r="P212" s="485" t="str">
        <f>IF(H212="","",IF(ISERROR(VLOOKUP(A212,P2P!$A$13:$M$2000,13)),0,VLOOKUP(A212,P2P!$A$13:$M$2000,13))-IF(ISERROR(VLOOKUP(A212,P2P!$A$13:$M$2000,12)),0,VLOOKUP(A212,P2P!$A$13:$M$2000,12)))</f>
        <v/>
      </c>
    </row>
    <row r="213" spans="1:16">
      <c r="A213" s="479" t="str">
        <f>IF([1]raw_asset!$A213="","",VLOOKUP([1]raw_asset!$A213,[1]raw_asset!$A213:$G213,1))</f>
        <v/>
      </c>
      <c r="B213" s="479" t="str">
        <f>IF([1]raw_asset!$A213="","",VLOOKUP([1]raw_asset!$A213,[1]raw_asset!$A213:$G213,2))</f>
        <v/>
      </c>
      <c r="C213" s="479" t="str">
        <f>IF([1]raw_asset!$A213="","",VLOOKUP([1]raw_asset!$A213,[1]raw_asset!$A213:$G213,3))</f>
        <v/>
      </c>
      <c r="D213" s="113" t="str">
        <f t="shared" si="21"/>
        <v/>
      </c>
      <c r="E213" s="479" t="str">
        <f>IF([1]raw_asset!$A213="","",VLOOKUP([1]raw_asset!$A213,[1]raw_asset!$A213:$G213,4))</f>
        <v/>
      </c>
      <c r="F213" s="479" t="str">
        <f>IF([1]raw_asset!$A213="","",VLOOKUP([1]raw_asset!$A213,[1]raw_asset!$A213:$G213,5))</f>
        <v/>
      </c>
      <c r="G213" s="113" t="str">
        <f t="shared" si="22"/>
        <v/>
      </c>
      <c r="H213" s="479" t="str">
        <f>IF([1]raw_asset!$A213="","",VLOOKUP([1]raw_asset!$A213,[1]raw_asset!$A213:$G213,6))</f>
        <v/>
      </c>
      <c r="I213" s="479" t="str">
        <f>IF([1]raw_asset!$A213="","",VLOOKUP([1]raw_asset!$A213,[1]raw_asset!$A213:$G213,7))</f>
        <v/>
      </c>
      <c r="J213" s="113" t="str">
        <f t="shared" si="23"/>
        <v/>
      </c>
      <c r="K213" s="476" t="str">
        <f t="shared" si="18"/>
        <v/>
      </c>
      <c r="L213" s="479" t="str">
        <f t="shared" si="19"/>
        <v/>
      </c>
      <c r="M213" s="113" t="str">
        <f t="shared" si="20"/>
        <v/>
      </c>
      <c r="N213" s="485" t="str">
        <f>IF(B213="","",IF(ISERROR(VLOOKUP(A213,P2P!$A$13:$M$2000,3)),0,VLOOKUP(A213,P2P!$A$13:$M$2000,3))-IF(ISERROR(VLOOKUP(A213,P2P!$A$13:$M$2000,2)),0,VLOOKUP(A213,P2P!$A$13:$M$2000,2)))</f>
        <v/>
      </c>
      <c r="O213" s="485" t="str">
        <f>IF(E213="","",IF(ISERROR(VLOOKUP(A213,P2P!$A$13:$M$2000,8)),0,VLOOKUP(A213,P2P!$A$13:$M$2000,8))-IF(ISERROR(VLOOKUP(A213,P2P!$A$13:$M$2000,7)),0,VLOOKUP(A213,P2P!$A$13:$M$2000,7)))</f>
        <v/>
      </c>
      <c r="P213" s="485" t="str">
        <f>IF(H213="","",IF(ISERROR(VLOOKUP(A213,P2P!$A$13:$M$2000,13)),0,VLOOKUP(A213,P2P!$A$13:$M$2000,13))-IF(ISERROR(VLOOKUP(A213,P2P!$A$13:$M$2000,12)),0,VLOOKUP(A213,P2P!$A$13:$M$2000,12)))</f>
        <v/>
      </c>
    </row>
    <row r="214" spans="1:16">
      <c r="A214" s="479" t="str">
        <f>IF([1]raw_asset!$A214="","",VLOOKUP([1]raw_asset!$A214,[1]raw_asset!$A214:$G214,1))</f>
        <v/>
      </c>
      <c r="B214" s="479" t="str">
        <f>IF([1]raw_asset!$A214="","",VLOOKUP([1]raw_asset!$A214,[1]raw_asset!$A214:$G214,2))</f>
        <v/>
      </c>
      <c r="C214" s="479" t="str">
        <f>IF([1]raw_asset!$A214="","",VLOOKUP([1]raw_asset!$A214,[1]raw_asset!$A214:$G214,3))</f>
        <v/>
      </c>
      <c r="D214" s="113" t="str">
        <f t="shared" si="21"/>
        <v/>
      </c>
      <c r="E214" s="479" t="str">
        <f>IF([1]raw_asset!$A214="","",VLOOKUP([1]raw_asset!$A214,[1]raw_asset!$A214:$G214,4))</f>
        <v/>
      </c>
      <c r="F214" s="479" t="str">
        <f>IF([1]raw_asset!$A214="","",VLOOKUP([1]raw_asset!$A214,[1]raw_asset!$A214:$G214,5))</f>
        <v/>
      </c>
      <c r="G214" s="113" t="str">
        <f t="shared" si="22"/>
        <v/>
      </c>
      <c r="H214" s="479" t="str">
        <f>IF([1]raw_asset!$A214="","",VLOOKUP([1]raw_asset!$A214,[1]raw_asset!$A214:$G214,6))</f>
        <v/>
      </c>
      <c r="I214" s="479" t="str">
        <f>IF([1]raw_asset!$A214="","",VLOOKUP([1]raw_asset!$A214,[1]raw_asset!$A214:$G214,7))</f>
        <v/>
      </c>
      <c r="J214" s="113" t="str">
        <f t="shared" si="23"/>
        <v/>
      </c>
      <c r="K214" s="476" t="str">
        <f t="shared" si="18"/>
        <v/>
      </c>
      <c r="L214" s="479" t="str">
        <f t="shared" si="19"/>
        <v/>
      </c>
      <c r="M214" s="113" t="str">
        <f t="shared" si="20"/>
        <v/>
      </c>
      <c r="N214" s="485" t="str">
        <f>IF(B214="","",IF(ISERROR(VLOOKUP(A214,P2P!$A$13:$M$2000,3)),0,VLOOKUP(A214,P2P!$A$13:$M$2000,3))-IF(ISERROR(VLOOKUP(A214,P2P!$A$13:$M$2000,2)),0,VLOOKUP(A214,P2P!$A$13:$M$2000,2)))</f>
        <v/>
      </c>
      <c r="O214" s="485" t="str">
        <f>IF(E214="","",IF(ISERROR(VLOOKUP(A214,P2P!$A$13:$M$2000,8)),0,VLOOKUP(A214,P2P!$A$13:$M$2000,8))-IF(ISERROR(VLOOKUP(A214,P2P!$A$13:$M$2000,7)),0,VLOOKUP(A214,P2P!$A$13:$M$2000,7)))</f>
        <v/>
      </c>
      <c r="P214" s="485" t="str">
        <f>IF(H214="","",IF(ISERROR(VLOOKUP(A214,P2P!$A$13:$M$2000,13)),0,VLOOKUP(A214,P2P!$A$13:$M$2000,13))-IF(ISERROR(VLOOKUP(A214,P2P!$A$13:$M$2000,12)),0,VLOOKUP(A214,P2P!$A$13:$M$2000,12)))</f>
        <v/>
      </c>
    </row>
    <row r="215" spans="1:16">
      <c r="A215" s="479" t="str">
        <f>IF([1]raw_asset!$A215="","",VLOOKUP([1]raw_asset!$A215,[1]raw_asset!$A215:$G215,1))</f>
        <v/>
      </c>
      <c r="B215" s="479" t="str">
        <f>IF([1]raw_asset!$A215="","",VLOOKUP([1]raw_asset!$A215,[1]raw_asset!$A215:$G215,2))</f>
        <v/>
      </c>
      <c r="C215" s="479" t="str">
        <f>IF([1]raw_asset!$A215="","",VLOOKUP([1]raw_asset!$A215,[1]raw_asset!$A215:$G215,3))</f>
        <v/>
      </c>
      <c r="D215" s="113" t="str">
        <f t="shared" si="21"/>
        <v/>
      </c>
      <c r="E215" s="479" t="str">
        <f>IF([1]raw_asset!$A215="","",VLOOKUP([1]raw_asset!$A215,[1]raw_asset!$A215:$G215,4))</f>
        <v/>
      </c>
      <c r="F215" s="479" t="str">
        <f>IF([1]raw_asset!$A215="","",VLOOKUP([1]raw_asset!$A215,[1]raw_asset!$A215:$G215,5))</f>
        <v/>
      </c>
      <c r="G215" s="113" t="str">
        <f t="shared" si="22"/>
        <v/>
      </c>
      <c r="H215" s="479" t="str">
        <f>IF([1]raw_asset!$A215="","",VLOOKUP([1]raw_asset!$A215,[1]raw_asset!$A215:$G215,6))</f>
        <v/>
      </c>
      <c r="I215" s="479" t="str">
        <f>IF([1]raw_asset!$A215="","",VLOOKUP([1]raw_asset!$A215,[1]raw_asset!$A215:$G215,7))</f>
        <v/>
      </c>
      <c r="J215" s="113" t="str">
        <f t="shared" si="23"/>
        <v/>
      </c>
      <c r="K215" s="476" t="str">
        <f t="shared" si="18"/>
        <v/>
      </c>
      <c r="L215" s="479" t="str">
        <f t="shared" si="19"/>
        <v/>
      </c>
      <c r="M215" s="113" t="str">
        <f t="shared" si="20"/>
        <v/>
      </c>
      <c r="N215" s="485" t="str">
        <f>IF(B215="","",IF(ISERROR(VLOOKUP(A215,P2P!$A$13:$M$2000,3)),0,VLOOKUP(A215,P2P!$A$13:$M$2000,3))-IF(ISERROR(VLOOKUP(A215,P2P!$A$13:$M$2000,2)),0,VLOOKUP(A215,P2P!$A$13:$M$2000,2)))</f>
        <v/>
      </c>
      <c r="O215" s="485" t="str">
        <f>IF(E215="","",IF(ISERROR(VLOOKUP(A215,P2P!$A$13:$M$2000,8)),0,VLOOKUP(A215,P2P!$A$13:$M$2000,8))-IF(ISERROR(VLOOKUP(A215,P2P!$A$13:$M$2000,7)),0,VLOOKUP(A215,P2P!$A$13:$M$2000,7)))</f>
        <v/>
      </c>
      <c r="P215" s="485" t="str">
        <f>IF(H215="","",IF(ISERROR(VLOOKUP(A215,P2P!$A$13:$M$2000,13)),0,VLOOKUP(A215,P2P!$A$13:$M$2000,13))-IF(ISERROR(VLOOKUP(A215,P2P!$A$13:$M$2000,12)),0,VLOOKUP(A215,P2P!$A$13:$M$2000,12)))</f>
        <v/>
      </c>
    </row>
    <row r="216" spans="1:16">
      <c r="A216" s="479" t="str">
        <f>IF([1]raw_asset!$A216="","",VLOOKUP([1]raw_asset!$A216,[1]raw_asset!$A216:$G216,1))</f>
        <v/>
      </c>
      <c r="B216" s="479" t="str">
        <f>IF([1]raw_asset!$A216="","",VLOOKUP([1]raw_asset!$A216,[1]raw_asset!$A216:$G216,2))</f>
        <v/>
      </c>
      <c r="C216" s="479" t="str">
        <f>IF([1]raw_asset!$A216="","",VLOOKUP([1]raw_asset!$A216,[1]raw_asset!$A216:$G216,3))</f>
        <v/>
      </c>
      <c r="D216" s="113" t="str">
        <f t="shared" si="21"/>
        <v/>
      </c>
      <c r="E216" s="479" t="str">
        <f>IF([1]raw_asset!$A216="","",VLOOKUP([1]raw_asset!$A216,[1]raw_asset!$A216:$G216,4))</f>
        <v/>
      </c>
      <c r="F216" s="479" t="str">
        <f>IF([1]raw_asset!$A216="","",VLOOKUP([1]raw_asset!$A216,[1]raw_asset!$A216:$G216,5))</f>
        <v/>
      </c>
      <c r="G216" s="113" t="str">
        <f t="shared" si="22"/>
        <v/>
      </c>
      <c r="H216" s="479" t="str">
        <f>IF([1]raw_asset!$A216="","",VLOOKUP([1]raw_asset!$A216,[1]raw_asset!$A216:$G216,6))</f>
        <v/>
      </c>
      <c r="I216" s="479" t="str">
        <f>IF([1]raw_asset!$A216="","",VLOOKUP([1]raw_asset!$A216,[1]raw_asset!$A216:$G216,7))</f>
        <v/>
      </c>
      <c r="J216" s="113" t="str">
        <f t="shared" si="23"/>
        <v/>
      </c>
      <c r="K216" s="476" t="str">
        <f t="shared" si="18"/>
        <v/>
      </c>
      <c r="L216" s="479" t="str">
        <f t="shared" si="19"/>
        <v/>
      </c>
      <c r="M216" s="113" t="str">
        <f t="shared" si="20"/>
        <v/>
      </c>
      <c r="N216" s="485" t="str">
        <f>IF(B216="","",IF(ISERROR(VLOOKUP(A216,P2P!$A$13:$M$2000,3)),0,VLOOKUP(A216,P2P!$A$13:$M$2000,3))-IF(ISERROR(VLOOKUP(A216,P2P!$A$13:$M$2000,2)),0,VLOOKUP(A216,P2P!$A$13:$M$2000,2)))</f>
        <v/>
      </c>
      <c r="O216" s="485" t="str">
        <f>IF(E216="","",IF(ISERROR(VLOOKUP(A216,P2P!$A$13:$M$2000,8)),0,VLOOKUP(A216,P2P!$A$13:$M$2000,8))-IF(ISERROR(VLOOKUP(A216,P2P!$A$13:$M$2000,7)),0,VLOOKUP(A216,P2P!$A$13:$M$2000,7)))</f>
        <v/>
      </c>
      <c r="P216" s="485" t="str">
        <f>IF(H216="","",IF(ISERROR(VLOOKUP(A216,P2P!$A$13:$M$2000,13)),0,VLOOKUP(A216,P2P!$A$13:$M$2000,13))-IF(ISERROR(VLOOKUP(A216,P2P!$A$13:$M$2000,12)),0,VLOOKUP(A216,P2P!$A$13:$M$2000,12)))</f>
        <v/>
      </c>
    </row>
    <row r="217" spans="1:16">
      <c r="A217" s="479" t="str">
        <f>IF([1]raw_asset!$A217="","",VLOOKUP([1]raw_asset!$A217,[1]raw_asset!$A217:$G217,1))</f>
        <v/>
      </c>
      <c r="B217" s="479" t="str">
        <f>IF([1]raw_asset!$A217="","",VLOOKUP([1]raw_asset!$A217,[1]raw_asset!$A217:$G217,2))</f>
        <v/>
      </c>
      <c r="C217" s="479" t="str">
        <f>IF([1]raw_asset!$A217="","",VLOOKUP([1]raw_asset!$A217,[1]raw_asset!$A217:$G217,3))</f>
        <v/>
      </c>
      <c r="D217" s="113" t="str">
        <f t="shared" si="21"/>
        <v/>
      </c>
      <c r="E217" s="479" t="str">
        <f>IF([1]raw_asset!$A217="","",VLOOKUP([1]raw_asset!$A217,[1]raw_asset!$A217:$G217,4))</f>
        <v/>
      </c>
      <c r="F217" s="479" t="str">
        <f>IF([1]raw_asset!$A217="","",VLOOKUP([1]raw_asset!$A217,[1]raw_asset!$A217:$G217,5))</f>
        <v/>
      </c>
      <c r="G217" s="113" t="str">
        <f t="shared" si="22"/>
        <v/>
      </c>
      <c r="H217" s="479" t="str">
        <f>IF([1]raw_asset!$A217="","",VLOOKUP([1]raw_asset!$A217,[1]raw_asset!$A217:$G217,6))</f>
        <v/>
      </c>
      <c r="I217" s="479" t="str">
        <f>IF([1]raw_asset!$A217="","",VLOOKUP([1]raw_asset!$A217,[1]raw_asset!$A217:$G217,7))</f>
        <v/>
      </c>
      <c r="J217" s="113" t="str">
        <f t="shared" si="23"/>
        <v/>
      </c>
      <c r="K217" s="476" t="str">
        <f t="shared" si="18"/>
        <v/>
      </c>
      <c r="L217" s="479" t="str">
        <f t="shared" si="19"/>
        <v/>
      </c>
      <c r="M217" s="113" t="str">
        <f t="shared" si="20"/>
        <v/>
      </c>
      <c r="N217" s="485" t="str">
        <f>IF(B217="","",IF(ISERROR(VLOOKUP(A217,P2P!$A$13:$M$2000,3)),0,VLOOKUP(A217,P2P!$A$13:$M$2000,3))-IF(ISERROR(VLOOKUP(A217,P2P!$A$13:$M$2000,2)),0,VLOOKUP(A217,P2P!$A$13:$M$2000,2)))</f>
        <v/>
      </c>
      <c r="O217" s="485" t="str">
        <f>IF(E217="","",IF(ISERROR(VLOOKUP(A217,P2P!$A$13:$M$2000,8)),0,VLOOKUP(A217,P2P!$A$13:$M$2000,8))-IF(ISERROR(VLOOKUP(A217,P2P!$A$13:$M$2000,7)),0,VLOOKUP(A217,P2P!$A$13:$M$2000,7)))</f>
        <v/>
      </c>
      <c r="P217" s="485" t="str">
        <f>IF(H217="","",IF(ISERROR(VLOOKUP(A217,P2P!$A$13:$M$2000,13)),0,VLOOKUP(A217,P2P!$A$13:$M$2000,13))-IF(ISERROR(VLOOKUP(A217,P2P!$A$13:$M$2000,12)),0,VLOOKUP(A217,P2P!$A$13:$M$2000,12)))</f>
        <v/>
      </c>
    </row>
    <row r="218" spans="1:16">
      <c r="A218" s="479" t="str">
        <f>IF([1]raw_asset!$A218="","",VLOOKUP([1]raw_asset!$A218,[1]raw_asset!$A218:$G218,1))</f>
        <v/>
      </c>
      <c r="B218" s="479" t="str">
        <f>IF([1]raw_asset!$A218="","",VLOOKUP([1]raw_asset!$A218,[1]raw_asset!$A218:$G218,2))</f>
        <v/>
      </c>
      <c r="C218" s="479" t="str">
        <f>IF([1]raw_asset!$A218="","",VLOOKUP([1]raw_asset!$A218,[1]raw_asset!$A218:$G218,3))</f>
        <v/>
      </c>
      <c r="D218" s="113" t="str">
        <f t="shared" si="21"/>
        <v/>
      </c>
      <c r="E218" s="479" t="str">
        <f>IF([1]raw_asset!$A218="","",VLOOKUP([1]raw_asset!$A218,[1]raw_asset!$A218:$G218,4))</f>
        <v/>
      </c>
      <c r="F218" s="479" t="str">
        <f>IF([1]raw_asset!$A218="","",VLOOKUP([1]raw_asset!$A218,[1]raw_asset!$A218:$G218,5))</f>
        <v/>
      </c>
      <c r="G218" s="113" t="str">
        <f t="shared" si="22"/>
        <v/>
      </c>
      <c r="H218" s="479" t="str">
        <f>IF([1]raw_asset!$A218="","",VLOOKUP([1]raw_asset!$A218,[1]raw_asset!$A218:$G218,6))</f>
        <v/>
      </c>
      <c r="I218" s="479" t="str">
        <f>IF([1]raw_asset!$A218="","",VLOOKUP([1]raw_asset!$A218,[1]raw_asset!$A218:$G218,7))</f>
        <v/>
      </c>
      <c r="J218" s="113" t="str">
        <f t="shared" si="23"/>
        <v/>
      </c>
      <c r="K218" s="476" t="str">
        <f t="shared" si="18"/>
        <v/>
      </c>
      <c r="L218" s="479" t="str">
        <f t="shared" si="19"/>
        <v/>
      </c>
      <c r="M218" s="113" t="str">
        <f t="shared" si="20"/>
        <v/>
      </c>
      <c r="N218" s="485" t="str">
        <f>IF(B218="","",IF(ISERROR(VLOOKUP(A218,P2P!$A$13:$M$2000,3)),0,VLOOKUP(A218,P2P!$A$13:$M$2000,3))-IF(ISERROR(VLOOKUP(A218,P2P!$A$13:$M$2000,2)),0,VLOOKUP(A218,P2P!$A$13:$M$2000,2)))</f>
        <v/>
      </c>
      <c r="O218" s="485" t="str">
        <f>IF(E218="","",IF(ISERROR(VLOOKUP(A218,P2P!$A$13:$M$2000,8)),0,VLOOKUP(A218,P2P!$A$13:$M$2000,8))-IF(ISERROR(VLOOKUP(A218,P2P!$A$13:$M$2000,7)),0,VLOOKUP(A218,P2P!$A$13:$M$2000,7)))</f>
        <v/>
      </c>
      <c r="P218" s="485" t="str">
        <f>IF(H218="","",IF(ISERROR(VLOOKUP(A218,P2P!$A$13:$M$2000,13)),0,VLOOKUP(A218,P2P!$A$13:$M$2000,13))-IF(ISERROR(VLOOKUP(A218,P2P!$A$13:$M$2000,12)),0,VLOOKUP(A218,P2P!$A$13:$M$2000,12)))</f>
        <v/>
      </c>
    </row>
    <row r="219" spans="1:16">
      <c r="A219" s="479" t="str">
        <f>IF([1]raw_asset!$A219="","",VLOOKUP([1]raw_asset!$A219,[1]raw_asset!$A219:$G219,1))</f>
        <v/>
      </c>
      <c r="B219" s="479" t="str">
        <f>IF([1]raw_asset!$A219="","",VLOOKUP([1]raw_asset!$A219,[1]raw_asset!$A219:$G219,2))</f>
        <v/>
      </c>
      <c r="C219" s="479" t="str">
        <f>IF([1]raw_asset!$A219="","",VLOOKUP([1]raw_asset!$A219,[1]raw_asset!$A219:$G219,3))</f>
        <v/>
      </c>
      <c r="D219" s="113" t="str">
        <f t="shared" si="21"/>
        <v/>
      </c>
      <c r="E219" s="479" t="str">
        <f>IF([1]raw_asset!$A219="","",VLOOKUP([1]raw_asset!$A219,[1]raw_asset!$A219:$G219,4))</f>
        <v/>
      </c>
      <c r="F219" s="479" t="str">
        <f>IF([1]raw_asset!$A219="","",VLOOKUP([1]raw_asset!$A219,[1]raw_asset!$A219:$G219,5))</f>
        <v/>
      </c>
      <c r="G219" s="113" t="str">
        <f t="shared" si="22"/>
        <v/>
      </c>
      <c r="H219" s="479" t="str">
        <f>IF([1]raw_asset!$A219="","",VLOOKUP([1]raw_asset!$A219,[1]raw_asset!$A219:$G219,6))</f>
        <v/>
      </c>
      <c r="I219" s="479" t="str">
        <f>IF([1]raw_asset!$A219="","",VLOOKUP([1]raw_asset!$A219,[1]raw_asset!$A219:$G219,7))</f>
        <v/>
      </c>
      <c r="J219" s="113" t="str">
        <f t="shared" si="23"/>
        <v/>
      </c>
      <c r="K219" s="476" t="str">
        <f t="shared" si="18"/>
        <v/>
      </c>
      <c r="L219" s="479" t="str">
        <f t="shared" si="19"/>
        <v/>
      </c>
      <c r="M219" s="113" t="str">
        <f t="shared" si="20"/>
        <v/>
      </c>
      <c r="N219" s="485" t="str">
        <f>IF(B219="","",IF(ISERROR(VLOOKUP(A219,P2P!$A$13:$M$2000,3)),0,VLOOKUP(A219,P2P!$A$13:$M$2000,3))-IF(ISERROR(VLOOKUP(A219,P2P!$A$13:$M$2000,2)),0,VLOOKUP(A219,P2P!$A$13:$M$2000,2)))</f>
        <v/>
      </c>
      <c r="O219" s="485" t="str">
        <f>IF(E219="","",IF(ISERROR(VLOOKUP(A219,P2P!$A$13:$M$2000,8)),0,VLOOKUP(A219,P2P!$A$13:$M$2000,8))-IF(ISERROR(VLOOKUP(A219,P2P!$A$13:$M$2000,7)),0,VLOOKUP(A219,P2P!$A$13:$M$2000,7)))</f>
        <v/>
      </c>
      <c r="P219" s="485" t="str">
        <f>IF(H219="","",IF(ISERROR(VLOOKUP(A219,P2P!$A$13:$M$2000,13)),0,VLOOKUP(A219,P2P!$A$13:$M$2000,13))-IF(ISERROR(VLOOKUP(A219,P2P!$A$13:$M$2000,12)),0,VLOOKUP(A219,P2P!$A$13:$M$2000,12)))</f>
        <v/>
      </c>
    </row>
    <row r="220" spans="1:16">
      <c r="A220" s="479" t="str">
        <f>IF([1]raw_asset!$A220="","",VLOOKUP([1]raw_asset!$A220,[1]raw_asset!$A220:$G220,1))</f>
        <v/>
      </c>
      <c r="B220" s="479" t="str">
        <f>IF([1]raw_asset!$A220="","",VLOOKUP([1]raw_asset!$A220,[1]raw_asset!$A220:$G220,2))</f>
        <v/>
      </c>
      <c r="C220" s="479" t="str">
        <f>IF([1]raw_asset!$A220="","",VLOOKUP([1]raw_asset!$A220,[1]raw_asset!$A220:$G220,3))</f>
        <v/>
      </c>
      <c r="D220" s="113" t="str">
        <f t="shared" si="21"/>
        <v/>
      </c>
      <c r="E220" s="479" t="str">
        <f>IF([1]raw_asset!$A220="","",VLOOKUP([1]raw_asset!$A220,[1]raw_asset!$A220:$G220,4))</f>
        <v/>
      </c>
      <c r="F220" s="479" t="str">
        <f>IF([1]raw_asset!$A220="","",VLOOKUP([1]raw_asset!$A220,[1]raw_asset!$A220:$G220,5))</f>
        <v/>
      </c>
      <c r="G220" s="113" t="str">
        <f t="shared" si="22"/>
        <v/>
      </c>
      <c r="H220" s="479" t="str">
        <f>IF([1]raw_asset!$A220="","",VLOOKUP([1]raw_asset!$A220,[1]raw_asset!$A220:$G220,6))</f>
        <v/>
      </c>
      <c r="I220" s="479" t="str">
        <f>IF([1]raw_asset!$A220="","",VLOOKUP([1]raw_asset!$A220,[1]raw_asset!$A220:$G220,7))</f>
        <v/>
      </c>
      <c r="J220" s="113" t="str">
        <f t="shared" si="23"/>
        <v/>
      </c>
      <c r="K220" s="476" t="str">
        <f t="shared" si="18"/>
        <v/>
      </c>
      <c r="L220" s="479" t="str">
        <f t="shared" si="19"/>
        <v/>
      </c>
      <c r="M220" s="113" t="str">
        <f t="shared" si="20"/>
        <v/>
      </c>
      <c r="N220" s="485" t="str">
        <f>IF(B220="","",IF(ISERROR(VLOOKUP(A220,P2P!$A$13:$M$2000,3)),0,VLOOKUP(A220,P2P!$A$13:$M$2000,3))-IF(ISERROR(VLOOKUP(A220,P2P!$A$13:$M$2000,2)),0,VLOOKUP(A220,P2P!$A$13:$M$2000,2)))</f>
        <v/>
      </c>
      <c r="O220" s="485" t="str">
        <f>IF(E220="","",IF(ISERROR(VLOOKUP(A220,P2P!$A$13:$M$2000,8)),0,VLOOKUP(A220,P2P!$A$13:$M$2000,8))-IF(ISERROR(VLOOKUP(A220,P2P!$A$13:$M$2000,7)),0,VLOOKUP(A220,P2P!$A$13:$M$2000,7)))</f>
        <v/>
      </c>
      <c r="P220" s="485" t="str">
        <f>IF(H220="","",IF(ISERROR(VLOOKUP(A220,P2P!$A$13:$M$2000,13)),0,VLOOKUP(A220,P2P!$A$13:$M$2000,13))-IF(ISERROR(VLOOKUP(A220,P2P!$A$13:$M$2000,12)),0,VLOOKUP(A220,P2P!$A$13:$M$2000,12)))</f>
        <v/>
      </c>
    </row>
    <row r="221" spans="1:16">
      <c r="A221" s="479" t="str">
        <f>IF([1]raw_asset!$A221="","",VLOOKUP([1]raw_asset!$A221,[1]raw_asset!$A221:$G221,1))</f>
        <v/>
      </c>
      <c r="B221" s="479" t="str">
        <f>IF([1]raw_asset!$A221="","",VLOOKUP([1]raw_asset!$A221,[1]raw_asset!$A221:$G221,2))</f>
        <v/>
      </c>
      <c r="C221" s="479" t="str">
        <f>IF([1]raw_asset!$A221="","",VLOOKUP([1]raw_asset!$A221,[1]raw_asset!$A221:$G221,3))</f>
        <v/>
      </c>
      <c r="D221" s="113" t="str">
        <f t="shared" si="21"/>
        <v/>
      </c>
      <c r="E221" s="479" t="str">
        <f>IF([1]raw_asset!$A221="","",VLOOKUP([1]raw_asset!$A221,[1]raw_asset!$A221:$G221,4))</f>
        <v/>
      </c>
      <c r="F221" s="479" t="str">
        <f>IF([1]raw_asset!$A221="","",VLOOKUP([1]raw_asset!$A221,[1]raw_asset!$A221:$G221,5))</f>
        <v/>
      </c>
      <c r="G221" s="113" t="str">
        <f t="shared" si="22"/>
        <v/>
      </c>
      <c r="H221" s="479" t="str">
        <f>IF([1]raw_asset!$A221="","",VLOOKUP([1]raw_asset!$A221,[1]raw_asset!$A221:$G221,6))</f>
        <v/>
      </c>
      <c r="I221" s="479" t="str">
        <f>IF([1]raw_asset!$A221="","",VLOOKUP([1]raw_asset!$A221,[1]raw_asset!$A221:$G221,7))</f>
        <v/>
      </c>
      <c r="J221" s="113" t="str">
        <f t="shared" si="23"/>
        <v/>
      </c>
      <c r="K221" s="476" t="str">
        <f t="shared" si="18"/>
        <v/>
      </c>
      <c r="L221" s="479" t="str">
        <f t="shared" si="19"/>
        <v/>
      </c>
      <c r="M221" s="113" t="str">
        <f t="shared" si="20"/>
        <v/>
      </c>
      <c r="N221" s="485" t="str">
        <f>IF(B221="","",IF(ISERROR(VLOOKUP(A221,P2P!$A$13:$M$2000,3)),0,VLOOKUP(A221,P2P!$A$13:$M$2000,3))-IF(ISERROR(VLOOKUP(A221,P2P!$A$13:$M$2000,2)),0,VLOOKUP(A221,P2P!$A$13:$M$2000,2)))</f>
        <v/>
      </c>
      <c r="O221" s="485" t="str">
        <f>IF(E221="","",IF(ISERROR(VLOOKUP(A221,P2P!$A$13:$M$2000,8)),0,VLOOKUP(A221,P2P!$A$13:$M$2000,8))-IF(ISERROR(VLOOKUP(A221,P2P!$A$13:$M$2000,7)),0,VLOOKUP(A221,P2P!$A$13:$M$2000,7)))</f>
        <v/>
      </c>
      <c r="P221" s="485" t="str">
        <f>IF(H221="","",IF(ISERROR(VLOOKUP(A221,P2P!$A$13:$M$2000,13)),0,VLOOKUP(A221,P2P!$A$13:$M$2000,13))-IF(ISERROR(VLOOKUP(A221,P2P!$A$13:$M$2000,12)),0,VLOOKUP(A221,P2P!$A$13:$M$2000,12)))</f>
        <v/>
      </c>
    </row>
    <row r="222" spans="1:16">
      <c r="A222" s="479" t="str">
        <f>IF([1]raw_asset!$A222="","",VLOOKUP([1]raw_asset!$A222,[1]raw_asset!$A222:$G222,1))</f>
        <v/>
      </c>
      <c r="B222" s="479" t="str">
        <f>IF([1]raw_asset!$A222="","",VLOOKUP([1]raw_asset!$A222,[1]raw_asset!$A222:$G222,2))</f>
        <v/>
      </c>
      <c r="C222" s="479" t="str">
        <f>IF([1]raw_asset!$A222="","",VLOOKUP([1]raw_asset!$A222,[1]raw_asset!$A222:$G222,3))</f>
        <v/>
      </c>
      <c r="D222" s="113" t="str">
        <f t="shared" si="21"/>
        <v/>
      </c>
      <c r="E222" s="479" t="str">
        <f>IF([1]raw_asset!$A222="","",VLOOKUP([1]raw_asset!$A222,[1]raw_asset!$A222:$G222,4))</f>
        <v/>
      </c>
      <c r="F222" s="479" t="str">
        <f>IF([1]raw_asset!$A222="","",VLOOKUP([1]raw_asset!$A222,[1]raw_asset!$A222:$G222,5))</f>
        <v/>
      </c>
      <c r="G222" s="113" t="str">
        <f t="shared" si="22"/>
        <v/>
      </c>
      <c r="H222" s="479" t="str">
        <f>IF([1]raw_asset!$A222="","",VLOOKUP([1]raw_asset!$A222,[1]raw_asset!$A222:$G222,6))</f>
        <v/>
      </c>
      <c r="I222" s="479" t="str">
        <f>IF([1]raw_asset!$A222="","",VLOOKUP([1]raw_asset!$A222,[1]raw_asset!$A222:$G222,7))</f>
        <v/>
      </c>
      <c r="J222" s="113" t="str">
        <f t="shared" si="23"/>
        <v/>
      </c>
      <c r="K222" s="476" t="str">
        <f t="shared" si="18"/>
        <v/>
      </c>
      <c r="L222" s="479" t="str">
        <f t="shared" si="19"/>
        <v/>
      </c>
      <c r="M222" s="113" t="str">
        <f t="shared" si="20"/>
        <v/>
      </c>
      <c r="N222" s="485" t="str">
        <f>IF(B222="","",IF(ISERROR(VLOOKUP(A222,P2P!$A$13:$M$2000,3)),0,VLOOKUP(A222,P2P!$A$13:$M$2000,3))-IF(ISERROR(VLOOKUP(A222,P2P!$A$13:$M$2000,2)),0,VLOOKUP(A222,P2P!$A$13:$M$2000,2)))</f>
        <v/>
      </c>
      <c r="O222" s="485" t="str">
        <f>IF(E222="","",IF(ISERROR(VLOOKUP(A222,P2P!$A$13:$M$2000,8)),0,VLOOKUP(A222,P2P!$A$13:$M$2000,8))-IF(ISERROR(VLOOKUP(A222,P2P!$A$13:$M$2000,7)),0,VLOOKUP(A222,P2P!$A$13:$M$2000,7)))</f>
        <v/>
      </c>
      <c r="P222" s="485" t="str">
        <f>IF(H222="","",IF(ISERROR(VLOOKUP(A222,P2P!$A$13:$M$2000,13)),0,VLOOKUP(A222,P2P!$A$13:$M$2000,13))-IF(ISERROR(VLOOKUP(A222,P2P!$A$13:$M$2000,12)),0,VLOOKUP(A222,P2P!$A$13:$M$2000,12)))</f>
        <v/>
      </c>
    </row>
    <row r="223" spans="1:16">
      <c r="A223" s="479" t="str">
        <f>IF([1]raw_asset!$A223="","",VLOOKUP([1]raw_asset!$A223,[1]raw_asset!$A223:$G223,1))</f>
        <v/>
      </c>
      <c r="B223" s="479" t="str">
        <f>IF([1]raw_asset!$A223="","",VLOOKUP([1]raw_asset!$A223,[1]raw_asset!$A223:$G223,2))</f>
        <v/>
      </c>
      <c r="C223" s="479" t="str">
        <f>IF([1]raw_asset!$A223="","",VLOOKUP([1]raw_asset!$A223,[1]raw_asset!$A223:$G223,3))</f>
        <v/>
      </c>
      <c r="D223" s="113" t="str">
        <f t="shared" si="21"/>
        <v/>
      </c>
      <c r="E223" s="479" t="str">
        <f>IF([1]raw_asset!$A223="","",VLOOKUP([1]raw_asset!$A223,[1]raw_asset!$A223:$G223,4))</f>
        <v/>
      </c>
      <c r="F223" s="479" t="str">
        <f>IF([1]raw_asset!$A223="","",VLOOKUP([1]raw_asset!$A223,[1]raw_asset!$A223:$G223,5))</f>
        <v/>
      </c>
      <c r="G223" s="113" t="str">
        <f t="shared" si="22"/>
        <v/>
      </c>
      <c r="H223" s="479" t="str">
        <f>IF([1]raw_asset!$A223="","",VLOOKUP([1]raw_asset!$A223,[1]raw_asset!$A223:$G223,6))</f>
        <v/>
      </c>
      <c r="I223" s="479" t="str">
        <f>IF([1]raw_asset!$A223="","",VLOOKUP([1]raw_asset!$A223,[1]raw_asset!$A223:$G223,7))</f>
        <v/>
      </c>
      <c r="J223" s="113" t="str">
        <f t="shared" si="23"/>
        <v/>
      </c>
      <c r="K223" s="476" t="str">
        <f t="shared" si="18"/>
        <v/>
      </c>
      <c r="L223" s="479" t="str">
        <f t="shared" si="19"/>
        <v/>
      </c>
      <c r="M223" s="113" t="str">
        <f t="shared" si="20"/>
        <v/>
      </c>
      <c r="N223" s="485" t="str">
        <f>IF(B223="","",IF(ISERROR(VLOOKUP(A223,P2P!$A$13:$M$2000,3)),0,VLOOKUP(A223,P2P!$A$13:$M$2000,3))-IF(ISERROR(VLOOKUP(A223,P2P!$A$13:$M$2000,2)),0,VLOOKUP(A223,P2P!$A$13:$M$2000,2)))</f>
        <v/>
      </c>
      <c r="O223" s="485" t="str">
        <f>IF(E223="","",IF(ISERROR(VLOOKUP(A223,P2P!$A$13:$M$2000,8)),0,VLOOKUP(A223,P2P!$A$13:$M$2000,8))-IF(ISERROR(VLOOKUP(A223,P2P!$A$13:$M$2000,7)),0,VLOOKUP(A223,P2P!$A$13:$M$2000,7)))</f>
        <v/>
      </c>
      <c r="P223" s="485" t="str">
        <f>IF(H223="","",IF(ISERROR(VLOOKUP(A223,P2P!$A$13:$M$2000,13)),0,VLOOKUP(A223,P2P!$A$13:$M$2000,13))-IF(ISERROR(VLOOKUP(A223,P2P!$A$13:$M$2000,12)),0,VLOOKUP(A223,P2P!$A$13:$M$2000,12)))</f>
        <v/>
      </c>
    </row>
    <row r="224" spans="1:16">
      <c r="A224" s="479" t="str">
        <f>IF([1]raw_asset!$A224="","",VLOOKUP([1]raw_asset!$A224,[1]raw_asset!$A224:$G224,1))</f>
        <v/>
      </c>
      <c r="B224" s="479" t="str">
        <f>IF([1]raw_asset!$A224="","",VLOOKUP([1]raw_asset!$A224,[1]raw_asset!$A224:$G224,2))</f>
        <v/>
      </c>
      <c r="C224" s="479" t="str">
        <f>IF([1]raw_asset!$A224="","",VLOOKUP([1]raw_asset!$A224,[1]raw_asset!$A224:$G224,3))</f>
        <v/>
      </c>
      <c r="D224" s="113" t="str">
        <f t="shared" si="21"/>
        <v/>
      </c>
      <c r="E224" s="479" t="str">
        <f>IF([1]raw_asset!$A224="","",VLOOKUP([1]raw_asset!$A224,[1]raw_asset!$A224:$G224,4))</f>
        <v/>
      </c>
      <c r="F224" s="479" t="str">
        <f>IF([1]raw_asset!$A224="","",VLOOKUP([1]raw_asset!$A224,[1]raw_asset!$A224:$G224,5))</f>
        <v/>
      </c>
      <c r="G224" s="113" t="str">
        <f t="shared" si="22"/>
        <v/>
      </c>
      <c r="H224" s="479" t="str">
        <f>IF([1]raw_asset!$A224="","",VLOOKUP([1]raw_asset!$A224,[1]raw_asset!$A224:$G224,6))</f>
        <v/>
      </c>
      <c r="I224" s="479" t="str">
        <f>IF([1]raw_asset!$A224="","",VLOOKUP([1]raw_asset!$A224,[1]raw_asset!$A224:$G224,7))</f>
        <v/>
      </c>
      <c r="J224" s="113" t="str">
        <f t="shared" si="23"/>
        <v/>
      </c>
      <c r="K224" s="476" t="str">
        <f t="shared" si="18"/>
        <v/>
      </c>
      <c r="L224" s="479" t="str">
        <f t="shared" si="19"/>
        <v/>
      </c>
      <c r="M224" s="113" t="str">
        <f t="shared" si="20"/>
        <v/>
      </c>
      <c r="N224" s="485" t="str">
        <f>IF(B224="","",IF(ISERROR(VLOOKUP(A224,P2P!$A$13:$M$2000,3)),0,VLOOKUP(A224,P2P!$A$13:$M$2000,3))-IF(ISERROR(VLOOKUP(A224,P2P!$A$13:$M$2000,2)),0,VLOOKUP(A224,P2P!$A$13:$M$2000,2)))</f>
        <v/>
      </c>
      <c r="O224" s="485" t="str">
        <f>IF(E224="","",IF(ISERROR(VLOOKUP(A224,P2P!$A$13:$M$2000,8)),0,VLOOKUP(A224,P2P!$A$13:$M$2000,8))-IF(ISERROR(VLOOKUP(A224,P2P!$A$13:$M$2000,7)),0,VLOOKUP(A224,P2P!$A$13:$M$2000,7)))</f>
        <v/>
      </c>
      <c r="P224" s="485" t="str">
        <f>IF(H224="","",IF(ISERROR(VLOOKUP(A224,P2P!$A$13:$M$2000,13)),0,VLOOKUP(A224,P2P!$A$13:$M$2000,13))-IF(ISERROR(VLOOKUP(A224,P2P!$A$13:$M$2000,12)),0,VLOOKUP(A224,P2P!$A$13:$M$2000,12)))</f>
        <v/>
      </c>
    </row>
    <row r="225" spans="1:16">
      <c r="A225" s="479" t="str">
        <f>IF([1]raw_asset!$A225="","",VLOOKUP([1]raw_asset!$A225,[1]raw_asset!$A225:$G225,1))</f>
        <v/>
      </c>
      <c r="B225" s="479" t="str">
        <f>IF([1]raw_asset!$A225="","",VLOOKUP([1]raw_asset!$A225,[1]raw_asset!$A225:$G225,2))</f>
        <v/>
      </c>
      <c r="C225" s="479" t="str">
        <f>IF([1]raw_asset!$A225="","",VLOOKUP([1]raw_asset!$A225,[1]raw_asset!$A225:$G225,3))</f>
        <v/>
      </c>
      <c r="D225" s="113" t="str">
        <f t="shared" si="21"/>
        <v/>
      </c>
      <c r="E225" s="479" t="str">
        <f>IF([1]raw_asset!$A225="","",VLOOKUP([1]raw_asset!$A225,[1]raw_asset!$A225:$G225,4))</f>
        <v/>
      </c>
      <c r="F225" s="479" t="str">
        <f>IF([1]raw_asset!$A225="","",VLOOKUP([1]raw_asset!$A225,[1]raw_asset!$A225:$G225,5))</f>
        <v/>
      </c>
      <c r="G225" s="113" t="str">
        <f t="shared" si="22"/>
        <v/>
      </c>
      <c r="H225" s="479" t="str">
        <f>IF([1]raw_asset!$A225="","",VLOOKUP([1]raw_asset!$A225,[1]raw_asset!$A225:$G225,6))</f>
        <v/>
      </c>
      <c r="I225" s="479" t="str">
        <f>IF([1]raw_asset!$A225="","",VLOOKUP([1]raw_asset!$A225,[1]raw_asset!$A225:$G225,7))</f>
        <v/>
      </c>
      <c r="J225" s="113" t="str">
        <f t="shared" si="23"/>
        <v/>
      </c>
      <c r="K225" s="476" t="str">
        <f t="shared" si="18"/>
        <v/>
      </c>
      <c r="L225" s="479" t="str">
        <f t="shared" si="19"/>
        <v/>
      </c>
      <c r="M225" s="113" t="str">
        <f t="shared" si="20"/>
        <v/>
      </c>
      <c r="N225" s="485" t="str">
        <f>IF(B225="","",IF(ISERROR(VLOOKUP(A225,P2P!$A$13:$M$2000,3)),0,VLOOKUP(A225,P2P!$A$13:$M$2000,3))-IF(ISERROR(VLOOKUP(A225,P2P!$A$13:$M$2000,2)),0,VLOOKUP(A225,P2P!$A$13:$M$2000,2)))</f>
        <v/>
      </c>
      <c r="O225" s="485" t="str">
        <f>IF(E225="","",IF(ISERROR(VLOOKUP(A225,P2P!$A$13:$M$2000,8)),0,VLOOKUP(A225,P2P!$A$13:$M$2000,8))-IF(ISERROR(VLOOKUP(A225,P2P!$A$13:$M$2000,7)),0,VLOOKUP(A225,P2P!$A$13:$M$2000,7)))</f>
        <v/>
      </c>
      <c r="P225" s="485" t="str">
        <f>IF(H225="","",IF(ISERROR(VLOOKUP(A225,P2P!$A$13:$M$2000,13)),0,VLOOKUP(A225,P2P!$A$13:$M$2000,13))-IF(ISERROR(VLOOKUP(A225,P2P!$A$13:$M$2000,12)),0,VLOOKUP(A225,P2P!$A$13:$M$2000,12)))</f>
        <v/>
      </c>
    </row>
    <row r="226" spans="1:16">
      <c r="A226" s="479" t="str">
        <f>IF([1]raw_asset!$A226="","",VLOOKUP([1]raw_asset!$A226,[1]raw_asset!$A226:$G226,1))</f>
        <v/>
      </c>
      <c r="B226" s="479" t="str">
        <f>IF([1]raw_asset!$A226="","",VLOOKUP([1]raw_asset!$A226,[1]raw_asset!$A226:$G226,2))</f>
        <v/>
      </c>
      <c r="C226" s="479" t="str">
        <f>IF([1]raw_asset!$A226="","",VLOOKUP([1]raw_asset!$A226,[1]raw_asset!$A226:$G226,3))</f>
        <v/>
      </c>
      <c r="D226" s="113" t="str">
        <f t="shared" si="21"/>
        <v/>
      </c>
      <c r="E226" s="479" t="str">
        <f>IF([1]raw_asset!$A226="","",VLOOKUP([1]raw_asset!$A226,[1]raw_asset!$A226:$G226,4))</f>
        <v/>
      </c>
      <c r="F226" s="479" t="str">
        <f>IF([1]raw_asset!$A226="","",VLOOKUP([1]raw_asset!$A226,[1]raw_asset!$A226:$G226,5))</f>
        <v/>
      </c>
      <c r="G226" s="113" t="str">
        <f t="shared" si="22"/>
        <v/>
      </c>
      <c r="H226" s="479" t="str">
        <f>IF([1]raw_asset!$A226="","",VLOOKUP([1]raw_asset!$A226,[1]raw_asset!$A226:$G226,6))</f>
        <v/>
      </c>
      <c r="I226" s="479" t="str">
        <f>IF([1]raw_asset!$A226="","",VLOOKUP([1]raw_asset!$A226,[1]raw_asset!$A226:$G226,7))</f>
        <v/>
      </c>
      <c r="J226" s="113" t="str">
        <f t="shared" si="23"/>
        <v/>
      </c>
      <c r="K226" s="476" t="str">
        <f t="shared" si="18"/>
        <v/>
      </c>
      <c r="L226" s="479" t="str">
        <f t="shared" si="19"/>
        <v/>
      </c>
      <c r="M226" s="113" t="str">
        <f t="shared" si="20"/>
        <v/>
      </c>
      <c r="N226" s="485" t="str">
        <f>IF(B226="","",IF(ISERROR(VLOOKUP(A226,P2P!$A$13:$M$2000,3)),0,VLOOKUP(A226,P2P!$A$13:$M$2000,3))-IF(ISERROR(VLOOKUP(A226,P2P!$A$13:$M$2000,2)),0,VLOOKUP(A226,P2P!$A$13:$M$2000,2)))</f>
        <v/>
      </c>
      <c r="O226" s="485" t="str">
        <f>IF(E226="","",IF(ISERROR(VLOOKUP(A226,P2P!$A$13:$M$2000,8)),0,VLOOKUP(A226,P2P!$A$13:$M$2000,8))-IF(ISERROR(VLOOKUP(A226,P2P!$A$13:$M$2000,7)),0,VLOOKUP(A226,P2P!$A$13:$M$2000,7)))</f>
        <v/>
      </c>
      <c r="P226" s="485" t="str">
        <f>IF(H226="","",IF(ISERROR(VLOOKUP(A226,P2P!$A$13:$M$2000,13)),0,VLOOKUP(A226,P2P!$A$13:$M$2000,13))-IF(ISERROR(VLOOKUP(A226,P2P!$A$13:$M$2000,12)),0,VLOOKUP(A226,P2P!$A$13:$M$2000,12)))</f>
        <v/>
      </c>
    </row>
    <row r="227" spans="1:16">
      <c r="A227" s="479" t="str">
        <f>IF([1]raw_asset!$A227="","",VLOOKUP([1]raw_asset!$A227,[1]raw_asset!$A227:$G227,1))</f>
        <v/>
      </c>
      <c r="B227" s="479" t="str">
        <f>IF([1]raw_asset!$A227="","",VLOOKUP([1]raw_asset!$A227,[1]raw_asset!$A227:$G227,2))</f>
        <v/>
      </c>
      <c r="C227" s="479" t="str">
        <f>IF([1]raw_asset!$A227="","",VLOOKUP([1]raw_asset!$A227,[1]raw_asset!$A227:$G227,3))</f>
        <v/>
      </c>
      <c r="D227" s="113" t="str">
        <f t="shared" si="21"/>
        <v/>
      </c>
      <c r="E227" s="479" t="str">
        <f>IF([1]raw_asset!$A227="","",VLOOKUP([1]raw_asset!$A227,[1]raw_asset!$A227:$G227,4))</f>
        <v/>
      </c>
      <c r="F227" s="479" t="str">
        <f>IF([1]raw_asset!$A227="","",VLOOKUP([1]raw_asset!$A227,[1]raw_asset!$A227:$G227,5))</f>
        <v/>
      </c>
      <c r="G227" s="113" t="str">
        <f t="shared" si="22"/>
        <v/>
      </c>
      <c r="H227" s="479" t="str">
        <f>IF([1]raw_asset!$A227="","",VLOOKUP([1]raw_asset!$A227,[1]raw_asset!$A227:$G227,6))</f>
        <v/>
      </c>
      <c r="I227" s="479" t="str">
        <f>IF([1]raw_asset!$A227="","",VLOOKUP([1]raw_asset!$A227,[1]raw_asset!$A227:$G227,7))</f>
        <v/>
      </c>
      <c r="J227" s="113" t="str">
        <f t="shared" si="23"/>
        <v/>
      </c>
      <c r="K227" s="476" t="str">
        <f t="shared" si="18"/>
        <v/>
      </c>
      <c r="L227" s="479" t="str">
        <f t="shared" si="19"/>
        <v/>
      </c>
      <c r="M227" s="113" t="str">
        <f t="shared" si="20"/>
        <v/>
      </c>
      <c r="N227" s="485" t="str">
        <f>IF(B227="","",IF(ISERROR(VLOOKUP(A227,P2P!$A$13:$M$2000,3)),0,VLOOKUP(A227,P2P!$A$13:$M$2000,3))-IF(ISERROR(VLOOKUP(A227,P2P!$A$13:$M$2000,2)),0,VLOOKUP(A227,P2P!$A$13:$M$2000,2)))</f>
        <v/>
      </c>
      <c r="O227" s="485" t="str">
        <f>IF(E227="","",IF(ISERROR(VLOOKUP(A227,P2P!$A$13:$M$2000,8)),0,VLOOKUP(A227,P2P!$A$13:$M$2000,8))-IF(ISERROR(VLOOKUP(A227,P2P!$A$13:$M$2000,7)),0,VLOOKUP(A227,P2P!$A$13:$M$2000,7)))</f>
        <v/>
      </c>
      <c r="P227" s="485" t="str">
        <f>IF(H227="","",IF(ISERROR(VLOOKUP(A227,P2P!$A$13:$M$2000,13)),0,VLOOKUP(A227,P2P!$A$13:$M$2000,13))-IF(ISERROR(VLOOKUP(A227,P2P!$A$13:$M$2000,12)),0,VLOOKUP(A227,P2P!$A$13:$M$2000,12)))</f>
        <v/>
      </c>
    </row>
    <row r="228" spans="1:16">
      <c r="A228" s="479" t="str">
        <f>IF([1]raw_asset!$A228="","",VLOOKUP([1]raw_asset!$A228,[1]raw_asset!$A228:$G228,1))</f>
        <v/>
      </c>
      <c r="B228" s="479" t="str">
        <f>IF([1]raw_asset!$A228="","",VLOOKUP([1]raw_asset!$A228,[1]raw_asset!$A228:$G228,2))</f>
        <v/>
      </c>
      <c r="C228" s="479" t="str">
        <f>IF([1]raw_asset!$A228="","",VLOOKUP([1]raw_asset!$A228,[1]raw_asset!$A228:$G228,3))</f>
        <v/>
      </c>
      <c r="D228" s="113" t="str">
        <f t="shared" si="21"/>
        <v/>
      </c>
      <c r="E228" s="479" t="str">
        <f>IF([1]raw_asset!$A228="","",VLOOKUP([1]raw_asset!$A228,[1]raw_asset!$A228:$G228,4))</f>
        <v/>
      </c>
      <c r="F228" s="479" t="str">
        <f>IF([1]raw_asset!$A228="","",VLOOKUP([1]raw_asset!$A228,[1]raw_asset!$A228:$G228,5))</f>
        <v/>
      </c>
      <c r="G228" s="113" t="str">
        <f t="shared" si="22"/>
        <v/>
      </c>
      <c r="H228" s="479" t="str">
        <f>IF([1]raw_asset!$A228="","",VLOOKUP([1]raw_asset!$A228,[1]raw_asset!$A228:$G228,6))</f>
        <v/>
      </c>
      <c r="I228" s="479" t="str">
        <f>IF([1]raw_asset!$A228="","",VLOOKUP([1]raw_asset!$A228,[1]raw_asset!$A228:$G228,7))</f>
        <v/>
      </c>
      <c r="J228" s="113" t="str">
        <f t="shared" si="23"/>
        <v/>
      </c>
      <c r="K228" s="476" t="str">
        <f t="shared" si="18"/>
        <v/>
      </c>
      <c r="L228" s="479" t="str">
        <f t="shared" si="19"/>
        <v/>
      </c>
      <c r="M228" s="113" t="str">
        <f t="shared" si="20"/>
        <v/>
      </c>
      <c r="N228" s="485" t="str">
        <f>IF(B228="","",IF(ISERROR(VLOOKUP(A228,P2P!$A$13:$M$2000,3)),0,VLOOKUP(A228,P2P!$A$13:$M$2000,3))-IF(ISERROR(VLOOKUP(A228,P2P!$A$13:$M$2000,2)),0,VLOOKUP(A228,P2P!$A$13:$M$2000,2)))</f>
        <v/>
      </c>
      <c r="O228" s="485" t="str">
        <f>IF(E228="","",IF(ISERROR(VLOOKUP(A228,P2P!$A$13:$M$2000,8)),0,VLOOKUP(A228,P2P!$A$13:$M$2000,8))-IF(ISERROR(VLOOKUP(A228,P2P!$A$13:$M$2000,7)),0,VLOOKUP(A228,P2P!$A$13:$M$2000,7)))</f>
        <v/>
      </c>
      <c r="P228" s="485" t="str">
        <f>IF(H228="","",IF(ISERROR(VLOOKUP(A228,P2P!$A$13:$M$2000,13)),0,VLOOKUP(A228,P2P!$A$13:$M$2000,13))-IF(ISERROR(VLOOKUP(A228,P2P!$A$13:$M$2000,12)),0,VLOOKUP(A228,P2P!$A$13:$M$2000,12)))</f>
        <v/>
      </c>
    </row>
    <row r="229" spans="1:16">
      <c r="A229" s="479" t="str">
        <f>IF([1]raw_asset!$A229="","",VLOOKUP([1]raw_asset!$A229,[1]raw_asset!$A229:$G229,1))</f>
        <v/>
      </c>
      <c r="B229" s="479" t="str">
        <f>IF([1]raw_asset!$A229="","",VLOOKUP([1]raw_asset!$A229,[1]raw_asset!$A229:$G229,2))</f>
        <v/>
      </c>
      <c r="C229" s="479" t="str">
        <f>IF([1]raw_asset!$A229="","",VLOOKUP([1]raw_asset!$A229,[1]raw_asset!$A229:$G229,3))</f>
        <v/>
      </c>
      <c r="D229" s="113" t="str">
        <f t="shared" si="21"/>
        <v/>
      </c>
      <c r="E229" s="479" t="str">
        <f>IF([1]raw_asset!$A229="","",VLOOKUP([1]raw_asset!$A229,[1]raw_asset!$A229:$G229,4))</f>
        <v/>
      </c>
      <c r="F229" s="479" t="str">
        <f>IF([1]raw_asset!$A229="","",VLOOKUP([1]raw_asset!$A229,[1]raw_asset!$A229:$G229,5))</f>
        <v/>
      </c>
      <c r="G229" s="113" t="str">
        <f t="shared" si="22"/>
        <v/>
      </c>
      <c r="H229" s="479" t="str">
        <f>IF([1]raw_asset!$A229="","",VLOOKUP([1]raw_asset!$A229,[1]raw_asset!$A229:$G229,6))</f>
        <v/>
      </c>
      <c r="I229" s="479" t="str">
        <f>IF([1]raw_asset!$A229="","",VLOOKUP([1]raw_asset!$A229,[1]raw_asset!$A229:$G229,7))</f>
        <v/>
      </c>
      <c r="J229" s="113" t="str">
        <f t="shared" si="23"/>
        <v/>
      </c>
      <c r="K229" s="476" t="str">
        <f t="shared" si="18"/>
        <v/>
      </c>
      <c r="L229" s="479" t="str">
        <f t="shared" si="19"/>
        <v/>
      </c>
      <c r="M229" s="113" t="str">
        <f t="shared" si="20"/>
        <v/>
      </c>
      <c r="N229" s="485" t="str">
        <f>IF(B229="","",IF(ISERROR(VLOOKUP(A229,P2P!$A$13:$M$2000,3)),0,VLOOKUP(A229,P2P!$A$13:$M$2000,3))-IF(ISERROR(VLOOKUP(A229,P2P!$A$13:$M$2000,2)),0,VLOOKUP(A229,P2P!$A$13:$M$2000,2)))</f>
        <v/>
      </c>
      <c r="O229" s="485" t="str">
        <f>IF(E229="","",IF(ISERROR(VLOOKUP(A229,P2P!$A$13:$M$2000,8)),0,VLOOKUP(A229,P2P!$A$13:$M$2000,8))-IF(ISERROR(VLOOKUP(A229,P2P!$A$13:$M$2000,7)),0,VLOOKUP(A229,P2P!$A$13:$M$2000,7)))</f>
        <v/>
      </c>
      <c r="P229" s="485" t="str">
        <f>IF(H229="","",IF(ISERROR(VLOOKUP(A229,P2P!$A$13:$M$2000,13)),0,VLOOKUP(A229,P2P!$A$13:$M$2000,13))-IF(ISERROR(VLOOKUP(A229,P2P!$A$13:$M$2000,12)),0,VLOOKUP(A229,P2P!$A$13:$M$2000,12)))</f>
        <v/>
      </c>
    </row>
    <row r="230" spans="1:16">
      <c r="A230" s="479" t="str">
        <f>IF([1]raw_asset!$A230="","",VLOOKUP([1]raw_asset!$A230,[1]raw_asset!$A230:$G230,1))</f>
        <v/>
      </c>
      <c r="B230" s="479" t="str">
        <f>IF([1]raw_asset!$A230="","",VLOOKUP([1]raw_asset!$A230,[1]raw_asset!$A230:$G230,2))</f>
        <v/>
      </c>
      <c r="C230" s="479" t="str">
        <f>IF([1]raw_asset!$A230="","",VLOOKUP([1]raw_asset!$A230,[1]raw_asset!$A230:$G230,3))</f>
        <v/>
      </c>
      <c r="D230" s="113" t="str">
        <f t="shared" si="21"/>
        <v/>
      </c>
      <c r="E230" s="479" t="str">
        <f>IF([1]raw_asset!$A230="","",VLOOKUP([1]raw_asset!$A230,[1]raw_asset!$A230:$G230,4))</f>
        <v/>
      </c>
      <c r="F230" s="479" t="str">
        <f>IF([1]raw_asset!$A230="","",VLOOKUP([1]raw_asset!$A230,[1]raw_asset!$A230:$G230,5))</f>
        <v/>
      </c>
      <c r="G230" s="113" t="str">
        <f t="shared" si="22"/>
        <v/>
      </c>
      <c r="H230" s="479" t="str">
        <f>IF([1]raw_asset!$A230="","",VLOOKUP([1]raw_asset!$A230,[1]raw_asset!$A230:$G230,6))</f>
        <v/>
      </c>
      <c r="I230" s="479" t="str">
        <f>IF([1]raw_asset!$A230="","",VLOOKUP([1]raw_asset!$A230,[1]raw_asset!$A230:$G230,7))</f>
        <v/>
      </c>
      <c r="J230" s="113" t="str">
        <f t="shared" si="23"/>
        <v/>
      </c>
      <c r="K230" s="476" t="str">
        <f t="shared" si="18"/>
        <v/>
      </c>
      <c r="L230" s="479" t="str">
        <f t="shared" si="19"/>
        <v/>
      </c>
      <c r="M230" s="113" t="str">
        <f t="shared" si="20"/>
        <v/>
      </c>
      <c r="N230" s="485" t="str">
        <f>IF(B230="","",IF(ISERROR(VLOOKUP(A230,P2P!$A$13:$M$2000,3)),0,VLOOKUP(A230,P2P!$A$13:$M$2000,3))-IF(ISERROR(VLOOKUP(A230,P2P!$A$13:$M$2000,2)),0,VLOOKUP(A230,P2P!$A$13:$M$2000,2)))</f>
        <v/>
      </c>
      <c r="O230" s="485" t="str">
        <f>IF(E230="","",IF(ISERROR(VLOOKUP(A230,P2P!$A$13:$M$2000,8)),0,VLOOKUP(A230,P2P!$A$13:$M$2000,8))-IF(ISERROR(VLOOKUP(A230,P2P!$A$13:$M$2000,7)),0,VLOOKUP(A230,P2P!$A$13:$M$2000,7)))</f>
        <v/>
      </c>
      <c r="P230" s="485" t="str">
        <f>IF(H230="","",IF(ISERROR(VLOOKUP(A230,P2P!$A$13:$M$2000,13)),0,VLOOKUP(A230,P2P!$A$13:$M$2000,13))-IF(ISERROR(VLOOKUP(A230,P2P!$A$13:$M$2000,12)),0,VLOOKUP(A230,P2P!$A$13:$M$2000,12)))</f>
        <v/>
      </c>
    </row>
    <row r="231" spans="1:16">
      <c r="A231" s="479" t="str">
        <f>IF([1]raw_asset!$A231="","",VLOOKUP([1]raw_asset!$A231,[1]raw_asset!$A231:$G231,1))</f>
        <v/>
      </c>
      <c r="B231" s="479" t="str">
        <f>IF([1]raw_asset!$A231="","",VLOOKUP([1]raw_asset!$A231,[1]raw_asset!$A231:$G231,2))</f>
        <v/>
      </c>
      <c r="C231" s="479" t="str">
        <f>IF([1]raw_asset!$A231="","",VLOOKUP([1]raw_asset!$A231,[1]raw_asset!$A231:$G231,3))</f>
        <v/>
      </c>
      <c r="D231" s="113" t="str">
        <f t="shared" si="21"/>
        <v/>
      </c>
      <c r="E231" s="479" t="str">
        <f>IF([1]raw_asset!$A231="","",VLOOKUP([1]raw_asset!$A231,[1]raw_asset!$A231:$G231,4))</f>
        <v/>
      </c>
      <c r="F231" s="479" t="str">
        <f>IF([1]raw_asset!$A231="","",VLOOKUP([1]raw_asset!$A231,[1]raw_asset!$A231:$G231,5))</f>
        <v/>
      </c>
      <c r="G231" s="113" t="str">
        <f t="shared" si="22"/>
        <v/>
      </c>
      <c r="H231" s="479" t="str">
        <f>IF([1]raw_asset!$A231="","",VLOOKUP([1]raw_asset!$A231,[1]raw_asset!$A231:$G231,6))</f>
        <v/>
      </c>
      <c r="I231" s="479" t="str">
        <f>IF([1]raw_asset!$A231="","",VLOOKUP([1]raw_asset!$A231,[1]raw_asset!$A231:$G231,7))</f>
        <v/>
      </c>
      <c r="J231" s="113" t="str">
        <f t="shared" si="23"/>
        <v/>
      </c>
      <c r="K231" s="476" t="str">
        <f t="shared" si="18"/>
        <v/>
      </c>
      <c r="L231" s="479" t="str">
        <f t="shared" si="19"/>
        <v/>
      </c>
      <c r="M231" s="113" t="str">
        <f t="shared" si="20"/>
        <v/>
      </c>
      <c r="N231" s="485" t="str">
        <f>IF(B231="","",IF(ISERROR(VLOOKUP(A231,P2P!$A$13:$M$2000,3)),0,VLOOKUP(A231,P2P!$A$13:$M$2000,3))-IF(ISERROR(VLOOKUP(A231,P2P!$A$13:$M$2000,2)),0,VLOOKUP(A231,P2P!$A$13:$M$2000,2)))</f>
        <v/>
      </c>
      <c r="O231" s="485" t="str">
        <f>IF(E231="","",IF(ISERROR(VLOOKUP(A231,P2P!$A$13:$M$2000,8)),0,VLOOKUP(A231,P2P!$A$13:$M$2000,8))-IF(ISERROR(VLOOKUP(A231,P2P!$A$13:$M$2000,7)),0,VLOOKUP(A231,P2P!$A$13:$M$2000,7)))</f>
        <v/>
      </c>
      <c r="P231" s="485" t="str">
        <f>IF(H231="","",IF(ISERROR(VLOOKUP(A231,P2P!$A$13:$M$2000,13)),0,VLOOKUP(A231,P2P!$A$13:$M$2000,13))-IF(ISERROR(VLOOKUP(A231,P2P!$A$13:$M$2000,12)),0,VLOOKUP(A231,P2P!$A$13:$M$2000,12)))</f>
        <v/>
      </c>
    </row>
    <row r="232" spans="1:16">
      <c r="A232" s="479" t="str">
        <f>IF([1]raw_asset!$A232="","",VLOOKUP([1]raw_asset!$A232,[1]raw_asset!$A232:$G232,1))</f>
        <v/>
      </c>
      <c r="B232" s="479" t="str">
        <f>IF([1]raw_asset!$A232="","",VLOOKUP([1]raw_asset!$A232,[1]raw_asset!$A232:$G232,2))</f>
        <v/>
      </c>
      <c r="C232" s="479" t="str">
        <f>IF([1]raw_asset!$A232="","",VLOOKUP([1]raw_asset!$A232,[1]raw_asset!$A232:$G232,3))</f>
        <v/>
      </c>
      <c r="D232" s="113" t="str">
        <f t="shared" si="21"/>
        <v/>
      </c>
      <c r="E232" s="479" t="str">
        <f>IF([1]raw_asset!$A232="","",VLOOKUP([1]raw_asset!$A232,[1]raw_asset!$A232:$G232,4))</f>
        <v/>
      </c>
      <c r="F232" s="479" t="str">
        <f>IF([1]raw_asset!$A232="","",VLOOKUP([1]raw_asset!$A232,[1]raw_asset!$A232:$G232,5))</f>
        <v/>
      </c>
      <c r="G232" s="113" t="str">
        <f t="shared" si="22"/>
        <v/>
      </c>
      <c r="H232" s="479" t="str">
        <f>IF([1]raw_asset!$A232="","",VLOOKUP([1]raw_asset!$A232,[1]raw_asset!$A232:$G232,6))</f>
        <v/>
      </c>
      <c r="I232" s="479" t="str">
        <f>IF([1]raw_asset!$A232="","",VLOOKUP([1]raw_asset!$A232,[1]raw_asset!$A232:$G232,7))</f>
        <v/>
      </c>
      <c r="J232" s="113" t="str">
        <f t="shared" si="23"/>
        <v/>
      </c>
      <c r="K232" s="476" t="str">
        <f t="shared" si="18"/>
        <v/>
      </c>
      <c r="L232" s="479" t="str">
        <f t="shared" si="19"/>
        <v/>
      </c>
      <c r="M232" s="113" t="str">
        <f t="shared" si="20"/>
        <v/>
      </c>
      <c r="N232" s="485" t="str">
        <f>IF(B232="","",IF(ISERROR(VLOOKUP(A232,P2P!$A$13:$M$2000,3)),0,VLOOKUP(A232,P2P!$A$13:$M$2000,3))-IF(ISERROR(VLOOKUP(A232,P2P!$A$13:$M$2000,2)),0,VLOOKUP(A232,P2P!$A$13:$M$2000,2)))</f>
        <v/>
      </c>
      <c r="O232" s="485" t="str">
        <f>IF(E232="","",IF(ISERROR(VLOOKUP(A232,P2P!$A$13:$M$2000,8)),0,VLOOKUP(A232,P2P!$A$13:$M$2000,8))-IF(ISERROR(VLOOKUP(A232,P2P!$A$13:$M$2000,7)),0,VLOOKUP(A232,P2P!$A$13:$M$2000,7)))</f>
        <v/>
      </c>
      <c r="P232" s="485" t="str">
        <f>IF(H232="","",IF(ISERROR(VLOOKUP(A232,P2P!$A$13:$M$2000,13)),0,VLOOKUP(A232,P2P!$A$13:$M$2000,13))-IF(ISERROR(VLOOKUP(A232,P2P!$A$13:$M$2000,12)),0,VLOOKUP(A232,P2P!$A$13:$M$2000,12)))</f>
        <v/>
      </c>
    </row>
    <row r="233" spans="1:16">
      <c r="A233" s="479" t="str">
        <f>IF([1]raw_asset!$A233="","",VLOOKUP([1]raw_asset!$A233,[1]raw_asset!$A233:$G233,1))</f>
        <v/>
      </c>
      <c r="B233" s="479" t="str">
        <f>IF([1]raw_asset!$A233="","",VLOOKUP([1]raw_asset!$A233,[1]raw_asset!$A233:$G233,2))</f>
        <v/>
      </c>
      <c r="C233" s="479" t="str">
        <f>IF([1]raw_asset!$A233="","",VLOOKUP([1]raw_asset!$A233,[1]raw_asset!$A233:$G233,3))</f>
        <v/>
      </c>
      <c r="D233" s="113" t="str">
        <f t="shared" si="21"/>
        <v/>
      </c>
      <c r="E233" s="479" t="str">
        <f>IF([1]raw_asset!$A233="","",VLOOKUP([1]raw_asset!$A233,[1]raw_asset!$A233:$G233,4))</f>
        <v/>
      </c>
      <c r="F233" s="479" t="str">
        <f>IF([1]raw_asset!$A233="","",VLOOKUP([1]raw_asset!$A233,[1]raw_asset!$A233:$G233,5))</f>
        <v/>
      </c>
      <c r="G233" s="113" t="str">
        <f t="shared" si="22"/>
        <v/>
      </c>
      <c r="H233" s="479" t="str">
        <f>IF([1]raw_asset!$A233="","",VLOOKUP([1]raw_asset!$A233,[1]raw_asset!$A233:$G233,6))</f>
        <v/>
      </c>
      <c r="I233" s="479" t="str">
        <f>IF([1]raw_asset!$A233="","",VLOOKUP([1]raw_asset!$A233,[1]raw_asset!$A233:$G233,7))</f>
        <v/>
      </c>
      <c r="J233" s="113" t="str">
        <f t="shared" si="23"/>
        <v/>
      </c>
      <c r="K233" s="476" t="str">
        <f t="shared" si="18"/>
        <v/>
      </c>
      <c r="L233" s="479" t="str">
        <f t="shared" si="19"/>
        <v/>
      </c>
      <c r="M233" s="113" t="str">
        <f t="shared" si="20"/>
        <v/>
      </c>
      <c r="N233" s="485" t="str">
        <f>IF(B233="","",IF(ISERROR(VLOOKUP(A233,P2P!$A$13:$M$2000,3)),0,VLOOKUP(A233,P2P!$A$13:$M$2000,3))-IF(ISERROR(VLOOKUP(A233,P2P!$A$13:$M$2000,2)),0,VLOOKUP(A233,P2P!$A$13:$M$2000,2)))</f>
        <v/>
      </c>
      <c r="O233" s="485" t="str">
        <f>IF(E233="","",IF(ISERROR(VLOOKUP(A233,P2P!$A$13:$M$2000,8)),0,VLOOKUP(A233,P2P!$A$13:$M$2000,8))-IF(ISERROR(VLOOKUP(A233,P2P!$A$13:$M$2000,7)),0,VLOOKUP(A233,P2P!$A$13:$M$2000,7)))</f>
        <v/>
      </c>
      <c r="P233" s="485" t="str">
        <f>IF(H233="","",IF(ISERROR(VLOOKUP(A233,P2P!$A$13:$M$2000,13)),0,VLOOKUP(A233,P2P!$A$13:$M$2000,13))-IF(ISERROR(VLOOKUP(A233,P2P!$A$13:$M$2000,12)),0,VLOOKUP(A233,P2P!$A$13:$M$2000,12)))</f>
        <v/>
      </c>
    </row>
    <row r="234" spans="1:16">
      <c r="A234" s="479" t="str">
        <f>IF([1]raw_asset!$A234="","",VLOOKUP([1]raw_asset!$A234,[1]raw_asset!$A234:$G234,1))</f>
        <v/>
      </c>
      <c r="B234" s="479" t="str">
        <f>IF([1]raw_asset!$A234="","",VLOOKUP([1]raw_asset!$A234,[1]raw_asset!$A234:$G234,2))</f>
        <v/>
      </c>
      <c r="C234" s="479" t="str">
        <f>IF([1]raw_asset!$A234="","",VLOOKUP([1]raw_asset!$A234,[1]raw_asset!$A234:$G234,3))</f>
        <v/>
      </c>
      <c r="D234" s="113" t="str">
        <f t="shared" si="21"/>
        <v/>
      </c>
      <c r="E234" s="479" t="str">
        <f>IF([1]raw_asset!$A234="","",VLOOKUP([1]raw_asset!$A234,[1]raw_asset!$A234:$G234,4))</f>
        <v/>
      </c>
      <c r="F234" s="479" t="str">
        <f>IF([1]raw_asset!$A234="","",VLOOKUP([1]raw_asset!$A234,[1]raw_asset!$A234:$G234,5))</f>
        <v/>
      </c>
      <c r="G234" s="113" t="str">
        <f t="shared" si="22"/>
        <v/>
      </c>
      <c r="H234" s="479" t="str">
        <f>IF([1]raw_asset!$A234="","",VLOOKUP([1]raw_asset!$A234,[1]raw_asset!$A234:$G234,6))</f>
        <v/>
      </c>
      <c r="I234" s="479" t="str">
        <f>IF([1]raw_asset!$A234="","",VLOOKUP([1]raw_asset!$A234,[1]raw_asset!$A234:$G234,7))</f>
        <v/>
      </c>
      <c r="J234" s="113" t="str">
        <f t="shared" si="23"/>
        <v/>
      </c>
      <c r="K234" s="476" t="str">
        <f t="shared" si="18"/>
        <v/>
      </c>
      <c r="L234" s="479" t="str">
        <f t="shared" si="19"/>
        <v/>
      </c>
      <c r="M234" s="113" t="str">
        <f t="shared" si="20"/>
        <v/>
      </c>
      <c r="N234" s="485" t="str">
        <f>IF(B234="","",IF(ISERROR(VLOOKUP(A234,P2P!$A$13:$M$2000,3)),0,VLOOKUP(A234,P2P!$A$13:$M$2000,3))-IF(ISERROR(VLOOKUP(A234,P2P!$A$13:$M$2000,2)),0,VLOOKUP(A234,P2P!$A$13:$M$2000,2)))</f>
        <v/>
      </c>
      <c r="O234" s="485" t="str">
        <f>IF(E234="","",IF(ISERROR(VLOOKUP(A234,P2P!$A$13:$M$2000,8)),0,VLOOKUP(A234,P2P!$A$13:$M$2000,8))-IF(ISERROR(VLOOKUP(A234,P2P!$A$13:$M$2000,7)),0,VLOOKUP(A234,P2P!$A$13:$M$2000,7)))</f>
        <v/>
      </c>
      <c r="P234" s="485" t="str">
        <f>IF(H234="","",IF(ISERROR(VLOOKUP(A234,P2P!$A$13:$M$2000,13)),0,VLOOKUP(A234,P2P!$A$13:$M$2000,13))-IF(ISERROR(VLOOKUP(A234,P2P!$A$13:$M$2000,12)),0,VLOOKUP(A234,P2P!$A$13:$M$2000,12)))</f>
        <v/>
      </c>
    </row>
    <row r="235" spans="1:16">
      <c r="A235" s="479" t="str">
        <f>IF([1]raw_asset!$A235="","",VLOOKUP([1]raw_asset!$A235,[1]raw_asset!$A235:$G235,1))</f>
        <v/>
      </c>
      <c r="B235" s="479" t="str">
        <f>IF([1]raw_asset!$A235="","",VLOOKUP([1]raw_asset!$A235,[1]raw_asset!$A235:$G235,2))</f>
        <v/>
      </c>
      <c r="C235" s="479" t="str">
        <f>IF([1]raw_asset!$A235="","",VLOOKUP([1]raw_asset!$A235,[1]raw_asset!$A235:$G235,3))</f>
        <v/>
      </c>
      <c r="D235" s="113" t="str">
        <f t="shared" si="21"/>
        <v/>
      </c>
      <c r="E235" s="479" t="str">
        <f>IF([1]raw_asset!$A235="","",VLOOKUP([1]raw_asset!$A235,[1]raw_asset!$A235:$G235,4))</f>
        <v/>
      </c>
      <c r="F235" s="479" t="str">
        <f>IF([1]raw_asset!$A235="","",VLOOKUP([1]raw_asset!$A235,[1]raw_asset!$A235:$G235,5))</f>
        <v/>
      </c>
      <c r="G235" s="113" t="str">
        <f t="shared" si="22"/>
        <v/>
      </c>
      <c r="H235" s="479" t="str">
        <f>IF([1]raw_asset!$A235="","",VLOOKUP([1]raw_asset!$A235,[1]raw_asset!$A235:$G235,6))</f>
        <v/>
      </c>
      <c r="I235" s="479" t="str">
        <f>IF([1]raw_asset!$A235="","",VLOOKUP([1]raw_asset!$A235,[1]raw_asset!$A235:$G235,7))</f>
        <v/>
      </c>
      <c r="J235" s="113" t="str">
        <f t="shared" si="23"/>
        <v/>
      </c>
      <c r="K235" s="476" t="str">
        <f t="shared" si="18"/>
        <v/>
      </c>
      <c r="L235" s="479" t="str">
        <f t="shared" si="19"/>
        <v/>
      </c>
      <c r="M235" s="113" t="str">
        <f t="shared" si="20"/>
        <v/>
      </c>
      <c r="N235" s="485" t="str">
        <f>IF(B235="","",IF(ISERROR(VLOOKUP(A235,P2P!$A$13:$M$2000,3)),0,VLOOKUP(A235,P2P!$A$13:$M$2000,3))-IF(ISERROR(VLOOKUP(A235,P2P!$A$13:$M$2000,2)),0,VLOOKUP(A235,P2P!$A$13:$M$2000,2)))</f>
        <v/>
      </c>
      <c r="O235" s="485" t="str">
        <f>IF(E235="","",IF(ISERROR(VLOOKUP(A235,P2P!$A$13:$M$2000,8)),0,VLOOKUP(A235,P2P!$A$13:$M$2000,8))-IF(ISERROR(VLOOKUP(A235,P2P!$A$13:$M$2000,7)),0,VLOOKUP(A235,P2P!$A$13:$M$2000,7)))</f>
        <v/>
      </c>
      <c r="P235" s="485" t="str">
        <f>IF(H235="","",IF(ISERROR(VLOOKUP(A235,P2P!$A$13:$M$2000,13)),0,VLOOKUP(A235,P2P!$A$13:$M$2000,13))-IF(ISERROR(VLOOKUP(A235,P2P!$A$13:$M$2000,12)),0,VLOOKUP(A235,P2P!$A$13:$M$2000,12)))</f>
        <v/>
      </c>
    </row>
    <row r="236" spans="1:16">
      <c r="A236" s="479" t="str">
        <f>IF([1]raw_asset!$A236="","",VLOOKUP([1]raw_asset!$A236,[1]raw_asset!$A236:$G236,1))</f>
        <v/>
      </c>
      <c r="B236" s="479" t="str">
        <f>IF([1]raw_asset!$A236="","",VLOOKUP([1]raw_asset!$A236,[1]raw_asset!$A236:$G236,2))</f>
        <v/>
      </c>
      <c r="C236" s="479" t="str">
        <f>IF([1]raw_asset!$A236="","",VLOOKUP([1]raw_asset!$A236,[1]raw_asset!$A236:$G236,3))</f>
        <v/>
      </c>
      <c r="D236" s="113" t="str">
        <f t="shared" si="21"/>
        <v/>
      </c>
      <c r="E236" s="479" t="str">
        <f>IF([1]raw_asset!$A236="","",VLOOKUP([1]raw_asset!$A236,[1]raw_asset!$A236:$G236,4))</f>
        <v/>
      </c>
      <c r="F236" s="479" t="str">
        <f>IF([1]raw_asset!$A236="","",VLOOKUP([1]raw_asset!$A236,[1]raw_asset!$A236:$G236,5))</f>
        <v/>
      </c>
      <c r="G236" s="113" t="str">
        <f t="shared" si="22"/>
        <v/>
      </c>
      <c r="H236" s="479" t="str">
        <f>IF([1]raw_asset!$A236="","",VLOOKUP([1]raw_asset!$A236,[1]raw_asset!$A236:$G236,6))</f>
        <v/>
      </c>
      <c r="I236" s="479" t="str">
        <f>IF([1]raw_asset!$A236="","",VLOOKUP([1]raw_asset!$A236,[1]raw_asset!$A236:$G236,7))</f>
        <v/>
      </c>
      <c r="J236" s="113" t="str">
        <f t="shared" si="23"/>
        <v/>
      </c>
      <c r="K236" s="476" t="str">
        <f t="shared" si="18"/>
        <v/>
      </c>
      <c r="L236" s="479" t="str">
        <f t="shared" si="19"/>
        <v/>
      </c>
      <c r="M236" s="113" t="str">
        <f t="shared" si="20"/>
        <v/>
      </c>
      <c r="N236" s="485" t="str">
        <f>IF(B236="","",IF(ISERROR(VLOOKUP(A236,P2P!$A$13:$M$2000,3)),0,VLOOKUP(A236,P2P!$A$13:$M$2000,3))-IF(ISERROR(VLOOKUP(A236,P2P!$A$13:$M$2000,2)),0,VLOOKUP(A236,P2P!$A$13:$M$2000,2)))</f>
        <v/>
      </c>
      <c r="O236" s="485" t="str">
        <f>IF(E236="","",IF(ISERROR(VLOOKUP(A236,P2P!$A$13:$M$2000,8)),0,VLOOKUP(A236,P2P!$A$13:$M$2000,8))-IF(ISERROR(VLOOKUP(A236,P2P!$A$13:$M$2000,7)),0,VLOOKUP(A236,P2P!$A$13:$M$2000,7)))</f>
        <v/>
      </c>
      <c r="P236" s="485" t="str">
        <f>IF(H236="","",IF(ISERROR(VLOOKUP(A236,P2P!$A$13:$M$2000,13)),0,VLOOKUP(A236,P2P!$A$13:$M$2000,13))-IF(ISERROR(VLOOKUP(A236,P2P!$A$13:$M$2000,12)),0,VLOOKUP(A236,P2P!$A$13:$M$2000,12)))</f>
        <v/>
      </c>
    </row>
    <row r="237" spans="1:16">
      <c r="A237" s="479" t="str">
        <f>IF([1]raw_asset!$A237="","",VLOOKUP([1]raw_asset!$A237,[1]raw_asset!$A237:$G237,1))</f>
        <v/>
      </c>
      <c r="B237" s="479" t="str">
        <f>IF([1]raw_asset!$A237="","",VLOOKUP([1]raw_asset!$A237,[1]raw_asset!$A237:$G237,2))</f>
        <v/>
      </c>
      <c r="C237" s="479" t="str">
        <f>IF([1]raw_asset!$A237="","",VLOOKUP([1]raw_asset!$A237,[1]raw_asset!$A237:$G237,3))</f>
        <v/>
      </c>
      <c r="D237" s="113" t="str">
        <f t="shared" si="21"/>
        <v/>
      </c>
      <c r="E237" s="479" t="str">
        <f>IF([1]raw_asset!$A237="","",VLOOKUP([1]raw_asset!$A237,[1]raw_asset!$A237:$G237,4))</f>
        <v/>
      </c>
      <c r="F237" s="479" t="str">
        <f>IF([1]raw_asset!$A237="","",VLOOKUP([1]raw_asset!$A237,[1]raw_asset!$A237:$G237,5))</f>
        <v/>
      </c>
      <c r="G237" s="113" t="str">
        <f t="shared" si="22"/>
        <v/>
      </c>
      <c r="H237" s="479" t="str">
        <f>IF([1]raw_asset!$A237="","",VLOOKUP([1]raw_asset!$A237,[1]raw_asset!$A237:$G237,6))</f>
        <v/>
      </c>
      <c r="I237" s="479" t="str">
        <f>IF([1]raw_asset!$A237="","",VLOOKUP([1]raw_asset!$A237,[1]raw_asset!$A237:$G237,7))</f>
        <v/>
      </c>
      <c r="J237" s="113" t="str">
        <f t="shared" si="23"/>
        <v/>
      </c>
      <c r="K237" s="476" t="str">
        <f t="shared" si="18"/>
        <v/>
      </c>
      <c r="L237" s="479" t="str">
        <f t="shared" si="19"/>
        <v/>
      </c>
      <c r="M237" s="113" t="str">
        <f t="shared" si="20"/>
        <v/>
      </c>
      <c r="N237" s="485" t="str">
        <f>IF(B237="","",IF(ISERROR(VLOOKUP(A237,P2P!$A$13:$M$2000,3)),0,VLOOKUP(A237,P2P!$A$13:$M$2000,3))-IF(ISERROR(VLOOKUP(A237,P2P!$A$13:$M$2000,2)),0,VLOOKUP(A237,P2P!$A$13:$M$2000,2)))</f>
        <v/>
      </c>
      <c r="O237" s="485" t="str">
        <f>IF(E237="","",IF(ISERROR(VLOOKUP(A237,P2P!$A$13:$M$2000,8)),0,VLOOKUP(A237,P2P!$A$13:$M$2000,8))-IF(ISERROR(VLOOKUP(A237,P2P!$A$13:$M$2000,7)),0,VLOOKUP(A237,P2P!$A$13:$M$2000,7)))</f>
        <v/>
      </c>
      <c r="P237" s="485" t="str">
        <f>IF(H237="","",IF(ISERROR(VLOOKUP(A237,P2P!$A$13:$M$2000,13)),0,VLOOKUP(A237,P2P!$A$13:$M$2000,13))-IF(ISERROR(VLOOKUP(A237,P2P!$A$13:$M$2000,12)),0,VLOOKUP(A237,P2P!$A$13:$M$2000,12)))</f>
        <v/>
      </c>
    </row>
    <row r="238" spans="1:16">
      <c r="A238" s="479" t="str">
        <f>IF([1]raw_asset!$A238="","",VLOOKUP([1]raw_asset!$A238,[1]raw_asset!$A238:$G238,1))</f>
        <v/>
      </c>
      <c r="B238" s="479" t="str">
        <f>IF([1]raw_asset!$A238="","",VLOOKUP([1]raw_asset!$A238,[1]raw_asset!$A238:$G238,2))</f>
        <v/>
      </c>
      <c r="C238" s="479" t="str">
        <f>IF([1]raw_asset!$A238="","",VLOOKUP([1]raw_asset!$A238,[1]raw_asset!$A238:$G238,3))</f>
        <v/>
      </c>
      <c r="D238" s="113" t="str">
        <f t="shared" si="21"/>
        <v/>
      </c>
      <c r="E238" s="479" t="str">
        <f>IF([1]raw_asset!$A238="","",VLOOKUP([1]raw_asset!$A238,[1]raw_asset!$A238:$G238,4))</f>
        <v/>
      </c>
      <c r="F238" s="479" t="str">
        <f>IF([1]raw_asset!$A238="","",VLOOKUP([1]raw_asset!$A238,[1]raw_asset!$A238:$G238,5))</f>
        <v/>
      </c>
      <c r="G238" s="113" t="str">
        <f t="shared" si="22"/>
        <v/>
      </c>
      <c r="H238" s="479" t="str">
        <f>IF([1]raw_asset!$A238="","",VLOOKUP([1]raw_asset!$A238,[1]raw_asset!$A238:$G238,6))</f>
        <v/>
      </c>
      <c r="I238" s="479" t="str">
        <f>IF([1]raw_asset!$A238="","",VLOOKUP([1]raw_asset!$A238,[1]raw_asset!$A238:$G238,7))</f>
        <v/>
      </c>
      <c r="J238" s="113" t="str">
        <f t="shared" si="23"/>
        <v/>
      </c>
      <c r="K238" s="476" t="str">
        <f t="shared" si="18"/>
        <v/>
      </c>
      <c r="L238" s="479" t="str">
        <f t="shared" si="19"/>
        <v/>
      </c>
      <c r="M238" s="113" t="str">
        <f t="shared" si="20"/>
        <v/>
      </c>
      <c r="N238" s="485" t="str">
        <f>IF(B238="","",IF(ISERROR(VLOOKUP(A238,P2P!$A$13:$M$2000,3)),0,VLOOKUP(A238,P2P!$A$13:$M$2000,3))-IF(ISERROR(VLOOKUP(A238,P2P!$A$13:$M$2000,2)),0,VLOOKUP(A238,P2P!$A$13:$M$2000,2)))</f>
        <v/>
      </c>
      <c r="O238" s="485" t="str">
        <f>IF(E238="","",IF(ISERROR(VLOOKUP(A238,P2P!$A$13:$M$2000,8)),0,VLOOKUP(A238,P2P!$A$13:$M$2000,8))-IF(ISERROR(VLOOKUP(A238,P2P!$A$13:$M$2000,7)),0,VLOOKUP(A238,P2P!$A$13:$M$2000,7)))</f>
        <v/>
      </c>
      <c r="P238" s="485" t="str">
        <f>IF(H238="","",IF(ISERROR(VLOOKUP(A238,P2P!$A$13:$M$2000,13)),0,VLOOKUP(A238,P2P!$A$13:$M$2000,13))-IF(ISERROR(VLOOKUP(A238,P2P!$A$13:$M$2000,12)),0,VLOOKUP(A238,P2P!$A$13:$M$2000,12)))</f>
        <v/>
      </c>
    </row>
    <row r="239" spans="1:16">
      <c r="A239" s="479" t="str">
        <f>IF([1]raw_asset!$A239="","",VLOOKUP([1]raw_asset!$A239,[1]raw_asset!$A239:$G239,1))</f>
        <v/>
      </c>
      <c r="B239" s="479" t="str">
        <f>IF([1]raw_asset!$A239="","",VLOOKUP([1]raw_asset!$A239,[1]raw_asset!$A239:$G239,2))</f>
        <v/>
      </c>
      <c r="C239" s="479" t="str">
        <f>IF([1]raw_asset!$A239="","",VLOOKUP([1]raw_asset!$A239,[1]raw_asset!$A239:$G239,3))</f>
        <v/>
      </c>
      <c r="D239" s="113" t="str">
        <f t="shared" si="21"/>
        <v/>
      </c>
      <c r="E239" s="479" t="str">
        <f>IF([1]raw_asset!$A239="","",VLOOKUP([1]raw_asset!$A239,[1]raw_asset!$A239:$G239,4))</f>
        <v/>
      </c>
      <c r="F239" s="479" t="str">
        <f>IF([1]raw_asset!$A239="","",VLOOKUP([1]raw_asset!$A239,[1]raw_asset!$A239:$G239,5))</f>
        <v/>
      </c>
      <c r="G239" s="113" t="str">
        <f t="shared" si="22"/>
        <v/>
      </c>
      <c r="H239" s="479" t="str">
        <f>IF([1]raw_asset!$A239="","",VLOOKUP([1]raw_asset!$A239,[1]raw_asset!$A239:$G239,6))</f>
        <v/>
      </c>
      <c r="I239" s="479" t="str">
        <f>IF([1]raw_asset!$A239="","",VLOOKUP([1]raw_asset!$A239,[1]raw_asset!$A239:$G239,7))</f>
        <v/>
      </c>
      <c r="J239" s="113" t="str">
        <f t="shared" si="23"/>
        <v/>
      </c>
      <c r="K239" s="476" t="str">
        <f t="shared" si="18"/>
        <v/>
      </c>
      <c r="L239" s="479" t="str">
        <f t="shared" si="19"/>
        <v/>
      </c>
      <c r="M239" s="113" t="str">
        <f t="shared" si="20"/>
        <v/>
      </c>
      <c r="N239" s="485" t="str">
        <f>IF(B239="","",IF(ISERROR(VLOOKUP(A239,P2P!$A$13:$M$2000,3)),0,VLOOKUP(A239,P2P!$A$13:$M$2000,3))-IF(ISERROR(VLOOKUP(A239,P2P!$A$13:$M$2000,2)),0,VLOOKUP(A239,P2P!$A$13:$M$2000,2)))</f>
        <v/>
      </c>
      <c r="O239" s="485" t="str">
        <f>IF(E239="","",IF(ISERROR(VLOOKUP(A239,P2P!$A$13:$M$2000,8)),0,VLOOKUP(A239,P2P!$A$13:$M$2000,8))-IF(ISERROR(VLOOKUP(A239,P2P!$A$13:$M$2000,7)),0,VLOOKUP(A239,P2P!$A$13:$M$2000,7)))</f>
        <v/>
      </c>
      <c r="P239" s="485" t="str">
        <f>IF(H239="","",IF(ISERROR(VLOOKUP(A239,P2P!$A$13:$M$2000,13)),0,VLOOKUP(A239,P2P!$A$13:$M$2000,13))-IF(ISERROR(VLOOKUP(A239,P2P!$A$13:$M$2000,12)),0,VLOOKUP(A239,P2P!$A$13:$M$2000,12)))</f>
        <v/>
      </c>
    </row>
    <row r="240" spans="1:16">
      <c r="A240" s="479" t="str">
        <f>IF([1]raw_asset!$A240="","",VLOOKUP([1]raw_asset!$A240,[1]raw_asset!$A240:$G240,1))</f>
        <v/>
      </c>
      <c r="B240" s="479" t="str">
        <f>IF([1]raw_asset!$A240="","",VLOOKUP([1]raw_asset!$A240,[1]raw_asset!$A240:$G240,2))</f>
        <v/>
      </c>
      <c r="C240" s="479" t="str">
        <f>IF([1]raw_asset!$A240="","",VLOOKUP([1]raw_asset!$A240,[1]raw_asset!$A240:$G240,3))</f>
        <v/>
      </c>
      <c r="D240" s="113" t="str">
        <f t="shared" si="21"/>
        <v/>
      </c>
      <c r="E240" s="479" t="str">
        <f>IF([1]raw_asset!$A240="","",VLOOKUP([1]raw_asset!$A240,[1]raw_asset!$A240:$G240,4))</f>
        <v/>
      </c>
      <c r="F240" s="479" t="str">
        <f>IF([1]raw_asset!$A240="","",VLOOKUP([1]raw_asset!$A240,[1]raw_asset!$A240:$G240,5))</f>
        <v/>
      </c>
      <c r="G240" s="113" t="str">
        <f t="shared" si="22"/>
        <v/>
      </c>
      <c r="H240" s="479" t="str">
        <f>IF([1]raw_asset!$A240="","",VLOOKUP([1]raw_asset!$A240,[1]raw_asset!$A240:$G240,6))</f>
        <v/>
      </c>
      <c r="I240" s="479" t="str">
        <f>IF([1]raw_asset!$A240="","",VLOOKUP([1]raw_asset!$A240,[1]raw_asset!$A240:$G240,7))</f>
        <v/>
      </c>
      <c r="J240" s="113" t="str">
        <f t="shared" si="23"/>
        <v/>
      </c>
      <c r="K240" s="476" t="str">
        <f t="shared" si="18"/>
        <v/>
      </c>
      <c r="L240" s="479" t="str">
        <f t="shared" si="19"/>
        <v/>
      </c>
      <c r="M240" s="113" t="str">
        <f t="shared" si="20"/>
        <v/>
      </c>
      <c r="N240" s="485" t="str">
        <f>IF(B240="","",IF(ISERROR(VLOOKUP(A240,P2P!$A$13:$M$2000,3)),0,VLOOKUP(A240,P2P!$A$13:$M$2000,3))-IF(ISERROR(VLOOKUP(A240,P2P!$A$13:$M$2000,2)),0,VLOOKUP(A240,P2P!$A$13:$M$2000,2)))</f>
        <v/>
      </c>
      <c r="O240" s="485" t="str">
        <f>IF(E240="","",IF(ISERROR(VLOOKUP(A240,P2P!$A$13:$M$2000,8)),0,VLOOKUP(A240,P2P!$A$13:$M$2000,8))-IF(ISERROR(VLOOKUP(A240,P2P!$A$13:$M$2000,7)),0,VLOOKUP(A240,P2P!$A$13:$M$2000,7)))</f>
        <v/>
      </c>
      <c r="P240" s="485" t="str">
        <f>IF(H240="","",IF(ISERROR(VLOOKUP(A240,P2P!$A$13:$M$2000,13)),0,VLOOKUP(A240,P2P!$A$13:$M$2000,13))-IF(ISERROR(VLOOKUP(A240,P2P!$A$13:$M$2000,12)),0,VLOOKUP(A240,P2P!$A$13:$M$2000,12)))</f>
        <v/>
      </c>
    </row>
    <row r="241" spans="1:16">
      <c r="A241" s="479" t="str">
        <f>IF([1]raw_asset!$A241="","",VLOOKUP([1]raw_asset!$A241,[1]raw_asset!$A241:$G241,1))</f>
        <v/>
      </c>
      <c r="B241" s="479" t="str">
        <f>IF([1]raw_asset!$A241="","",VLOOKUP([1]raw_asset!$A241,[1]raw_asset!$A241:$G241,2))</f>
        <v/>
      </c>
      <c r="C241" s="479" t="str">
        <f>IF([1]raw_asset!$A241="","",VLOOKUP([1]raw_asset!$A241,[1]raw_asset!$A241:$G241,3))</f>
        <v/>
      </c>
      <c r="D241" s="113" t="str">
        <f t="shared" si="21"/>
        <v/>
      </c>
      <c r="E241" s="479" t="str">
        <f>IF([1]raw_asset!$A241="","",VLOOKUP([1]raw_asset!$A241,[1]raw_asset!$A241:$G241,4))</f>
        <v/>
      </c>
      <c r="F241" s="479" t="str">
        <f>IF([1]raw_asset!$A241="","",VLOOKUP([1]raw_asset!$A241,[1]raw_asset!$A241:$G241,5))</f>
        <v/>
      </c>
      <c r="G241" s="113" t="str">
        <f t="shared" si="22"/>
        <v/>
      </c>
      <c r="H241" s="479" t="str">
        <f>IF([1]raw_asset!$A241="","",VLOOKUP([1]raw_asset!$A241,[1]raw_asset!$A241:$G241,6))</f>
        <v/>
      </c>
      <c r="I241" s="479" t="str">
        <f>IF([1]raw_asset!$A241="","",VLOOKUP([1]raw_asset!$A241,[1]raw_asset!$A241:$G241,7))</f>
        <v/>
      </c>
      <c r="J241" s="113" t="str">
        <f t="shared" si="23"/>
        <v/>
      </c>
      <c r="K241" s="476" t="str">
        <f t="shared" si="18"/>
        <v/>
      </c>
      <c r="L241" s="479" t="str">
        <f t="shared" si="19"/>
        <v/>
      </c>
      <c r="M241" s="113" t="str">
        <f t="shared" si="20"/>
        <v/>
      </c>
      <c r="N241" s="485" t="str">
        <f>IF(B241="","",IF(ISERROR(VLOOKUP(A241,P2P!$A$13:$M$2000,3)),0,VLOOKUP(A241,P2P!$A$13:$M$2000,3))-IF(ISERROR(VLOOKUP(A241,P2P!$A$13:$M$2000,2)),0,VLOOKUP(A241,P2P!$A$13:$M$2000,2)))</f>
        <v/>
      </c>
      <c r="O241" s="485" t="str">
        <f>IF(E241="","",IF(ISERROR(VLOOKUP(A241,P2P!$A$13:$M$2000,8)),0,VLOOKUP(A241,P2P!$A$13:$M$2000,8))-IF(ISERROR(VLOOKUP(A241,P2P!$A$13:$M$2000,7)),0,VLOOKUP(A241,P2P!$A$13:$M$2000,7)))</f>
        <v/>
      </c>
      <c r="P241" s="485" t="str">
        <f>IF(H241="","",IF(ISERROR(VLOOKUP(A241,P2P!$A$13:$M$2000,13)),0,VLOOKUP(A241,P2P!$A$13:$M$2000,13))-IF(ISERROR(VLOOKUP(A241,P2P!$A$13:$M$2000,12)),0,VLOOKUP(A241,P2P!$A$13:$M$2000,12)))</f>
        <v/>
      </c>
    </row>
    <row r="242" spans="1:16">
      <c r="A242" s="479" t="str">
        <f>IF([1]raw_asset!$A242="","",VLOOKUP([1]raw_asset!$A242,[1]raw_asset!$A242:$G242,1))</f>
        <v/>
      </c>
      <c r="B242" s="479" t="str">
        <f>IF([1]raw_asset!$A242="","",VLOOKUP([1]raw_asset!$A242,[1]raw_asset!$A242:$G242,2))</f>
        <v/>
      </c>
      <c r="C242" s="479" t="str">
        <f>IF([1]raw_asset!$A242="","",VLOOKUP([1]raw_asset!$A242,[1]raw_asset!$A242:$G242,3))</f>
        <v/>
      </c>
      <c r="D242" s="113" t="str">
        <f t="shared" si="21"/>
        <v/>
      </c>
      <c r="E242" s="479" t="str">
        <f>IF([1]raw_asset!$A242="","",VLOOKUP([1]raw_asset!$A242,[1]raw_asset!$A242:$G242,4))</f>
        <v/>
      </c>
      <c r="F242" s="479" t="str">
        <f>IF([1]raw_asset!$A242="","",VLOOKUP([1]raw_asset!$A242,[1]raw_asset!$A242:$G242,5))</f>
        <v/>
      </c>
      <c r="G242" s="113" t="str">
        <f t="shared" si="22"/>
        <v/>
      </c>
      <c r="H242" s="479" t="str">
        <f>IF([1]raw_asset!$A242="","",VLOOKUP([1]raw_asset!$A242,[1]raw_asset!$A242:$G242,6))</f>
        <v/>
      </c>
      <c r="I242" s="479" t="str">
        <f>IF([1]raw_asset!$A242="","",VLOOKUP([1]raw_asset!$A242,[1]raw_asset!$A242:$G242,7))</f>
        <v/>
      </c>
      <c r="J242" s="113" t="str">
        <f t="shared" si="23"/>
        <v/>
      </c>
      <c r="K242" s="476" t="str">
        <f t="shared" si="18"/>
        <v/>
      </c>
      <c r="L242" s="479" t="str">
        <f t="shared" si="19"/>
        <v/>
      </c>
      <c r="M242" s="113" t="str">
        <f t="shared" si="20"/>
        <v/>
      </c>
      <c r="N242" s="485" t="str">
        <f>IF(B242="","",IF(ISERROR(VLOOKUP(A242,P2P!$A$13:$M$2000,3)),0,VLOOKUP(A242,P2P!$A$13:$M$2000,3))-IF(ISERROR(VLOOKUP(A242,P2P!$A$13:$M$2000,2)),0,VLOOKUP(A242,P2P!$A$13:$M$2000,2)))</f>
        <v/>
      </c>
      <c r="O242" s="485" t="str">
        <f>IF(E242="","",IF(ISERROR(VLOOKUP(A242,P2P!$A$13:$M$2000,8)),0,VLOOKUP(A242,P2P!$A$13:$M$2000,8))-IF(ISERROR(VLOOKUP(A242,P2P!$A$13:$M$2000,7)),0,VLOOKUP(A242,P2P!$A$13:$M$2000,7)))</f>
        <v/>
      </c>
      <c r="P242" s="485" t="str">
        <f>IF(H242="","",IF(ISERROR(VLOOKUP(A242,P2P!$A$13:$M$2000,13)),0,VLOOKUP(A242,P2P!$A$13:$M$2000,13))-IF(ISERROR(VLOOKUP(A242,P2P!$A$13:$M$2000,12)),0,VLOOKUP(A242,P2P!$A$13:$M$2000,12)))</f>
        <v/>
      </c>
    </row>
    <row r="243" spans="1:16">
      <c r="A243" s="479" t="str">
        <f>IF([1]raw_asset!$A243="","",VLOOKUP([1]raw_asset!$A243,[1]raw_asset!$A243:$G243,1))</f>
        <v/>
      </c>
      <c r="B243" s="479" t="str">
        <f>IF([1]raw_asset!$A243="","",VLOOKUP([1]raw_asset!$A243,[1]raw_asset!$A243:$G243,2))</f>
        <v/>
      </c>
      <c r="C243" s="479" t="str">
        <f>IF([1]raw_asset!$A243="","",VLOOKUP([1]raw_asset!$A243,[1]raw_asset!$A243:$G243,3))</f>
        <v/>
      </c>
      <c r="D243" s="113" t="str">
        <f t="shared" si="21"/>
        <v/>
      </c>
      <c r="E243" s="479" t="str">
        <f>IF([1]raw_asset!$A243="","",VLOOKUP([1]raw_asset!$A243,[1]raw_asset!$A243:$G243,4))</f>
        <v/>
      </c>
      <c r="F243" s="479" t="str">
        <f>IF([1]raw_asset!$A243="","",VLOOKUP([1]raw_asset!$A243,[1]raw_asset!$A243:$G243,5))</f>
        <v/>
      </c>
      <c r="G243" s="113" t="str">
        <f t="shared" si="22"/>
        <v/>
      </c>
      <c r="H243" s="479" t="str">
        <f>IF([1]raw_asset!$A243="","",VLOOKUP([1]raw_asset!$A243,[1]raw_asset!$A243:$G243,6))</f>
        <v/>
      </c>
      <c r="I243" s="479" t="str">
        <f>IF([1]raw_asset!$A243="","",VLOOKUP([1]raw_asset!$A243,[1]raw_asset!$A243:$G243,7))</f>
        <v/>
      </c>
      <c r="J243" s="113" t="str">
        <f t="shared" si="23"/>
        <v/>
      </c>
      <c r="K243" s="476" t="str">
        <f t="shared" si="18"/>
        <v/>
      </c>
      <c r="L243" s="479" t="str">
        <f t="shared" si="19"/>
        <v/>
      </c>
      <c r="M243" s="113" t="str">
        <f t="shared" si="20"/>
        <v/>
      </c>
      <c r="N243" s="485" t="str">
        <f>IF(B243="","",IF(ISERROR(VLOOKUP(A243,P2P!$A$13:$M$2000,3)),0,VLOOKUP(A243,P2P!$A$13:$M$2000,3))-IF(ISERROR(VLOOKUP(A243,P2P!$A$13:$M$2000,2)),0,VLOOKUP(A243,P2P!$A$13:$M$2000,2)))</f>
        <v/>
      </c>
      <c r="O243" s="485" t="str">
        <f>IF(E243="","",IF(ISERROR(VLOOKUP(A243,P2P!$A$13:$M$2000,8)),0,VLOOKUP(A243,P2P!$A$13:$M$2000,8))-IF(ISERROR(VLOOKUP(A243,P2P!$A$13:$M$2000,7)),0,VLOOKUP(A243,P2P!$A$13:$M$2000,7)))</f>
        <v/>
      </c>
      <c r="P243" s="485" t="str">
        <f>IF(H243="","",IF(ISERROR(VLOOKUP(A243,P2P!$A$13:$M$2000,13)),0,VLOOKUP(A243,P2P!$A$13:$M$2000,13))-IF(ISERROR(VLOOKUP(A243,P2P!$A$13:$M$2000,12)),0,VLOOKUP(A243,P2P!$A$13:$M$2000,12)))</f>
        <v/>
      </c>
    </row>
    <row r="244" spans="1:16">
      <c r="A244" s="479" t="str">
        <f>IF([1]raw_asset!$A244="","",VLOOKUP([1]raw_asset!$A244,[1]raw_asset!$A244:$G244,1))</f>
        <v/>
      </c>
      <c r="B244" s="479" t="str">
        <f>IF([1]raw_asset!$A244="","",VLOOKUP([1]raw_asset!$A244,[1]raw_asset!$A244:$G244,2))</f>
        <v/>
      </c>
      <c r="C244" s="479" t="str">
        <f>IF([1]raw_asset!$A244="","",VLOOKUP([1]raw_asset!$A244,[1]raw_asset!$A244:$G244,3))</f>
        <v/>
      </c>
      <c r="D244" s="113" t="str">
        <f t="shared" si="21"/>
        <v/>
      </c>
      <c r="E244" s="479" t="str">
        <f>IF([1]raw_asset!$A244="","",VLOOKUP([1]raw_asset!$A244,[1]raw_asset!$A244:$G244,4))</f>
        <v/>
      </c>
      <c r="F244" s="479" t="str">
        <f>IF([1]raw_asset!$A244="","",VLOOKUP([1]raw_asset!$A244,[1]raw_asset!$A244:$G244,5))</f>
        <v/>
      </c>
      <c r="G244" s="113" t="str">
        <f t="shared" si="22"/>
        <v/>
      </c>
      <c r="H244" s="479" t="str">
        <f>IF([1]raw_asset!$A244="","",VLOOKUP([1]raw_asset!$A244,[1]raw_asset!$A244:$G244,6))</f>
        <v/>
      </c>
      <c r="I244" s="479" t="str">
        <f>IF([1]raw_asset!$A244="","",VLOOKUP([1]raw_asset!$A244,[1]raw_asset!$A244:$G244,7))</f>
        <v/>
      </c>
      <c r="J244" s="113" t="str">
        <f t="shared" si="23"/>
        <v/>
      </c>
      <c r="K244" s="476" t="str">
        <f t="shared" si="18"/>
        <v/>
      </c>
      <c r="L244" s="479" t="str">
        <f t="shared" si="19"/>
        <v/>
      </c>
      <c r="M244" s="113" t="str">
        <f t="shared" si="20"/>
        <v/>
      </c>
      <c r="N244" s="485" t="str">
        <f>IF(B244="","",IF(ISERROR(VLOOKUP(A244,P2P!$A$13:$M$2000,3)),0,VLOOKUP(A244,P2P!$A$13:$M$2000,3))-IF(ISERROR(VLOOKUP(A244,P2P!$A$13:$M$2000,2)),0,VLOOKUP(A244,P2P!$A$13:$M$2000,2)))</f>
        <v/>
      </c>
      <c r="O244" s="485" t="str">
        <f>IF(E244="","",IF(ISERROR(VLOOKUP(A244,P2P!$A$13:$M$2000,8)),0,VLOOKUP(A244,P2P!$A$13:$M$2000,8))-IF(ISERROR(VLOOKUP(A244,P2P!$A$13:$M$2000,7)),0,VLOOKUP(A244,P2P!$A$13:$M$2000,7)))</f>
        <v/>
      </c>
      <c r="P244" s="485" t="str">
        <f>IF(H244="","",IF(ISERROR(VLOOKUP(A244,P2P!$A$13:$M$2000,13)),0,VLOOKUP(A244,P2P!$A$13:$M$2000,13))-IF(ISERROR(VLOOKUP(A244,P2P!$A$13:$M$2000,12)),0,VLOOKUP(A244,P2P!$A$13:$M$2000,12)))</f>
        <v/>
      </c>
    </row>
    <row r="245" spans="1:16">
      <c r="A245" s="479" t="str">
        <f>IF([1]raw_asset!$A245="","",VLOOKUP([1]raw_asset!$A245,[1]raw_asset!$A245:$G245,1))</f>
        <v/>
      </c>
      <c r="B245" s="479" t="str">
        <f>IF([1]raw_asset!$A245="","",VLOOKUP([1]raw_asset!$A245,[1]raw_asset!$A245:$G245,2))</f>
        <v/>
      </c>
      <c r="C245" s="479" t="str">
        <f>IF([1]raw_asset!$A245="","",VLOOKUP([1]raw_asset!$A245,[1]raw_asset!$A245:$G245,3))</f>
        <v/>
      </c>
      <c r="D245" s="113" t="str">
        <f t="shared" si="21"/>
        <v/>
      </c>
      <c r="E245" s="479" t="str">
        <f>IF([1]raw_asset!$A245="","",VLOOKUP([1]raw_asset!$A245,[1]raw_asset!$A245:$G245,4))</f>
        <v/>
      </c>
      <c r="F245" s="479" t="str">
        <f>IF([1]raw_asset!$A245="","",VLOOKUP([1]raw_asset!$A245,[1]raw_asset!$A245:$G245,5))</f>
        <v/>
      </c>
      <c r="G245" s="113" t="str">
        <f t="shared" si="22"/>
        <v/>
      </c>
      <c r="H245" s="479" t="str">
        <f>IF([1]raw_asset!$A245="","",VLOOKUP([1]raw_asset!$A245,[1]raw_asset!$A245:$G245,6))</f>
        <v/>
      </c>
      <c r="I245" s="479" t="str">
        <f>IF([1]raw_asset!$A245="","",VLOOKUP([1]raw_asset!$A245,[1]raw_asset!$A245:$G245,7))</f>
        <v/>
      </c>
      <c r="J245" s="113" t="str">
        <f t="shared" si="23"/>
        <v/>
      </c>
      <c r="K245" s="476" t="str">
        <f t="shared" si="18"/>
        <v/>
      </c>
      <c r="L245" s="479" t="str">
        <f t="shared" si="19"/>
        <v/>
      </c>
      <c r="M245" s="113" t="str">
        <f t="shared" si="20"/>
        <v/>
      </c>
      <c r="N245" s="485" t="str">
        <f>IF(B245="","",IF(ISERROR(VLOOKUP(A245,P2P!$A$13:$M$2000,3)),0,VLOOKUP(A245,P2P!$A$13:$M$2000,3))-IF(ISERROR(VLOOKUP(A245,P2P!$A$13:$M$2000,2)),0,VLOOKUP(A245,P2P!$A$13:$M$2000,2)))</f>
        <v/>
      </c>
      <c r="O245" s="485" t="str">
        <f>IF(E245="","",IF(ISERROR(VLOOKUP(A245,P2P!$A$13:$M$2000,8)),0,VLOOKUP(A245,P2P!$A$13:$M$2000,8))-IF(ISERROR(VLOOKUP(A245,P2P!$A$13:$M$2000,7)),0,VLOOKUP(A245,P2P!$A$13:$M$2000,7)))</f>
        <v/>
      </c>
      <c r="P245" s="485" t="str">
        <f>IF(H245="","",IF(ISERROR(VLOOKUP(A245,P2P!$A$13:$M$2000,13)),0,VLOOKUP(A245,P2P!$A$13:$M$2000,13))-IF(ISERROR(VLOOKUP(A245,P2P!$A$13:$M$2000,12)),0,VLOOKUP(A245,P2P!$A$13:$M$2000,12)))</f>
        <v/>
      </c>
    </row>
    <row r="246" spans="1:16">
      <c r="A246" s="479" t="str">
        <f>IF([1]raw_asset!$A246="","",VLOOKUP([1]raw_asset!$A246,[1]raw_asset!$A246:$G246,1))</f>
        <v/>
      </c>
      <c r="B246" s="479" t="str">
        <f>IF([1]raw_asset!$A246="","",VLOOKUP([1]raw_asset!$A246,[1]raw_asset!$A246:$G246,2))</f>
        <v/>
      </c>
      <c r="C246" s="479" t="str">
        <f>IF([1]raw_asset!$A246="","",VLOOKUP([1]raw_asset!$A246,[1]raw_asset!$A246:$G246,3))</f>
        <v/>
      </c>
      <c r="D246" s="113" t="str">
        <f t="shared" si="21"/>
        <v/>
      </c>
      <c r="E246" s="479" t="str">
        <f>IF([1]raw_asset!$A246="","",VLOOKUP([1]raw_asset!$A246,[1]raw_asset!$A246:$G246,4))</f>
        <v/>
      </c>
      <c r="F246" s="479" t="str">
        <f>IF([1]raw_asset!$A246="","",VLOOKUP([1]raw_asset!$A246,[1]raw_asset!$A246:$G246,5))</f>
        <v/>
      </c>
      <c r="G246" s="113" t="str">
        <f t="shared" si="22"/>
        <v/>
      </c>
      <c r="H246" s="479" t="str">
        <f>IF([1]raw_asset!$A246="","",VLOOKUP([1]raw_asset!$A246,[1]raw_asset!$A246:$G246,6))</f>
        <v/>
      </c>
      <c r="I246" s="479" t="str">
        <f>IF([1]raw_asset!$A246="","",VLOOKUP([1]raw_asset!$A246,[1]raw_asset!$A246:$G246,7))</f>
        <v/>
      </c>
      <c r="J246" s="113" t="str">
        <f t="shared" si="23"/>
        <v/>
      </c>
      <c r="K246" s="476" t="str">
        <f t="shared" si="18"/>
        <v/>
      </c>
      <c r="L246" s="479" t="str">
        <f t="shared" si="19"/>
        <v/>
      </c>
      <c r="M246" s="113" t="str">
        <f t="shared" si="20"/>
        <v/>
      </c>
      <c r="N246" s="485" t="str">
        <f>IF(B246="","",IF(ISERROR(VLOOKUP(A246,P2P!$A$13:$M$2000,3)),0,VLOOKUP(A246,P2P!$A$13:$M$2000,3))-IF(ISERROR(VLOOKUP(A246,P2P!$A$13:$M$2000,2)),0,VLOOKUP(A246,P2P!$A$13:$M$2000,2)))</f>
        <v/>
      </c>
      <c r="O246" s="485" t="str">
        <f>IF(E246="","",IF(ISERROR(VLOOKUP(A246,P2P!$A$13:$M$2000,8)),0,VLOOKUP(A246,P2P!$A$13:$M$2000,8))-IF(ISERROR(VLOOKUP(A246,P2P!$A$13:$M$2000,7)),0,VLOOKUP(A246,P2P!$A$13:$M$2000,7)))</f>
        <v/>
      </c>
      <c r="P246" s="485" t="str">
        <f>IF(H246="","",IF(ISERROR(VLOOKUP(A246,P2P!$A$13:$M$2000,13)),0,VLOOKUP(A246,P2P!$A$13:$M$2000,13))-IF(ISERROR(VLOOKUP(A246,P2P!$A$13:$M$2000,12)),0,VLOOKUP(A246,P2P!$A$13:$M$2000,12)))</f>
        <v/>
      </c>
    </row>
    <row r="247" spans="1:16">
      <c r="A247" s="479" t="str">
        <f>IF([1]raw_asset!$A247="","",VLOOKUP([1]raw_asset!$A247,[1]raw_asset!$A247:$G247,1))</f>
        <v/>
      </c>
      <c r="B247" s="479" t="str">
        <f>IF([1]raw_asset!$A247="","",VLOOKUP([1]raw_asset!$A247,[1]raw_asset!$A247:$G247,2))</f>
        <v/>
      </c>
      <c r="C247" s="479" t="str">
        <f>IF([1]raw_asset!$A247="","",VLOOKUP([1]raw_asset!$A247,[1]raw_asset!$A247:$G247,3))</f>
        <v/>
      </c>
      <c r="D247" s="113" t="str">
        <f t="shared" si="21"/>
        <v/>
      </c>
      <c r="E247" s="479" t="str">
        <f>IF([1]raw_asset!$A247="","",VLOOKUP([1]raw_asset!$A247,[1]raw_asset!$A247:$G247,4))</f>
        <v/>
      </c>
      <c r="F247" s="479" t="str">
        <f>IF([1]raw_asset!$A247="","",VLOOKUP([1]raw_asset!$A247,[1]raw_asset!$A247:$G247,5))</f>
        <v/>
      </c>
      <c r="G247" s="113" t="str">
        <f t="shared" si="22"/>
        <v/>
      </c>
      <c r="H247" s="479" t="str">
        <f>IF([1]raw_asset!$A247="","",VLOOKUP([1]raw_asset!$A247,[1]raw_asset!$A247:$G247,6))</f>
        <v/>
      </c>
      <c r="I247" s="479" t="str">
        <f>IF([1]raw_asset!$A247="","",VLOOKUP([1]raw_asset!$A247,[1]raw_asset!$A247:$G247,7))</f>
        <v/>
      </c>
      <c r="J247" s="113" t="str">
        <f t="shared" si="23"/>
        <v/>
      </c>
      <c r="K247" s="476" t="str">
        <f t="shared" si="18"/>
        <v/>
      </c>
      <c r="L247" s="479" t="str">
        <f t="shared" si="19"/>
        <v/>
      </c>
      <c r="M247" s="113" t="str">
        <f t="shared" si="20"/>
        <v/>
      </c>
      <c r="N247" s="485" t="str">
        <f>IF(B247="","",IF(ISERROR(VLOOKUP(A247,P2P!$A$13:$M$2000,3)),0,VLOOKUP(A247,P2P!$A$13:$M$2000,3))-IF(ISERROR(VLOOKUP(A247,P2P!$A$13:$M$2000,2)),0,VLOOKUP(A247,P2P!$A$13:$M$2000,2)))</f>
        <v/>
      </c>
      <c r="O247" s="485" t="str">
        <f>IF(E247="","",IF(ISERROR(VLOOKUP(A247,P2P!$A$13:$M$2000,8)),0,VLOOKUP(A247,P2P!$A$13:$M$2000,8))-IF(ISERROR(VLOOKUP(A247,P2P!$A$13:$M$2000,7)),0,VLOOKUP(A247,P2P!$A$13:$M$2000,7)))</f>
        <v/>
      </c>
      <c r="P247" s="485" t="str">
        <f>IF(H247="","",IF(ISERROR(VLOOKUP(A247,P2P!$A$13:$M$2000,13)),0,VLOOKUP(A247,P2P!$A$13:$M$2000,13))-IF(ISERROR(VLOOKUP(A247,P2P!$A$13:$M$2000,12)),0,VLOOKUP(A247,P2P!$A$13:$M$2000,12)))</f>
        <v/>
      </c>
    </row>
    <row r="248" spans="1:16">
      <c r="A248" s="479" t="str">
        <f>IF([1]raw_asset!$A248="","",VLOOKUP([1]raw_asset!$A248,[1]raw_asset!$A248:$G248,1))</f>
        <v/>
      </c>
      <c r="B248" s="479" t="str">
        <f>IF([1]raw_asset!$A248="","",VLOOKUP([1]raw_asset!$A248,[1]raw_asset!$A248:$G248,2))</f>
        <v/>
      </c>
      <c r="C248" s="479" t="str">
        <f>IF([1]raw_asset!$A248="","",VLOOKUP([1]raw_asset!$A248,[1]raw_asset!$A248:$G248,3))</f>
        <v/>
      </c>
      <c r="D248" s="113" t="str">
        <f t="shared" si="21"/>
        <v/>
      </c>
      <c r="E248" s="479" t="str">
        <f>IF([1]raw_asset!$A248="","",VLOOKUP([1]raw_asset!$A248,[1]raw_asset!$A248:$G248,4))</f>
        <v/>
      </c>
      <c r="F248" s="479" t="str">
        <f>IF([1]raw_asset!$A248="","",VLOOKUP([1]raw_asset!$A248,[1]raw_asset!$A248:$G248,5))</f>
        <v/>
      </c>
      <c r="G248" s="113" t="str">
        <f t="shared" si="22"/>
        <v/>
      </c>
      <c r="H248" s="479" t="str">
        <f>IF([1]raw_asset!$A248="","",VLOOKUP([1]raw_asset!$A248,[1]raw_asset!$A248:$G248,6))</f>
        <v/>
      </c>
      <c r="I248" s="479" t="str">
        <f>IF([1]raw_asset!$A248="","",VLOOKUP([1]raw_asset!$A248,[1]raw_asset!$A248:$G248,7))</f>
        <v/>
      </c>
      <c r="J248" s="113" t="str">
        <f t="shared" si="23"/>
        <v/>
      </c>
      <c r="K248" s="476" t="str">
        <f t="shared" si="18"/>
        <v/>
      </c>
      <c r="L248" s="479" t="str">
        <f t="shared" si="19"/>
        <v/>
      </c>
      <c r="M248" s="113" t="str">
        <f t="shared" si="20"/>
        <v/>
      </c>
      <c r="N248" s="485" t="str">
        <f>IF(B248="","",IF(ISERROR(VLOOKUP(A248,P2P!$A$13:$M$2000,3)),0,VLOOKUP(A248,P2P!$A$13:$M$2000,3))-IF(ISERROR(VLOOKUP(A248,P2P!$A$13:$M$2000,2)),0,VLOOKUP(A248,P2P!$A$13:$M$2000,2)))</f>
        <v/>
      </c>
      <c r="O248" s="485" t="str">
        <f>IF(E248="","",IF(ISERROR(VLOOKUP(A248,P2P!$A$13:$M$2000,8)),0,VLOOKUP(A248,P2P!$A$13:$M$2000,8))-IF(ISERROR(VLOOKUP(A248,P2P!$A$13:$M$2000,7)),0,VLOOKUP(A248,P2P!$A$13:$M$2000,7)))</f>
        <v/>
      </c>
      <c r="P248" s="485" t="str">
        <f>IF(H248="","",IF(ISERROR(VLOOKUP(A248,P2P!$A$13:$M$2000,13)),0,VLOOKUP(A248,P2P!$A$13:$M$2000,13))-IF(ISERROR(VLOOKUP(A248,P2P!$A$13:$M$2000,12)),0,VLOOKUP(A248,P2P!$A$13:$M$2000,12)))</f>
        <v/>
      </c>
    </row>
    <row r="249" spans="1:16">
      <c r="A249" s="479" t="str">
        <f>IF([1]raw_asset!$A249="","",VLOOKUP([1]raw_asset!$A249,[1]raw_asset!$A249:$G249,1))</f>
        <v/>
      </c>
      <c r="B249" s="479" t="str">
        <f>IF([1]raw_asset!$A249="","",VLOOKUP([1]raw_asset!$A249,[1]raw_asset!$A249:$G249,2))</f>
        <v/>
      </c>
      <c r="C249" s="479" t="str">
        <f>IF([1]raw_asset!$A249="","",VLOOKUP([1]raw_asset!$A249,[1]raw_asset!$A249:$G249,3))</f>
        <v/>
      </c>
      <c r="D249" s="113" t="str">
        <f t="shared" si="21"/>
        <v/>
      </c>
      <c r="E249" s="479" t="str">
        <f>IF([1]raw_asset!$A249="","",VLOOKUP([1]raw_asset!$A249,[1]raw_asset!$A249:$G249,4))</f>
        <v/>
      </c>
      <c r="F249" s="479" t="str">
        <f>IF([1]raw_asset!$A249="","",VLOOKUP([1]raw_asset!$A249,[1]raw_asset!$A249:$G249,5))</f>
        <v/>
      </c>
      <c r="G249" s="113" t="str">
        <f t="shared" si="22"/>
        <v/>
      </c>
      <c r="H249" s="479" t="str">
        <f>IF([1]raw_asset!$A249="","",VLOOKUP([1]raw_asset!$A249,[1]raw_asset!$A249:$G249,6))</f>
        <v/>
      </c>
      <c r="I249" s="479" t="str">
        <f>IF([1]raw_asset!$A249="","",VLOOKUP([1]raw_asset!$A249,[1]raw_asset!$A249:$G249,7))</f>
        <v/>
      </c>
      <c r="J249" s="113" t="str">
        <f t="shared" si="23"/>
        <v/>
      </c>
      <c r="K249" s="476" t="str">
        <f t="shared" si="18"/>
        <v/>
      </c>
      <c r="L249" s="479" t="str">
        <f t="shared" si="19"/>
        <v/>
      </c>
      <c r="M249" s="113" t="str">
        <f t="shared" si="20"/>
        <v/>
      </c>
      <c r="N249" s="485" t="str">
        <f>IF(B249="","",IF(ISERROR(VLOOKUP(A249,P2P!$A$13:$M$2000,3)),0,VLOOKUP(A249,P2P!$A$13:$M$2000,3))-IF(ISERROR(VLOOKUP(A249,P2P!$A$13:$M$2000,2)),0,VLOOKUP(A249,P2P!$A$13:$M$2000,2)))</f>
        <v/>
      </c>
      <c r="O249" s="485" t="str">
        <f>IF(E249="","",IF(ISERROR(VLOOKUP(A249,P2P!$A$13:$M$2000,8)),0,VLOOKUP(A249,P2P!$A$13:$M$2000,8))-IF(ISERROR(VLOOKUP(A249,P2P!$A$13:$M$2000,7)),0,VLOOKUP(A249,P2P!$A$13:$M$2000,7)))</f>
        <v/>
      </c>
      <c r="P249" s="485" t="str">
        <f>IF(H249="","",IF(ISERROR(VLOOKUP(A249,P2P!$A$13:$M$2000,13)),0,VLOOKUP(A249,P2P!$A$13:$M$2000,13))-IF(ISERROR(VLOOKUP(A249,P2P!$A$13:$M$2000,12)),0,VLOOKUP(A249,P2P!$A$13:$M$2000,12)))</f>
        <v/>
      </c>
    </row>
    <row r="250" spans="1:16">
      <c r="A250" s="479" t="str">
        <f>IF([1]raw_asset!$A250="","",VLOOKUP([1]raw_asset!$A250,[1]raw_asset!$A250:$G250,1))</f>
        <v/>
      </c>
      <c r="B250" s="479" t="str">
        <f>IF([1]raw_asset!$A250="","",VLOOKUP([1]raw_asset!$A250,[1]raw_asset!$A250:$G250,2))</f>
        <v/>
      </c>
      <c r="C250" s="479" t="str">
        <f>IF([1]raw_asset!$A250="","",VLOOKUP([1]raw_asset!$A250,[1]raw_asset!$A250:$G250,3))</f>
        <v/>
      </c>
      <c r="D250" s="113" t="str">
        <f t="shared" si="21"/>
        <v/>
      </c>
      <c r="E250" s="479" t="str">
        <f>IF([1]raw_asset!$A250="","",VLOOKUP([1]raw_asset!$A250,[1]raw_asset!$A250:$G250,4))</f>
        <v/>
      </c>
      <c r="F250" s="479" t="str">
        <f>IF([1]raw_asset!$A250="","",VLOOKUP([1]raw_asset!$A250,[1]raw_asset!$A250:$G250,5))</f>
        <v/>
      </c>
      <c r="G250" s="113" t="str">
        <f t="shared" si="22"/>
        <v/>
      </c>
      <c r="H250" s="479" t="str">
        <f>IF([1]raw_asset!$A250="","",VLOOKUP([1]raw_asset!$A250,[1]raw_asset!$A250:$G250,6))</f>
        <v/>
      </c>
      <c r="I250" s="479" t="str">
        <f>IF([1]raw_asset!$A250="","",VLOOKUP([1]raw_asset!$A250,[1]raw_asset!$A250:$G250,7))</f>
        <v/>
      </c>
      <c r="J250" s="113" t="str">
        <f t="shared" si="23"/>
        <v/>
      </c>
      <c r="K250" s="476" t="str">
        <f t="shared" si="18"/>
        <v/>
      </c>
      <c r="L250" s="479" t="str">
        <f t="shared" si="19"/>
        <v/>
      </c>
      <c r="M250" s="113" t="str">
        <f t="shared" si="20"/>
        <v/>
      </c>
      <c r="N250" s="485" t="str">
        <f>IF(B250="","",IF(ISERROR(VLOOKUP(A250,P2P!$A$13:$M$2000,3)),0,VLOOKUP(A250,P2P!$A$13:$M$2000,3))-IF(ISERROR(VLOOKUP(A250,P2P!$A$13:$M$2000,2)),0,VLOOKUP(A250,P2P!$A$13:$M$2000,2)))</f>
        <v/>
      </c>
      <c r="O250" s="485" t="str">
        <f>IF(E250="","",IF(ISERROR(VLOOKUP(A250,P2P!$A$13:$M$2000,8)),0,VLOOKUP(A250,P2P!$A$13:$M$2000,8))-IF(ISERROR(VLOOKUP(A250,P2P!$A$13:$M$2000,7)),0,VLOOKUP(A250,P2P!$A$13:$M$2000,7)))</f>
        <v/>
      </c>
      <c r="P250" s="485" t="str">
        <f>IF(H250="","",IF(ISERROR(VLOOKUP(A250,P2P!$A$13:$M$2000,13)),0,VLOOKUP(A250,P2P!$A$13:$M$2000,13))-IF(ISERROR(VLOOKUP(A250,P2P!$A$13:$M$2000,12)),0,VLOOKUP(A250,P2P!$A$13:$M$2000,12)))</f>
        <v/>
      </c>
    </row>
    <row r="251" spans="1:16">
      <c r="A251" s="479" t="str">
        <f>IF([1]raw_asset!$A251="","",VLOOKUP([1]raw_asset!$A251,[1]raw_asset!$A251:$G251,1))</f>
        <v/>
      </c>
      <c r="B251" s="479" t="str">
        <f>IF([1]raw_asset!$A251="","",VLOOKUP([1]raw_asset!$A251,[1]raw_asset!$A251:$G251,2))</f>
        <v/>
      </c>
      <c r="C251" s="479" t="str">
        <f>IF([1]raw_asset!$A251="","",VLOOKUP([1]raw_asset!$A251,[1]raw_asset!$A251:$G251,3))</f>
        <v/>
      </c>
      <c r="D251" s="113" t="str">
        <f t="shared" si="21"/>
        <v/>
      </c>
      <c r="E251" s="479" t="str">
        <f>IF([1]raw_asset!$A251="","",VLOOKUP([1]raw_asset!$A251,[1]raw_asset!$A251:$G251,4))</f>
        <v/>
      </c>
      <c r="F251" s="479" t="str">
        <f>IF([1]raw_asset!$A251="","",VLOOKUP([1]raw_asset!$A251,[1]raw_asset!$A251:$G251,5))</f>
        <v/>
      </c>
      <c r="G251" s="113" t="str">
        <f t="shared" si="22"/>
        <v/>
      </c>
      <c r="H251" s="479" t="str">
        <f>IF([1]raw_asset!$A251="","",VLOOKUP([1]raw_asset!$A251,[1]raw_asset!$A251:$G251,6))</f>
        <v/>
      </c>
      <c r="I251" s="479" t="str">
        <f>IF([1]raw_asset!$A251="","",VLOOKUP([1]raw_asset!$A251,[1]raw_asset!$A251:$G251,7))</f>
        <v/>
      </c>
      <c r="J251" s="113" t="str">
        <f t="shared" si="23"/>
        <v/>
      </c>
      <c r="K251" s="476" t="str">
        <f t="shared" si="18"/>
        <v/>
      </c>
      <c r="L251" s="479" t="str">
        <f t="shared" si="19"/>
        <v/>
      </c>
      <c r="M251" s="113" t="str">
        <f t="shared" si="20"/>
        <v/>
      </c>
      <c r="N251" s="485" t="str">
        <f>IF(B251="","",IF(ISERROR(VLOOKUP(A251,P2P!$A$13:$M$2000,3)),0,VLOOKUP(A251,P2P!$A$13:$M$2000,3))-IF(ISERROR(VLOOKUP(A251,P2P!$A$13:$M$2000,2)),0,VLOOKUP(A251,P2P!$A$13:$M$2000,2)))</f>
        <v/>
      </c>
      <c r="O251" s="485" t="str">
        <f>IF(E251="","",IF(ISERROR(VLOOKUP(A251,P2P!$A$13:$M$2000,8)),0,VLOOKUP(A251,P2P!$A$13:$M$2000,8))-IF(ISERROR(VLOOKUP(A251,P2P!$A$13:$M$2000,7)),0,VLOOKUP(A251,P2P!$A$13:$M$2000,7)))</f>
        <v/>
      </c>
      <c r="P251" s="485" t="str">
        <f>IF(H251="","",IF(ISERROR(VLOOKUP(A251,P2P!$A$13:$M$2000,13)),0,VLOOKUP(A251,P2P!$A$13:$M$2000,13))-IF(ISERROR(VLOOKUP(A251,P2P!$A$13:$M$2000,12)),0,VLOOKUP(A251,P2P!$A$13:$M$2000,12)))</f>
        <v/>
      </c>
    </row>
    <row r="252" spans="1:16">
      <c r="A252" s="479" t="str">
        <f>IF([1]raw_asset!$A252="","",VLOOKUP([1]raw_asset!$A252,[1]raw_asset!$A252:$G252,1))</f>
        <v/>
      </c>
      <c r="B252" s="479" t="str">
        <f>IF([1]raw_asset!$A252="","",VLOOKUP([1]raw_asset!$A252,[1]raw_asset!$A252:$G252,2))</f>
        <v/>
      </c>
      <c r="C252" s="479" t="str">
        <f>IF([1]raw_asset!$A252="","",VLOOKUP([1]raw_asset!$A252,[1]raw_asset!$A252:$G252,3))</f>
        <v/>
      </c>
      <c r="D252" s="113" t="str">
        <f t="shared" si="21"/>
        <v/>
      </c>
      <c r="E252" s="479" t="str">
        <f>IF([1]raw_asset!$A252="","",VLOOKUP([1]raw_asset!$A252,[1]raw_asset!$A252:$G252,4))</f>
        <v/>
      </c>
      <c r="F252" s="479" t="str">
        <f>IF([1]raw_asset!$A252="","",VLOOKUP([1]raw_asset!$A252,[1]raw_asset!$A252:$G252,5))</f>
        <v/>
      </c>
      <c r="G252" s="113" t="str">
        <f t="shared" si="22"/>
        <v/>
      </c>
      <c r="H252" s="479" t="str">
        <f>IF([1]raw_asset!$A252="","",VLOOKUP([1]raw_asset!$A252,[1]raw_asset!$A252:$G252,6))</f>
        <v/>
      </c>
      <c r="I252" s="479" t="str">
        <f>IF([1]raw_asset!$A252="","",VLOOKUP([1]raw_asset!$A252,[1]raw_asset!$A252:$G252,7))</f>
        <v/>
      </c>
      <c r="J252" s="113" t="str">
        <f t="shared" si="23"/>
        <v/>
      </c>
      <c r="K252" s="476" t="str">
        <f t="shared" si="18"/>
        <v/>
      </c>
      <c r="L252" s="479" t="str">
        <f t="shared" si="19"/>
        <v/>
      </c>
      <c r="M252" s="113" t="str">
        <f t="shared" si="20"/>
        <v/>
      </c>
      <c r="N252" s="485" t="str">
        <f>IF(B252="","",IF(ISERROR(VLOOKUP(A252,P2P!$A$13:$M$2000,3)),0,VLOOKUP(A252,P2P!$A$13:$M$2000,3))-IF(ISERROR(VLOOKUP(A252,P2P!$A$13:$M$2000,2)),0,VLOOKUP(A252,P2P!$A$13:$M$2000,2)))</f>
        <v/>
      </c>
      <c r="O252" s="485" t="str">
        <f>IF(E252="","",IF(ISERROR(VLOOKUP(A252,P2P!$A$13:$M$2000,8)),0,VLOOKUP(A252,P2P!$A$13:$M$2000,8))-IF(ISERROR(VLOOKUP(A252,P2P!$A$13:$M$2000,7)),0,VLOOKUP(A252,P2P!$A$13:$M$2000,7)))</f>
        <v/>
      </c>
      <c r="P252" s="485" t="str">
        <f>IF(H252="","",IF(ISERROR(VLOOKUP(A252,P2P!$A$13:$M$2000,13)),0,VLOOKUP(A252,P2P!$A$13:$M$2000,13))-IF(ISERROR(VLOOKUP(A252,P2P!$A$13:$M$2000,12)),0,VLOOKUP(A252,P2P!$A$13:$M$2000,12)))</f>
        <v/>
      </c>
    </row>
    <row r="253" spans="1:16">
      <c r="A253" s="479" t="str">
        <f>IF([1]raw_asset!$A253="","",VLOOKUP([1]raw_asset!$A253,[1]raw_asset!$A253:$G253,1))</f>
        <v/>
      </c>
      <c r="B253" s="479" t="str">
        <f>IF([1]raw_asset!$A253="","",VLOOKUP([1]raw_asset!$A253,[1]raw_asset!$A253:$G253,2))</f>
        <v/>
      </c>
      <c r="C253" s="479" t="str">
        <f>IF([1]raw_asset!$A253="","",VLOOKUP([1]raw_asset!$A253,[1]raw_asset!$A253:$G253,3))</f>
        <v/>
      </c>
      <c r="D253" s="113" t="str">
        <f t="shared" si="21"/>
        <v/>
      </c>
      <c r="E253" s="479" t="str">
        <f>IF([1]raw_asset!$A253="","",VLOOKUP([1]raw_asset!$A253,[1]raw_asset!$A253:$G253,4))</f>
        <v/>
      </c>
      <c r="F253" s="479" t="str">
        <f>IF([1]raw_asset!$A253="","",VLOOKUP([1]raw_asset!$A253,[1]raw_asset!$A253:$G253,5))</f>
        <v/>
      </c>
      <c r="G253" s="113" t="str">
        <f t="shared" si="22"/>
        <v/>
      </c>
      <c r="H253" s="479" t="str">
        <f>IF([1]raw_asset!$A253="","",VLOOKUP([1]raw_asset!$A253,[1]raw_asset!$A253:$G253,6))</f>
        <v/>
      </c>
      <c r="I253" s="479" t="str">
        <f>IF([1]raw_asset!$A253="","",VLOOKUP([1]raw_asset!$A253,[1]raw_asset!$A253:$G253,7))</f>
        <v/>
      </c>
      <c r="J253" s="113" t="str">
        <f t="shared" si="23"/>
        <v/>
      </c>
      <c r="K253" s="476" t="str">
        <f t="shared" si="18"/>
        <v/>
      </c>
      <c r="L253" s="479" t="str">
        <f t="shared" si="19"/>
        <v/>
      </c>
      <c r="M253" s="113" t="str">
        <f t="shared" si="20"/>
        <v/>
      </c>
      <c r="N253" s="485" t="str">
        <f>IF(B253="","",IF(ISERROR(VLOOKUP(A253,P2P!$A$13:$M$2000,3)),0,VLOOKUP(A253,P2P!$A$13:$M$2000,3))-IF(ISERROR(VLOOKUP(A253,P2P!$A$13:$M$2000,2)),0,VLOOKUP(A253,P2P!$A$13:$M$2000,2)))</f>
        <v/>
      </c>
      <c r="O253" s="485" t="str">
        <f>IF(E253="","",IF(ISERROR(VLOOKUP(A253,P2P!$A$13:$M$2000,8)),0,VLOOKUP(A253,P2P!$A$13:$M$2000,8))-IF(ISERROR(VLOOKUP(A253,P2P!$A$13:$M$2000,7)),0,VLOOKUP(A253,P2P!$A$13:$M$2000,7)))</f>
        <v/>
      </c>
      <c r="P253" s="485" t="str">
        <f>IF(H253="","",IF(ISERROR(VLOOKUP(A253,P2P!$A$13:$M$2000,13)),0,VLOOKUP(A253,P2P!$A$13:$M$2000,13))-IF(ISERROR(VLOOKUP(A253,P2P!$A$13:$M$2000,12)),0,VLOOKUP(A253,P2P!$A$13:$M$2000,12)))</f>
        <v/>
      </c>
    </row>
    <row r="254" spans="1:16">
      <c r="A254" s="479" t="str">
        <f>IF([1]raw_asset!$A254="","",VLOOKUP([1]raw_asset!$A254,[1]raw_asset!$A254:$G254,1))</f>
        <v/>
      </c>
      <c r="B254" s="479" t="str">
        <f>IF([1]raw_asset!$A254="","",VLOOKUP([1]raw_asset!$A254,[1]raw_asset!$A254:$G254,2))</f>
        <v/>
      </c>
      <c r="C254" s="479" t="str">
        <f>IF([1]raw_asset!$A254="","",VLOOKUP([1]raw_asset!$A254,[1]raw_asset!$A254:$G254,3))</f>
        <v/>
      </c>
      <c r="D254" s="113" t="str">
        <f t="shared" si="21"/>
        <v/>
      </c>
      <c r="E254" s="479" t="str">
        <f>IF([1]raw_asset!$A254="","",VLOOKUP([1]raw_asset!$A254,[1]raw_asset!$A254:$G254,4))</f>
        <v/>
      </c>
      <c r="F254" s="479" t="str">
        <f>IF([1]raw_asset!$A254="","",VLOOKUP([1]raw_asset!$A254,[1]raw_asset!$A254:$G254,5))</f>
        <v/>
      </c>
      <c r="G254" s="113" t="str">
        <f t="shared" si="22"/>
        <v/>
      </c>
      <c r="H254" s="479" t="str">
        <f>IF([1]raw_asset!$A254="","",VLOOKUP([1]raw_asset!$A254,[1]raw_asset!$A254:$G254,6))</f>
        <v/>
      </c>
      <c r="I254" s="479" t="str">
        <f>IF([1]raw_asset!$A254="","",VLOOKUP([1]raw_asset!$A254,[1]raw_asset!$A254:$G254,7))</f>
        <v/>
      </c>
      <c r="J254" s="113" t="str">
        <f t="shared" si="23"/>
        <v/>
      </c>
      <c r="K254" s="476" t="str">
        <f t="shared" si="18"/>
        <v/>
      </c>
      <c r="L254" s="479" t="str">
        <f t="shared" si="19"/>
        <v/>
      </c>
      <c r="M254" s="113" t="str">
        <f t="shared" si="20"/>
        <v/>
      </c>
      <c r="N254" s="485" t="str">
        <f>IF(B254="","",IF(ISERROR(VLOOKUP(A254,P2P!$A$13:$M$2000,3)),0,VLOOKUP(A254,P2P!$A$13:$M$2000,3))-IF(ISERROR(VLOOKUP(A254,P2P!$A$13:$M$2000,2)),0,VLOOKUP(A254,P2P!$A$13:$M$2000,2)))</f>
        <v/>
      </c>
      <c r="O254" s="485" t="str">
        <f>IF(E254="","",IF(ISERROR(VLOOKUP(A254,P2P!$A$13:$M$2000,8)),0,VLOOKUP(A254,P2P!$A$13:$M$2000,8))-IF(ISERROR(VLOOKUP(A254,P2P!$A$13:$M$2000,7)),0,VLOOKUP(A254,P2P!$A$13:$M$2000,7)))</f>
        <v/>
      </c>
      <c r="P254" s="485" t="str">
        <f>IF(H254="","",IF(ISERROR(VLOOKUP(A254,P2P!$A$13:$M$2000,13)),0,VLOOKUP(A254,P2P!$A$13:$M$2000,13))-IF(ISERROR(VLOOKUP(A254,P2P!$A$13:$M$2000,12)),0,VLOOKUP(A254,P2P!$A$13:$M$2000,12)))</f>
        <v/>
      </c>
    </row>
    <row r="255" spans="1:16">
      <c r="A255" s="479" t="str">
        <f>IF([1]raw_asset!$A255="","",VLOOKUP([1]raw_asset!$A255,[1]raw_asset!$A255:$G255,1))</f>
        <v/>
      </c>
      <c r="B255" s="479" t="str">
        <f>IF([1]raw_asset!$A255="","",VLOOKUP([1]raw_asset!$A255,[1]raw_asset!$A255:$G255,2))</f>
        <v/>
      </c>
      <c r="C255" s="479" t="str">
        <f>IF([1]raw_asset!$A255="","",VLOOKUP([1]raw_asset!$A255,[1]raw_asset!$A255:$G255,3))</f>
        <v/>
      </c>
      <c r="D255" s="113" t="str">
        <f t="shared" si="21"/>
        <v/>
      </c>
      <c r="E255" s="479" t="str">
        <f>IF([1]raw_asset!$A255="","",VLOOKUP([1]raw_asset!$A255,[1]raw_asset!$A255:$G255,4))</f>
        <v/>
      </c>
      <c r="F255" s="479" t="str">
        <f>IF([1]raw_asset!$A255="","",VLOOKUP([1]raw_asset!$A255,[1]raw_asset!$A255:$G255,5))</f>
        <v/>
      </c>
      <c r="G255" s="113" t="str">
        <f t="shared" si="22"/>
        <v/>
      </c>
      <c r="H255" s="479" t="str">
        <f>IF([1]raw_asset!$A255="","",VLOOKUP([1]raw_asset!$A255,[1]raw_asset!$A255:$G255,6))</f>
        <v/>
      </c>
      <c r="I255" s="479" t="str">
        <f>IF([1]raw_asset!$A255="","",VLOOKUP([1]raw_asset!$A255,[1]raw_asset!$A255:$G255,7))</f>
        <v/>
      </c>
      <c r="J255" s="113" t="str">
        <f t="shared" si="23"/>
        <v/>
      </c>
      <c r="K255" s="476" t="str">
        <f t="shared" si="18"/>
        <v/>
      </c>
      <c r="L255" s="479" t="str">
        <f t="shared" si="19"/>
        <v/>
      </c>
      <c r="M255" s="113" t="str">
        <f t="shared" si="20"/>
        <v/>
      </c>
      <c r="N255" s="485" t="str">
        <f>IF(B255="","",IF(ISERROR(VLOOKUP(A255,P2P!$A$13:$M$2000,3)),0,VLOOKUP(A255,P2P!$A$13:$M$2000,3))-IF(ISERROR(VLOOKUP(A255,P2P!$A$13:$M$2000,2)),0,VLOOKUP(A255,P2P!$A$13:$M$2000,2)))</f>
        <v/>
      </c>
      <c r="O255" s="485" t="str">
        <f>IF(E255="","",IF(ISERROR(VLOOKUP(A255,P2P!$A$13:$M$2000,8)),0,VLOOKUP(A255,P2P!$A$13:$M$2000,8))-IF(ISERROR(VLOOKUP(A255,P2P!$A$13:$M$2000,7)),0,VLOOKUP(A255,P2P!$A$13:$M$2000,7)))</f>
        <v/>
      </c>
      <c r="P255" s="485" t="str">
        <f>IF(H255="","",IF(ISERROR(VLOOKUP(A255,P2P!$A$13:$M$2000,13)),0,VLOOKUP(A255,P2P!$A$13:$M$2000,13))-IF(ISERROR(VLOOKUP(A255,P2P!$A$13:$M$2000,12)),0,VLOOKUP(A255,P2P!$A$13:$M$2000,12)))</f>
        <v/>
      </c>
    </row>
    <row r="256" spans="1:16">
      <c r="A256" s="479" t="str">
        <f>IF([1]raw_asset!$A256="","",VLOOKUP([1]raw_asset!$A256,[1]raw_asset!$A256:$G256,1))</f>
        <v/>
      </c>
      <c r="B256" s="479" t="str">
        <f>IF([1]raw_asset!$A256="","",VLOOKUP([1]raw_asset!$A256,[1]raw_asset!$A256:$G256,2))</f>
        <v/>
      </c>
      <c r="C256" s="479" t="str">
        <f>IF([1]raw_asset!$A256="","",VLOOKUP([1]raw_asset!$A256,[1]raw_asset!$A256:$G256,3))</f>
        <v/>
      </c>
      <c r="D256" s="113" t="str">
        <f t="shared" si="21"/>
        <v/>
      </c>
      <c r="E256" s="479" t="str">
        <f>IF([1]raw_asset!$A256="","",VLOOKUP([1]raw_asset!$A256,[1]raw_asset!$A256:$G256,4))</f>
        <v/>
      </c>
      <c r="F256" s="479" t="str">
        <f>IF([1]raw_asset!$A256="","",VLOOKUP([1]raw_asset!$A256,[1]raw_asset!$A256:$G256,5))</f>
        <v/>
      </c>
      <c r="G256" s="113" t="str">
        <f t="shared" si="22"/>
        <v/>
      </c>
      <c r="H256" s="479" t="str">
        <f>IF([1]raw_asset!$A256="","",VLOOKUP([1]raw_asset!$A256,[1]raw_asset!$A256:$G256,6))</f>
        <v/>
      </c>
      <c r="I256" s="479" t="str">
        <f>IF([1]raw_asset!$A256="","",VLOOKUP([1]raw_asset!$A256,[1]raw_asset!$A256:$G256,7))</f>
        <v/>
      </c>
      <c r="J256" s="113" t="str">
        <f t="shared" si="23"/>
        <v/>
      </c>
      <c r="K256" s="476" t="str">
        <f t="shared" si="18"/>
        <v/>
      </c>
      <c r="L256" s="479" t="str">
        <f t="shared" si="19"/>
        <v/>
      </c>
      <c r="M256" s="113" t="str">
        <f t="shared" si="20"/>
        <v/>
      </c>
      <c r="N256" s="485" t="str">
        <f>IF(B256="","",IF(ISERROR(VLOOKUP(A256,P2P!$A$13:$M$2000,3)),0,VLOOKUP(A256,P2P!$A$13:$M$2000,3))-IF(ISERROR(VLOOKUP(A256,P2P!$A$13:$M$2000,2)),0,VLOOKUP(A256,P2P!$A$13:$M$2000,2)))</f>
        <v/>
      </c>
      <c r="O256" s="485" t="str">
        <f>IF(E256="","",IF(ISERROR(VLOOKUP(A256,P2P!$A$13:$M$2000,8)),0,VLOOKUP(A256,P2P!$A$13:$M$2000,8))-IF(ISERROR(VLOOKUP(A256,P2P!$A$13:$M$2000,7)),0,VLOOKUP(A256,P2P!$A$13:$M$2000,7)))</f>
        <v/>
      </c>
      <c r="P256" s="485" t="str">
        <f>IF(H256="","",IF(ISERROR(VLOOKUP(A256,P2P!$A$13:$M$2000,13)),0,VLOOKUP(A256,P2P!$A$13:$M$2000,13))-IF(ISERROR(VLOOKUP(A256,P2P!$A$13:$M$2000,12)),0,VLOOKUP(A256,P2P!$A$13:$M$2000,12)))</f>
        <v/>
      </c>
    </row>
    <row r="257" spans="1:16">
      <c r="A257" s="479" t="str">
        <f>IF([1]raw_asset!$A257="","",VLOOKUP([1]raw_asset!$A257,[1]raw_asset!$A257:$G257,1))</f>
        <v/>
      </c>
      <c r="B257" s="479" t="str">
        <f>IF([1]raw_asset!$A257="","",VLOOKUP([1]raw_asset!$A257,[1]raw_asset!$A257:$G257,2))</f>
        <v/>
      </c>
      <c r="C257" s="479" t="str">
        <f>IF([1]raw_asset!$A257="","",VLOOKUP([1]raw_asset!$A257,[1]raw_asset!$A257:$G257,3))</f>
        <v/>
      </c>
      <c r="D257" s="113" t="str">
        <f t="shared" si="21"/>
        <v/>
      </c>
      <c r="E257" s="479" t="str">
        <f>IF([1]raw_asset!$A257="","",VLOOKUP([1]raw_asset!$A257,[1]raw_asset!$A257:$G257,4))</f>
        <v/>
      </c>
      <c r="F257" s="479" t="str">
        <f>IF([1]raw_asset!$A257="","",VLOOKUP([1]raw_asset!$A257,[1]raw_asset!$A257:$G257,5))</f>
        <v/>
      </c>
      <c r="G257" s="113" t="str">
        <f t="shared" si="22"/>
        <v/>
      </c>
      <c r="H257" s="479" t="str">
        <f>IF([1]raw_asset!$A257="","",VLOOKUP([1]raw_asset!$A257,[1]raw_asset!$A257:$G257,6))</f>
        <v/>
      </c>
      <c r="I257" s="479" t="str">
        <f>IF([1]raw_asset!$A257="","",VLOOKUP([1]raw_asset!$A257,[1]raw_asset!$A257:$G257,7))</f>
        <v/>
      </c>
      <c r="J257" s="113" t="str">
        <f t="shared" si="23"/>
        <v/>
      </c>
      <c r="K257" s="476" t="str">
        <f t="shared" si="18"/>
        <v/>
      </c>
      <c r="L257" s="479" t="str">
        <f t="shared" si="19"/>
        <v/>
      </c>
      <c r="M257" s="113" t="str">
        <f t="shared" si="20"/>
        <v/>
      </c>
      <c r="N257" s="485" t="str">
        <f>IF(B257="","",IF(ISERROR(VLOOKUP(A257,P2P!$A$13:$M$2000,3)),0,VLOOKUP(A257,P2P!$A$13:$M$2000,3))-IF(ISERROR(VLOOKUP(A257,P2P!$A$13:$M$2000,2)),0,VLOOKUP(A257,P2P!$A$13:$M$2000,2)))</f>
        <v/>
      </c>
      <c r="O257" s="485" t="str">
        <f>IF(E257="","",IF(ISERROR(VLOOKUP(A257,P2P!$A$13:$M$2000,8)),0,VLOOKUP(A257,P2P!$A$13:$M$2000,8))-IF(ISERROR(VLOOKUP(A257,P2P!$A$13:$M$2000,7)),0,VLOOKUP(A257,P2P!$A$13:$M$2000,7)))</f>
        <v/>
      </c>
      <c r="P257" s="485" t="str">
        <f>IF(H257="","",IF(ISERROR(VLOOKUP(A257,P2P!$A$13:$M$2000,13)),0,VLOOKUP(A257,P2P!$A$13:$M$2000,13))-IF(ISERROR(VLOOKUP(A257,P2P!$A$13:$M$2000,12)),0,VLOOKUP(A257,P2P!$A$13:$M$2000,12)))</f>
        <v/>
      </c>
    </row>
    <row r="258" spans="1:16">
      <c r="A258" s="479" t="str">
        <f>IF([1]raw_asset!$A258="","",VLOOKUP([1]raw_asset!$A258,[1]raw_asset!$A258:$G258,1))</f>
        <v/>
      </c>
      <c r="B258" s="479" t="str">
        <f>IF([1]raw_asset!$A258="","",VLOOKUP([1]raw_asset!$A258,[1]raw_asset!$A258:$G258,2))</f>
        <v/>
      </c>
      <c r="C258" s="479" t="str">
        <f>IF([1]raw_asset!$A258="","",VLOOKUP([1]raw_asset!$A258,[1]raw_asset!$A258:$G258,3))</f>
        <v/>
      </c>
      <c r="D258" s="113" t="str">
        <f t="shared" si="21"/>
        <v/>
      </c>
      <c r="E258" s="479" t="str">
        <f>IF([1]raw_asset!$A258="","",VLOOKUP([1]raw_asset!$A258,[1]raw_asset!$A258:$G258,4))</f>
        <v/>
      </c>
      <c r="F258" s="479" t="str">
        <f>IF([1]raw_asset!$A258="","",VLOOKUP([1]raw_asset!$A258,[1]raw_asset!$A258:$G258,5))</f>
        <v/>
      </c>
      <c r="G258" s="113" t="str">
        <f t="shared" si="22"/>
        <v/>
      </c>
      <c r="H258" s="479" t="str">
        <f>IF([1]raw_asset!$A258="","",VLOOKUP([1]raw_asset!$A258,[1]raw_asset!$A258:$G258,6))</f>
        <v/>
      </c>
      <c r="I258" s="479" t="str">
        <f>IF([1]raw_asset!$A258="","",VLOOKUP([1]raw_asset!$A258,[1]raw_asset!$A258:$G258,7))</f>
        <v/>
      </c>
      <c r="J258" s="113" t="str">
        <f t="shared" si="23"/>
        <v/>
      </c>
      <c r="K258" s="476" t="str">
        <f t="shared" ref="K258:K321" si="24">IF(B258="","",B258+E258+H258)</f>
        <v/>
      </c>
      <c r="L258" s="479" t="str">
        <f t="shared" ref="L258:L321" si="25">IF(C258="","",C258+F258+I258)</f>
        <v/>
      </c>
      <c r="M258" s="113" t="str">
        <f t="shared" ref="M258:M321" si="26">IF(D258="","",D258+G258+J258)</f>
        <v/>
      </c>
      <c r="N258" s="485" t="str">
        <f>IF(B258="","",IF(ISERROR(VLOOKUP(A258,P2P!$A$13:$M$2000,3)),0,VLOOKUP(A258,P2P!$A$13:$M$2000,3))-IF(ISERROR(VLOOKUP(A258,P2P!$A$13:$M$2000,2)),0,VLOOKUP(A258,P2P!$A$13:$M$2000,2)))</f>
        <v/>
      </c>
      <c r="O258" s="485" t="str">
        <f>IF(E258="","",IF(ISERROR(VLOOKUP(A258,P2P!$A$13:$M$2000,8)),0,VLOOKUP(A258,P2P!$A$13:$M$2000,8))-IF(ISERROR(VLOOKUP(A258,P2P!$A$13:$M$2000,7)),0,VLOOKUP(A258,P2P!$A$13:$M$2000,7)))</f>
        <v/>
      </c>
      <c r="P258" s="485" t="str">
        <f>IF(H258="","",IF(ISERROR(VLOOKUP(A258,P2P!$A$13:$M$2000,13)),0,VLOOKUP(A258,P2P!$A$13:$M$2000,13))-IF(ISERROR(VLOOKUP(A258,P2P!$A$13:$M$2000,12)),0,VLOOKUP(A258,P2P!$A$13:$M$2000,12)))</f>
        <v/>
      </c>
    </row>
    <row r="259" spans="1:16">
      <c r="A259" s="479" t="str">
        <f>IF([1]raw_asset!$A259="","",VLOOKUP([1]raw_asset!$A259,[1]raw_asset!$A259:$G259,1))</f>
        <v/>
      </c>
      <c r="B259" s="479" t="str">
        <f>IF([1]raw_asset!$A259="","",VLOOKUP([1]raw_asset!$A259,[1]raw_asset!$A259:$G259,2))</f>
        <v/>
      </c>
      <c r="C259" s="479" t="str">
        <f>IF([1]raw_asset!$A259="","",VLOOKUP([1]raw_asset!$A259,[1]raw_asset!$A259:$G259,3))</f>
        <v/>
      </c>
      <c r="D259" s="113" t="str">
        <f t="shared" ref="D259:D322" si="27">IF(B259="","",(N259+B259-B258)/DATEDIF(A258,A259,"D"))</f>
        <v/>
      </c>
      <c r="E259" s="479" t="str">
        <f>IF([1]raw_asset!$A259="","",VLOOKUP([1]raw_asset!$A259,[1]raw_asset!$A259:$G259,4))</f>
        <v/>
      </c>
      <c r="F259" s="479" t="str">
        <f>IF([1]raw_asset!$A259="","",VLOOKUP([1]raw_asset!$A259,[1]raw_asset!$A259:$G259,5))</f>
        <v/>
      </c>
      <c r="G259" s="113" t="str">
        <f t="shared" ref="G259:G322" si="28">IF(E259="","",(O258+E259-E258)/DATEDIF(A258,A259,"D"))</f>
        <v/>
      </c>
      <c r="H259" s="479" t="str">
        <f>IF([1]raw_asset!$A259="","",VLOOKUP([1]raw_asset!$A259,[1]raw_asset!$A259:$G259,6))</f>
        <v/>
      </c>
      <c r="I259" s="479" t="str">
        <f>IF([1]raw_asset!$A259="","",VLOOKUP([1]raw_asset!$A259,[1]raw_asset!$A259:$G259,7))</f>
        <v/>
      </c>
      <c r="J259" s="113" t="str">
        <f t="shared" ref="J259:J322" si="29">IF(H259="","",(P258+H259-H258)/DATEDIF(A258,A259,"D"))</f>
        <v/>
      </c>
      <c r="K259" s="476" t="str">
        <f t="shared" si="24"/>
        <v/>
      </c>
      <c r="L259" s="479" t="str">
        <f t="shared" si="25"/>
        <v/>
      </c>
      <c r="M259" s="113" t="str">
        <f t="shared" si="26"/>
        <v/>
      </c>
      <c r="N259" s="485" t="str">
        <f>IF(B259="","",IF(ISERROR(VLOOKUP(A259,P2P!$A$13:$M$2000,3)),0,VLOOKUP(A259,P2P!$A$13:$M$2000,3))-IF(ISERROR(VLOOKUP(A259,P2P!$A$13:$M$2000,2)),0,VLOOKUP(A259,P2P!$A$13:$M$2000,2)))</f>
        <v/>
      </c>
      <c r="O259" s="485" t="str">
        <f>IF(E259="","",IF(ISERROR(VLOOKUP(A259,P2P!$A$13:$M$2000,8)),0,VLOOKUP(A259,P2P!$A$13:$M$2000,8))-IF(ISERROR(VLOOKUP(A259,P2P!$A$13:$M$2000,7)),0,VLOOKUP(A259,P2P!$A$13:$M$2000,7)))</f>
        <v/>
      </c>
      <c r="P259" s="485" t="str">
        <f>IF(H259="","",IF(ISERROR(VLOOKUP(A259,P2P!$A$13:$M$2000,13)),0,VLOOKUP(A259,P2P!$A$13:$M$2000,13))-IF(ISERROR(VLOOKUP(A259,P2P!$A$13:$M$2000,12)),0,VLOOKUP(A259,P2P!$A$13:$M$2000,12)))</f>
        <v/>
      </c>
    </row>
    <row r="260" spans="1:16">
      <c r="A260" s="479" t="str">
        <f>IF([1]raw_asset!$A260="","",VLOOKUP([1]raw_asset!$A260,[1]raw_asset!$A260:$G260,1))</f>
        <v/>
      </c>
      <c r="B260" s="479" t="str">
        <f>IF([1]raw_asset!$A260="","",VLOOKUP([1]raw_asset!$A260,[1]raw_asset!$A260:$G260,2))</f>
        <v/>
      </c>
      <c r="C260" s="479" t="str">
        <f>IF([1]raw_asset!$A260="","",VLOOKUP([1]raw_asset!$A260,[1]raw_asset!$A260:$G260,3))</f>
        <v/>
      </c>
      <c r="D260" s="113" t="str">
        <f t="shared" si="27"/>
        <v/>
      </c>
      <c r="E260" s="479" t="str">
        <f>IF([1]raw_asset!$A260="","",VLOOKUP([1]raw_asset!$A260,[1]raw_asset!$A260:$G260,4))</f>
        <v/>
      </c>
      <c r="F260" s="479" t="str">
        <f>IF([1]raw_asset!$A260="","",VLOOKUP([1]raw_asset!$A260,[1]raw_asset!$A260:$G260,5))</f>
        <v/>
      </c>
      <c r="G260" s="113" t="str">
        <f t="shared" si="28"/>
        <v/>
      </c>
      <c r="H260" s="479" t="str">
        <f>IF([1]raw_asset!$A260="","",VLOOKUP([1]raw_asset!$A260,[1]raw_asset!$A260:$G260,6))</f>
        <v/>
      </c>
      <c r="I260" s="479" t="str">
        <f>IF([1]raw_asset!$A260="","",VLOOKUP([1]raw_asset!$A260,[1]raw_asset!$A260:$G260,7))</f>
        <v/>
      </c>
      <c r="J260" s="113" t="str">
        <f t="shared" si="29"/>
        <v/>
      </c>
      <c r="K260" s="476" t="str">
        <f t="shared" si="24"/>
        <v/>
      </c>
      <c r="L260" s="479" t="str">
        <f t="shared" si="25"/>
        <v/>
      </c>
      <c r="M260" s="113" t="str">
        <f t="shared" si="26"/>
        <v/>
      </c>
      <c r="N260" s="485" t="str">
        <f>IF(B260="","",IF(ISERROR(VLOOKUP(A260,P2P!$A$13:$M$2000,3)),0,VLOOKUP(A260,P2P!$A$13:$M$2000,3))-IF(ISERROR(VLOOKUP(A260,P2P!$A$13:$M$2000,2)),0,VLOOKUP(A260,P2P!$A$13:$M$2000,2)))</f>
        <v/>
      </c>
      <c r="O260" s="485" t="str">
        <f>IF(E260="","",IF(ISERROR(VLOOKUP(A260,P2P!$A$13:$M$2000,8)),0,VLOOKUP(A260,P2P!$A$13:$M$2000,8))-IF(ISERROR(VLOOKUP(A260,P2P!$A$13:$M$2000,7)),0,VLOOKUP(A260,P2P!$A$13:$M$2000,7)))</f>
        <v/>
      </c>
      <c r="P260" s="485" t="str">
        <f>IF(H260="","",IF(ISERROR(VLOOKUP(A260,P2P!$A$13:$M$2000,13)),0,VLOOKUP(A260,P2P!$A$13:$M$2000,13))-IF(ISERROR(VLOOKUP(A260,P2P!$A$13:$M$2000,12)),0,VLOOKUP(A260,P2P!$A$13:$M$2000,12)))</f>
        <v/>
      </c>
    </row>
    <row r="261" spans="1:16">
      <c r="A261" s="479" t="str">
        <f>IF([1]raw_asset!$A261="","",VLOOKUP([1]raw_asset!$A261,[1]raw_asset!$A261:$G261,1))</f>
        <v/>
      </c>
      <c r="B261" s="479" t="str">
        <f>IF([1]raw_asset!$A261="","",VLOOKUP([1]raw_asset!$A261,[1]raw_asset!$A261:$G261,2))</f>
        <v/>
      </c>
      <c r="C261" s="479" t="str">
        <f>IF([1]raw_asset!$A261="","",VLOOKUP([1]raw_asset!$A261,[1]raw_asset!$A261:$G261,3))</f>
        <v/>
      </c>
      <c r="D261" s="113" t="str">
        <f t="shared" si="27"/>
        <v/>
      </c>
      <c r="E261" s="479" t="str">
        <f>IF([1]raw_asset!$A261="","",VLOOKUP([1]raw_asset!$A261,[1]raw_asset!$A261:$G261,4))</f>
        <v/>
      </c>
      <c r="F261" s="479" t="str">
        <f>IF([1]raw_asset!$A261="","",VLOOKUP([1]raw_asset!$A261,[1]raw_asset!$A261:$G261,5))</f>
        <v/>
      </c>
      <c r="G261" s="113" t="str">
        <f t="shared" si="28"/>
        <v/>
      </c>
      <c r="H261" s="479" t="str">
        <f>IF([1]raw_asset!$A261="","",VLOOKUP([1]raw_asset!$A261,[1]raw_asset!$A261:$G261,6))</f>
        <v/>
      </c>
      <c r="I261" s="479" t="str">
        <f>IF([1]raw_asset!$A261="","",VLOOKUP([1]raw_asset!$A261,[1]raw_asset!$A261:$G261,7))</f>
        <v/>
      </c>
      <c r="J261" s="113" t="str">
        <f t="shared" si="29"/>
        <v/>
      </c>
      <c r="K261" s="476" t="str">
        <f t="shared" si="24"/>
        <v/>
      </c>
      <c r="L261" s="479" t="str">
        <f t="shared" si="25"/>
        <v/>
      </c>
      <c r="M261" s="113" t="str">
        <f t="shared" si="26"/>
        <v/>
      </c>
      <c r="N261" s="485" t="str">
        <f>IF(B261="","",IF(ISERROR(VLOOKUP(A261,P2P!$A$13:$M$2000,3)),0,VLOOKUP(A261,P2P!$A$13:$M$2000,3))-IF(ISERROR(VLOOKUP(A261,P2P!$A$13:$M$2000,2)),0,VLOOKUP(A261,P2P!$A$13:$M$2000,2)))</f>
        <v/>
      </c>
      <c r="O261" s="485" t="str">
        <f>IF(E261="","",IF(ISERROR(VLOOKUP(A261,P2P!$A$13:$M$2000,8)),0,VLOOKUP(A261,P2P!$A$13:$M$2000,8))-IF(ISERROR(VLOOKUP(A261,P2P!$A$13:$M$2000,7)),0,VLOOKUP(A261,P2P!$A$13:$M$2000,7)))</f>
        <v/>
      </c>
      <c r="P261" s="485" t="str">
        <f>IF(H261="","",IF(ISERROR(VLOOKUP(A261,P2P!$A$13:$M$2000,13)),0,VLOOKUP(A261,P2P!$A$13:$M$2000,13))-IF(ISERROR(VLOOKUP(A261,P2P!$A$13:$M$2000,12)),0,VLOOKUP(A261,P2P!$A$13:$M$2000,12)))</f>
        <v/>
      </c>
    </row>
    <row r="262" spans="1:16">
      <c r="A262" s="479" t="str">
        <f>IF([1]raw_asset!$A262="","",VLOOKUP([1]raw_asset!$A262,[1]raw_asset!$A262:$G262,1))</f>
        <v/>
      </c>
      <c r="B262" s="479" t="str">
        <f>IF([1]raw_asset!$A262="","",VLOOKUP([1]raw_asset!$A262,[1]raw_asset!$A262:$G262,2))</f>
        <v/>
      </c>
      <c r="C262" s="479" t="str">
        <f>IF([1]raw_asset!$A262="","",VLOOKUP([1]raw_asset!$A262,[1]raw_asset!$A262:$G262,3))</f>
        <v/>
      </c>
      <c r="D262" s="113" t="str">
        <f t="shared" si="27"/>
        <v/>
      </c>
      <c r="E262" s="479" t="str">
        <f>IF([1]raw_asset!$A262="","",VLOOKUP([1]raw_asset!$A262,[1]raw_asset!$A262:$G262,4))</f>
        <v/>
      </c>
      <c r="F262" s="479" t="str">
        <f>IF([1]raw_asset!$A262="","",VLOOKUP([1]raw_asset!$A262,[1]raw_asset!$A262:$G262,5))</f>
        <v/>
      </c>
      <c r="G262" s="113" t="str">
        <f t="shared" si="28"/>
        <v/>
      </c>
      <c r="H262" s="479" t="str">
        <f>IF([1]raw_asset!$A262="","",VLOOKUP([1]raw_asset!$A262,[1]raw_asset!$A262:$G262,6))</f>
        <v/>
      </c>
      <c r="I262" s="479" t="str">
        <f>IF([1]raw_asset!$A262="","",VLOOKUP([1]raw_asset!$A262,[1]raw_asset!$A262:$G262,7))</f>
        <v/>
      </c>
      <c r="J262" s="113" t="str">
        <f t="shared" si="29"/>
        <v/>
      </c>
      <c r="K262" s="476" t="str">
        <f t="shared" si="24"/>
        <v/>
      </c>
      <c r="L262" s="479" t="str">
        <f t="shared" si="25"/>
        <v/>
      </c>
      <c r="M262" s="113" t="str">
        <f t="shared" si="26"/>
        <v/>
      </c>
      <c r="N262" s="485" t="str">
        <f>IF(B262="","",IF(ISERROR(VLOOKUP(A262,P2P!$A$13:$M$2000,3)),0,VLOOKUP(A262,P2P!$A$13:$M$2000,3))-IF(ISERROR(VLOOKUP(A262,P2P!$A$13:$M$2000,2)),0,VLOOKUP(A262,P2P!$A$13:$M$2000,2)))</f>
        <v/>
      </c>
      <c r="O262" s="485" t="str">
        <f>IF(E262="","",IF(ISERROR(VLOOKUP(A262,P2P!$A$13:$M$2000,8)),0,VLOOKUP(A262,P2P!$A$13:$M$2000,8))-IF(ISERROR(VLOOKUP(A262,P2P!$A$13:$M$2000,7)),0,VLOOKUP(A262,P2P!$A$13:$M$2000,7)))</f>
        <v/>
      </c>
      <c r="P262" s="485" t="str">
        <f>IF(H262="","",IF(ISERROR(VLOOKUP(A262,P2P!$A$13:$M$2000,13)),0,VLOOKUP(A262,P2P!$A$13:$M$2000,13))-IF(ISERROR(VLOOKUP(A262,P2P!$A$13:$M$2000,12)),0,VLOOKUP(A262,P2P!$A$13:$M$2000,12)))</f>
        <v/>
      </c>
    </row>
    <row r="263" spans="1:16">
      <c r="A263" s="479" t="str">
        <f>IF([1]raw_asset!$A263="","",VLOOKUP([1]raw_asset!$A263,[1]raw_asset!$A263:$G263,1))</f>
        <v/>
      </c>
      <c r="B263" s="479" t="str">
        <f>IF([1]raw_asset!$A263="","",VLOOKUP([1]raw_asset!$A263,[1]raw_asset!$A263:$G263,2))</f>
        <v/>
      </c>
      <c r="C263" s="479" t="str">
        <f>IF([1]raw_asset!$A263="","",VLOOKUP([1]raw_asset!$A263,[1]raw_asset!$A263:$G263,3))</f>
        <v/>
      </c>
      <c r="D263" s="113" t="str">
        <f t="shared" si="27"/>
        <v/>
      </c>
      <c r="E263" s="479" t="str">
        <f>IF([1]raw_asset!$A263="","",VLOOKUP([1]raw_asset!$A263,[1]raw_asset!$A263:$G263,4))</f>
        <v/>
      </c>
      <c r="F263" s="479" t="str">
        <f>IF([1]raw_asset!$A263="","",VLOOKUP([1]raw_asset!$A263,[1]raw_asset!$A263:$G263,5))</f>
        <v/>
      </c>
      <c r="G263" s="113" t="str">
        <f t="shared" si="28"/>
        <v/>
      </c>
      <c r="H263" s="479" t="str">
        <f>IF([1]raw_asset!$A263="","",VLOOKUP([1]raw_asset!$A263,[1]raw_asset!$A263:$G263,6))</f>
        <v/>
      </c>
      <c r="I263" s="479" t="str">
        <f>IF([1]raw_asset!$A263="","",VLOOKUP([1]raw_asset!$A263,[1]raw_asset!$A263:$G263,7))</f>
        <v/>
      </c>
      <c r="J263" s="113" t="str">
        <f t="shared" si="29"/>
        <v/>
      </c>
      <c r="K263" s="476" t="str">
        <f t="shared" si="24"/>
        <v/>
      </c>
      <c r="L263" s="479" t="str">
        <f t="shared" si="25"/>
        <v/>
      </c>
      <c r="M263" s="113" t="str">
        <f t="shared" si="26"/>
        <v/>
      </c>
      <c r="N263" s="485" t="str">
        <f>IF(B263="","",IF(ISERROR(VLOOKUP(A263,P2P!$A$13:$M$2000,3)),0,VLOOKUP(A263,P2P!$A$13:$M$2000,3))-IF(ISERROR(VLOOKUP(A263,P2P!$A$13:$M$2000,2)),0,VLOOKUP(A263,P2P!$A$13:$M$2000,2)))</f>
        <v/>
      </c>
      <c r="O263" s="485" t="str">
        <f>IF(E263="","",IF(ISERROR(VLOOKUP(A263,P2P!$A$13:$M$2000,8)),0,VLOOKUP(A263,P2P!$A$13:$M$2000,8))-IF(ISERROR(VLOOKUP(A263,P2P!$A$13:$M$2000,7)),0,VLOOKUP(A263,P2P!$A$13:$M$2000,7)))</f>
        <v/>
      </c>
      <c r="P263" s="485" t="str">
        <f>IF(H263="","",IF(ISERROR(VLOOKUP(A263,P2P!$A$13:$M$2000,13)),0,VLOOKUP(A263,P2P!$A$13:$M$2000,13))-IF(ISERROR(VLOOKUP(A263,P2P!$A$13:$M$2000,12)),0,VLOOKUP(A263,P2P!$A$13:$M$2000,12)))</f>
        <v/>
      </c>
    </row>
    <row r="264" spans="1:16">
      <c r="A264" s="479" t="str">
        <f>IF([1]raw_asset!$A264="","",VLOOKUP([1]raw_asset!$A264,[1]raw_asset!$A264:$G264,1))</f>
        <v/>
      </c>
      <c r="B264" s="479" t="str">
        <f>IF([1]raw_asset!$A264="","",VLOOKUP([1]raw_asset!$A264,[1]raw_asset!$A264:$G264,2))</f>
        <v/>
      </c>
      <c r="C264" s="479" t="str">
        <f>IF([1]raw_asset!$A264="","",VLOOKUP([1]raw_asset!$A264,[1]raw_asset!$A264:$G264,3))</f>
        <v/>
      </c>
      <c r="D264" s="113" t="str">
        <f t="shared" si="27"/>
        <v/>
      </c>
      <c r="E264" s="479" t="str">
        <f>IF([1]raw_asset!$A264="","",VLOOKUP([1]raw_asset!$A264,[1]raw_asset!$A264:$G264,4))</f>
        <v/>
      </c>
      <c r="F264" s="479" t="str">
        <f>IF([1]raw_asset!$A264="","",VLOOKUP([1]raw_asset!$A264,[1]raw_asset!$A264:$G264,5))</f>
        <v/>
      </c>
      <c r="G264" s="113" t="str">
        <f t="shared" si="28"/>
        <v/>
      </c>
      <c r="H264" s="479" t="str">
        <f>IF([1]raw_asset!$A264="","",VLOOKUP([1]raw_asset!$A264,[1]raw_asset!$A264:$G264,6))</f>
        <v/>
      </c>
      <c r="I264" s="479" t="str">
        <f>IF([1]raw_asset!$A264="","",VLOOKUP([1]raw_asset!$A264,[1]raw_asset!$A264:$G264,7))</f>
        <v/>
      </c>
      <c r="J264" s="113" t="str">
        <f t="shared" si="29"/>
        <v/>
      </c>
      <c r="K264" s="476" t="str">
        <f t="shared" si="24"/>
        <v/>
      </c>
      <c r="L264" s="479" t="str">
        <f t="shared" si="25"/>
        <v/>
      </c>
      <c r="M264" s="113" t="str">
        <f t="shared" si="26"/>
        <v/>
      </c>
      <c r="N264" s="485" t="str">
        <f>IF(B264="","",IF(ISERROR(VLOOKUP(A264,P2P!$A$13:$M$2000,3)),0,VLOOKUP(A264,P2P!$A$13:$M$2000,3))-IF(ISERROR(VLOOKUP(A264,P2P!$A$13:$M$2000,2)),0,VLOOKUP(A264,P2P!$A$13:$M$2000,2)))</f>
        <v/>
      </c>
      <c r="O264" s="485" t="str">
        <f>IF(E264="","",IF(ISERROR(VLOOKUP(A264,P2P!$A$13:$M$2000,8)),0,VLOOKUP(A264,P2P!$A$13:$M$2000,8))-IF(ISERROR(VLOOKUP(A264,P2P!$A$13:$M$2000,7)),0,VLOOKUP(A264,P2P!$A$13:$M$2000,7)))</f>
        <v/>
      </c>
      <c r="P264" s="485" t="str">
        <f>IF(H264="","",IF(ISERROR(VLOOKUP(A264,P2P!$A$13:$M$2000,13)),0,VLOOKUP(A264,P2P!$A$13:$M$2000,13))-IF(ISERROR(VLOOKUP(A264,P2P!$A$13:$M$2000,12)),0,VLOOKUP(A264,P2P!$A$13:$M$2000,12)))</f>
        <v/>
      </c>
    </row>
    <row r="265" spans="1:16">
      <c r="A265" s="479" t="str">
        <f>IF([1]raw_asset!$A265="","",VLOOKUP([1]raw_asset!$A265,[1]raw_asset!$A265:$G265,1))</f>
        <v/>
      </c>
      <c r="B265" s="479" t="str">
        <f>IF([1]raw_asset!$A265="","",VLOOKUP([1]raw_asset!$A265,[1]raw_asset!$A265:$G265,2))</f>
        <v/>
      </c>
      <c r="C265" s="479" t="str">
        <f>IF([1]raw_asset!$A265="","",VLOOKUP([1]raw_asset!$A265,[1]raw_asset!$A265:$G265,3))</f>
        <v/>
      </c>
      <c r="D265" s="113" t="str">
        <f t="shared" si="27"/>
        <v/>
      </c>
      <c r="E265" s="479" t="str">
        <f>IF([1]raw_asset!$A265="","",VLOOKUP([1]raw_asset!$A265,[1]raw_asset!$A265:$G265,4))</f>
        <v/>
      </c>
      <c r="F265" s="479" t="str">
        <f>IF([1]raw_asset!$A265="","",VLOOKUP([1]raw_asset!$A265,[1]raw_asset!$A265:$G265,5))</f>
        <v/>
      </c>
      <c r="G265" s="113" t="str">
        <f t="shared" si="28"/>
        <v/>
      </c>
      <c r="H265" s="479" t="str">
        <f>IF([1]raw_asset!$A265="","",VLOOKUP([1]raw_asset!$A265,[1]raw_asset!$A265:$G265,6))</f>
        <v/>
      </c>
      <c r="I265" s="479" t="str">
        <f>IF([1]raw_asset!$A265="","",VLOOKUP([1]raw_asset!$A265,[1]raw_asset!$A265:$G265,7))</f>
        <v/>
      </c>
      <c r="J265" s="113" t="str">
        <f t="shared" si="29"/>
        <v/>
      </c>
      <c r="K265" s="476" t="str">
        <f t="shared" si="24"/>
        <v/>
      </c>
      <c r="L265" s="479" t="str">
        <f t="shared" si="25"/>
        <v/>
      </c>
      <c r="M265" s="113" t="str">
        <f t="shared" si="26"/>
        <v/>
      </c>
      <c r="N265" s="485" t="str">
        <f>IF(B265="","",IF(ISERROR(VLOOKUP(A265,P2P!$A$13:$M$2000,3)),0,VLOOKUP(A265,P2P!$A$13:$M$2000,3))-IF(ISERROR(VLOOKUP(A265,P2P!$A$13:$M$2000,2)),0,VLOOKUP(A265,P2P!$A$13:$M$2000,2)))</f>
        <v/>
      </c>
      <c r="O265" s="485" t="str">
        <f>IF(E265="","",IF(ISERROR(VLOOKUP(A265,P2P!$A$13:$M$2000,8)),0,VLOOKUP(A265,P2P!$A$13:$M$2000,8))-IF(ISERROR(VLOOKUP(A265,P2P!$A$13:$M$2000,7)),0,VLOOKUP(A265,P2P!$A$13:$M$2000,7)))</f>
        <v/>
      </c>
      <c r="P265" s="485" t="str">
        <f>IF(H265="","",IF(ISERROR(VLOOKUP(A265,P2P!$A$13:$M$2000,13)),0,VLOOKUP(A265,P2P!$A$13:$M$2000,13))-IF(ISERROR(VLOOKUP(A265,P2P!$A$13:$M$2000,12)),0,VLOOKUP(A265,P2P!$A$13:$M$2000,12)))</f>
        <v/>
      </c>
    </row>
    <row r="266" spans="1:16">
      <c r="A266" s="479" t="str">
        <f>IF([1]raw_asset!$A266="","",VLOOKUP([1]raw_asset!$A266,[1]raw_asset!$A266:$G266,1))</f>
        <v/>
      </c>
      <c r="B266" s="479" t="str">
        <f>IF([1]raw_asset!$A266="","",VLOOKUP([1]raw_asset!$A266,[1]raw_asset!$A266:$G266,2))</f>
        <v/>
      </c>
      <c r="C266" s="479" t="str">
        <f>IF([1]raw_asset!$A266="","",VLOOKUP([1]raw_asset!$A266,[1]raw_asset!$A266:$G266,3))</f>
        <v/>
      </c>
      <c r="D266" s="113" t="str">
        <f t="shared" si="27"/>
        <v/>
      </c>
      <c r="E266" s="479" t="str">
        <f>IF([1]raw_asset!$A266="","",VLOOKUP([1]raw_asset!$A266,[1]raw_asset!$A266:$G266,4))</f>
        <v/>
      </c>
      <c r="F266" s="479" t="str">
        <f>IF([1]raw_asset!$A266="","",VLOOKUP([1]raw_asset!$A266,[1]raw_asset!$A266:$G266,5))</f>
        <v/>
      </c>
      <c r="G266" s="113" t="str">
        <f t="shared" si="28"/>
        <v/>
      </c>
      <c r="H266" s="479" t="str">
        <f>IF([1]raw_asset!$A266="","",VLOOKUP([1]raw_asset!$A266,[1]raw_asset!$A266:$G266,6))</f>
        <v/>
      </c>
      <c r="I266" s="479" t="str">
        <f>IF([1]raw_asset!$A266="","",VLOOKUP([1]raw_asset!$A266,[1]raw_asset!$A266:$G266,7))</f>
        <v/>
      </c>
      <c r="J266" s="113" t="str">
        <f t="shared" si="29"/>
        <v/>
      </c>
      <c r="K266" s="476" t="str">
        <f t="shared" si="24"/>
        <v/>
      </c>
      <c r="L266" s="479" t="str">
        <f t="shared" si="25"/>
        <v/>
      </c>
      <c r="M266" s="113" t="str">
        <f t="shared" si="26"/>
        <v/>
      </c>
      <c r="N266" s="485" t="str">
        <f>IF(B266="","",IF(ISERROR(VLOOKUP(A266,P2P!$A$13:$M$2000,3)),0,VLOOKUP(A266,P2P!$A$13:$M$2000,3))-IF(ISERROR(VLOOKUP(A266,P2P!$A$13:$M$2000,2)),0,VLOOKUP(A266,P2P!$A$13:$M$2000,2)))</f>
        <v/>
      </c>
      <c r="O266" s="485" t="str">
        <f>IF(E266="","",IF(ISERROR(VLOOKUP(A266,P2P!$A$13:$M$2000,8)),0,VLOOKUP(A266,P2P!$A$13:$M$2000,8))-IF(ISERROR(VLOOKUP(A266,P2P!$A$13:$M$2000,7)),0,VLOOKUP(A266,P2P!$A$13:$M$2000,7)))</f>
        <v/>
      </c>
      <c r="P266" s="485" t="str">
        <f>IF(H266="","",IF(ISERROR(VLOOKUP(A266,P2P!$A$13:$M$2000,13)),0,VLOOKUP(A266,P2P!$A$13:$M$2000,13))-IF(ISERROR(VLOOKUP(A266,P2P!$A$13:$M$2000,12)),0,VLOOKUP(A266,P2P!$A$13:$M$2000,12)))</f>
        <v/>
      </c>
    </row>
    <row r="267" spans="1:16">
      <c r="A267" s="479" t="str">
        <f>IF([1]raw_asset!$A267="","",VLOOKUP([1]raw_asset!$A267,[1]raw_asset!$A267:$G267,1))</f>
        <v/>
      </c>
      <c r="B267" s="479" t="str">
        <f>IF([1]raw_asset!$A267="","",VLOOKUP([1]raw_asset!$A267,[1]raw_asset!$A267:$G267,2))</f>
        <v/>
      </c>
      <c r="C267" s="479" t="str">
        <f>IF([1]raw_asset!$A267="","",VLOOKUP([1]raw_asset!$A267,[1]raw_asset!$A267:$G267,3))</f>
        <v/>
      </c>
      <c r="D267" s="113" t="str">
        <f t="shared" si="27"/>
        <v/>
      </c>
      <c r="E267" s="479" t="str">
        <f>IF([1]raw_asset!$A267="","",VLOOKUP([1]raw_asset!$A267,[1]raw_asset!$A267:$G267,4))</f>
        <v/>
      </c>
      <c r="F267" s="479" t="str">
        <f>IF([1]raw_asset!$A267="","",VLOOKUP([1]raw_asset!$A267,[1]raw_asset!$A267:$G267,5))</f>
        <v/>
      </c>
      <c r="G267" s="113" t="str">
        <f t="shared" si="28"/>
        <v/>
      </c>
      <c r="H267" s="479" t="str">
        <f>IF([1]raw_asset!$A267="","",VLOOKUP([1]raw_asset!$A267,[1]raw_asset!$A267:$G267,6))</f>
        <v/>
      </c>
      <c r="I267" s="479" t="str">
        <f>IF([1]raw_asset!$A267="","",VLOOKUP([1]raw_asset!$A267,[1]raw_asset!$A267:$G267,7))</f>
        <v/>
      </c>
      <c r="J267" s="113" t="str">
        <f t="shared" si="29"/>
        <v/>
      </c>
      <c r="K267" s="476" t="str">
        <f t="shared" si="24"/>
        <v/>
      </c>
      <c r="L267" s="479" t="str">
        <f t="shared" si="25"/>
        <v/>
      </c>
      <c r="M267" s="113" t="str">
        <f t="shared" si="26"/>
        <v/>
      </c>
      <c r="N267" s="485" t="str">
        <f>IF(B267="","",IF(ISERROR(VLOOKUP(A267,P2P!$A$13:$M$2000,3)),0,VLOOKUP(A267,P2P!$A$13:$M$2000,3))-IF(ISERROR(VLOOKUP(A267,P2P!$A$13:$M$2000,2)),0,VLOOKUP(A267,P2P!$A$13:$M$2000,2)))</f>
        <v/>
      </c>
      <c r="O267" s="485" t="str">
        <f>IF(E267="","",IF(ISERROR(VLOOKUP(A267,P2P!$A$13:$M$2000,8)),0,VLOOKUP(A267,P2P!$A$13:$M$2000,8))-IF(ISERROR(VLOOKUP(A267,P2P!$A$13:$M$2000,7)),0,VLOOKUP(A267,P2P!$A$13:$M$2000,7)))</f>
        <v/>
      </c>
      <c r="P267" s="485" t="str">
        <f>IF(H267="","",IF(ISERROR(VLOOKUP(A267,P2P!$A$13:$M$2000,13)),0,VLOOKUP(A267,P2P!$A$13:$M$2000,13))-IF(ISERROR(VLOOKUP(A267,P2P!$A$13:$M$2000,12)),0,VLOOKUP(A267,P2P!$A$13:$M$2000,12)))</f>
        <v/>
      </c>
    </row>
    <row r="268" spans="1:16">
      <c r="A268" s="479" t="str">
        <f>IF([1]raw_asset!$A268="","",VLOOKUP([1]raw_asset!$A268,[1]raw_asset!$A268:$G268,1))</f>
        <v/>
      </c>
      <c r="B268" s="479" t="str">
        <f>IF([1]raw_asset!$A268="","",VLOOKUP([1]raw_asset!$A268,[1]raw_asset!$A268:$G268,2))</f>
        <v/>
      </c>
      <c r="C268" s="479" t="str">
        <f>IF([1]raw_asset!$A268="","",VLOOKUP([1]raw_asset!$A268,[1]raw_asset!$A268:$G268,3))</f>
        <v/>
      </c>
      <c r="D268" s="113" t="str">
        <f t="shared" si="27"/>
        <v/>
      </c>
      <c r="E268" s="479" t="str">
        <f>IF([1]raw_asset!$A268="","",VLOOKUP([1]raw_asset!$A268,[1]raw_asset!$A268:$G268,4))</f>
        <v/>
      </c>
      <c r="F268" s="479" t="str">
        <f>IF([1]raw_asset!$A268="","",VLOOKUP([1]raw_asset!$A268,[1]raw_asset!$A268:$G268,5))</f>
        <v/>
      </c>
      <c r="G268" s="113" t="str">
        <f t="shared" si="28"/>
        <v/>
      </c>
      <c r="H268" s="479" t="str">
        <f>IF([1]raw_asset!$A268="","",VLOOKUP([1]raw_asset!$A268,[1]raw_asset!$A268:$G268,6))</f>
        <v/>
      </c>
      <c r="I268" s="479" t="str">
        <f>IF([1]raw_asset!$A268="","",VLOOKUP([1]raw_asset!$A268,[1]raw_asset!$A268:$G268,7))</f>
        <v/>
      </c>
      <c r="J268" s="113" t="str">
        <f t="shared" si="29"/>
        <v/>
      </c>
      <c r="K268" s="476" t="str">
        <f t="shared" si="24"/>
        <v/>
      </c>
      <c r="L268" s="479" t="str">
        <f t="shared" si="25"/>
        <v/>
      </c>
      <c r="M268" s="113" t="str">
        <f t="shared" si="26"/>
        <v/>
      </c>
      <c r="N268" s="485" t="str">
        <f>IF(B268="","",IF(ISERROR(VLOOKUP(A268,P2P!$A$13:$M$2000,3)),0,VLOOKUP(A268,P2P!$A$13:$M$2000,3))-IF(ISERROR(VLOOKUP(A268,P2P!$A$13:$M$2000,2)),0,VLOOKUP(A268,P2P!$A$13:$M$2000,2)))</f>
        <v/>
      </c>
      <c r="O268" s="485" t="str">
        <f>IF(E268="","",IF(ISERROR(VLOOKUP(A268,P2P!$A$13:$M$2000,8)),0,VLOOKUP(A268,P2P!$A$13:$M$2000,8))-IF(ISERROR(VLOOKUP(A268,P2P!$A$13:$M$2000,7)),0,VLOOKUP(A268,P2P!$A$13:$M$2000,7)))</f>
        <v/>
      </c>
      <c r="P268" s="485" t="str">
        <f>IF(H268="","",IF(ISERROR(VLOOKUP(A268,P2P!$A$13:$M$2000,13)),0,VLOOKUP(A268,P2P!$A$13:$M$2000,13))-IF(ISERROR(VLOOKUP(A268,P2P!$A$13:$M$2000,12)),0,VLOOKUP(A268,P2P!$A$13:$M$2000,12)))</f>
        <v/>
      </c>
    </row>
    <row r="269" spans="1:16">
      <c r="A269" s="479" t="str">
        <f>IF([1]raw_asset!$A269="","",VLOOKUP([1]raw_asset!$A269,[1]raw_asset!$A269:$G269,1))</f>
        <v/>
      </c>
      <c r="B269" s="479" t="str">
        <f>IF([1]raw_asset!$A269="","",VLOOKUP([1]raw_asset!$A269,[1]raw_asset!$A269:$G269,2))</f>
        <v/>
      </c>
      <c r="C269" s="479" t="str">
        <f>IF([1]raw_asset!$A269="","",VLOOKUP([1]raw_asset!$A269,[1]raw_asset!$A269:$G269,3))</f>
        <v/>
      </c>
      <c r="D269" s="113" t="str">
        <f t="shared" si="27"/>
        <v/>
      </c>
      <c r="E269" s="479" t="str">
        <f>IF([1]raw_asset!$A269="","",VLOOKUP([1]raw_asset!$A269,[1]raw_asset!$A269:$G269,4))</f>
        <v/>
      </c>
      <c r="F269" s="479" t="str">
        <f>IF([1]raw_asset!$A269="","",VLOOKUP([1]raw_asset!$A269,[1]raw_asset!$A269:$G269,5))</f>
        <v/>
      </c>
      <c r="G269" s="113" t="str">
        <f t="shared" si="28"/>
        <v/>
      </c>
      <c r="H269" s="479" t="str">
        <f>IF([1]raw_asset!$A269="","",VLOOKUP([1]raw_asset!$A269,[1]raw_asset!$A269:$G269,6))</f>
        <v/>
      </c>
      <c r="I269" s="479" t="str">
        <f>IF([1]raw_asset!$A269="","",VLOOKUP([1]raw_asset!$A269,[1]raw_asset!$A269:$G269,7))</f>
        <v/>
      </c>
      <c r="J269" s="113" t="str">
        <f t="shared" si="29"/>
        <v/>
      </c>
      <c r="K269" s="476" t="str">
        <f t="shared" si="24"/>
        <v/>
      </c>
      <c r="L269" s="479" t="str">
        <f t="shared" si="25"/>
        <v/>
      </c>
      <c r="M269" s="113" t="str">
        <f t="shared" si="26"/>
        <v/>
      </c>
      <c r="N269" s="485" t="str">
        <f>IF(B269="","",IF(ISERROR(VLOOKUP(A269,P2P!$A$13:$M$2000,3)),0,VLOOKUP(A269,P2P!$A$13:$M$2000,3))-IF(ISERROR(VLOOKUP(A269,P2P!$A$13:$M$2000,2)),0,VLOOKUP(A269,P2P!$A$13:$M$2000,2)))</f>
        <v/>
      </c>
      <c r="O269" s="485" t="str">
        <f>IF(E269="","",IF(ISERROR(VLOOKUP(A269,P2P!$A$13:$M$2000,8)),0,VLOOKUP(A269,P2P!$A$13:$M$2000,8))-IF(ISERROR(VLOOKUP(A269,P2P!$A$13:$M$2000,7)),0,VLOOKUP(A269,P2P!$A$13:$M$2000,7)))</f>
        <v/>
      </c>
      <c r="P269" s="485" t="str">
        <f>IF(H269="","",IF(ISERROR(VLOOKUP(A269,P2P!$A$13:$M$2000,13)),0,VLOOKUP(A269,P2P!$A$13:$M$2000,13))-IF(ISERROR(VLOOKUP(A269,P2P!$A$13:$M$2000,12)),0,VLOOKUP(A269,P2P!$A$13:$M$2000,12)))</f>
        <v/>
      </c>
    </row>
    <row r="270" spans="1:16">
      <c r="A270" s="479" t="str">
        <f>IF([1]raw_asset!$A270="","",VLOOKUP([1]raw_asset!$A270,[1]raw_asset!$A270:$G270,1))</f>
        <v/>
      </c>
      <c r="B270" s="479" t="str">
        <f>IF([1]raw_asset!$A270="","",VLOOKUP([1]raw_asset!$A270,[1]raw_asset!$A270:$G270,2))</f>
        <v/>
      </c>
      <c r="C270" s="479" t="str">
        <f>IF([1]raw_asset!$A270="","",VLOOKUP([1]raw_asset!$A270,[1]raw_asset!$A270:$G270,3))</f>
        <v/>
      </c>
      <c r="D270" s="113" t="str">
        <f t="shared" si="27"/>
        <v/>
      </c>
      <c r="E270" s="479" t="str">
        <f>IF([1]raw_asset!$A270="","",VLOOKUP([1]raw_asset!$A270,[1]raw_asset!$A270:$G270,4))</f>
        <v/>
      </c>
      <c r="F270" s="479" t="str">
        <f>IF([1]raw_asset!$A270="","",VLOOKUP([1]raw_asset!$A270,[1]raw_asset!$A270:$G270,5))</f>
        <v/>
      </c>
      <c r="G270" s="113" t="str">
        <f t="shared" si="28"/>
        <v/>
      </c>
      <c r="H270" s="479" t="str">
        <f>IF([1]raw_asset!$A270="","",VLOOKUP([1]raw_asset!$A270,[1]raw_asset!$A270:$G270,6))</f>
        <v/>
      </c>
      <c r="I270" s="479" t="str">
        <f>IF([1]raw_asset!$A270="","",VLOOKUP([1]raw_asset!$A270,[1]raw_asset!$A270:$G270,7))</f>
        <v/>
      </c>
      <c r="J270" s="113" t="str">
        <f t="shared" si="29"/>
        <v/>
      </c>
      <c r="K270" s="476" t="str">
        <f t="shared" si="24"/>
        <v/>
      </c>
      <c r="L270" s="479" t="str">
        <f t="shared" si="25"/>
        <v/>
      </c>
      <c r="M270" s="113" t="str">
        <f t="shared" si="26"/>
        <v/>
      </c>
      <c r="N270" s="485" t="str">
        <f>IF(B270="","",IF(ISERROR(VLOOKUP(A270,P2P!$A$13:$M$2000,3)),0,VLOOKUP(A270,P2P!$A$13:$M$2000,3))-IF(ISERROR(VLOOKUP(A270,P2P!$A$13:$M$2000,2)),0,VLOOKUP(A270,P2P!$A$13:$M$2000,2)))</f>
        <v/>
      </c>
      <c r="O270" s="485" t="str">
        <f>IF(E270="","",IF(ISERROR(VLOOKUP(A270,P2P!$A$13:$M$2000,8)),0,VLOOKUP(A270,P2P!$A$13:$M$2000,8))-IF(ISERROR(VLOOKUP(A270,P2P!$A$13:$M$2000,7)),0,VLOOKUP(A270,P2P!$A$13:$M$2000,7)))</f>
        <v/>
      </c>
      <c r="P270" s="485" t="str">
        <f>IF(H270="","",IF(ISERROR(VLOOKUP(A270,P2P!$A$13:$M$2000,13)),0,VLOOKUP(A270,P2P!$A$13:$M$2000,13))-IF(ISERROR(VLOOKUP(A270,P2P!$A$13:$M$2000,12)),0,VLOOKUP(A270,P2P!$A$13:$M$2000,12)))</f>
        <v/>
      </c>
    </row>
    <row r="271" spans="1:16">
      <c r="A271" s="479" t="str">
        <f>IF([1]raw_asset!$A271="","",VLOOKUP([1]raw_asset!$A271,[1]raw_asset!$A271:$G271,1))</f>
        <v/>
      </c>
      <c r="B271" s="479" t="str">
        <f>IF([1]raw_asset!$A271="","",VLOOKUP([1]raw_asset!$A271,[1]raw_asset!$A271:$G271,2))</f>
        <v/>
      </c>
      <c r="C271" s="479" t="str">
        <f>IF([1]raw_asset!$A271="","",VLOOKUP([1]raw_asset!$A271,[1]raw_asset!$A271:$G271,3))</f>
        <v/>
      </c>
      <c r="D271" s="113" t="str">
        <f t="shared" si="27"/>
        <v/>
      </c>
      <c r="E271" s="479" t="str">
        <f>IF([1]raw_asset!$A271="","",VLOOKUP([1]raw_asset!$A271,[1]raw_asset!$A271:$G271,4))</f>
        <v/>
      </c>
      <c r="F271" s="479" t="str">
        <f>IF([1]raw_asset!$A271="","",VLOOKUP([1]raw_asset!$A271,[1]raw_asset!$A271:$G271,5))</f>
        <v/>
      </c>
      <c r="G271" s="113" t="str">
        <f t="shared" si="28"/>
        <v/>
      </c>
      <c r="H271" s="479" t="str">
        <f>IF([1]raw_asset!$A271="","",VLOOKUP([1]raw_asset!$A271,[1]raw_asset!$A271:$G271,6))</f>
        <v/>
      </c>
      <c r="I271" s="479" t="str">
        <f>IF([1]raw_asset!$A271="","",VLOOKUP([1]raw_asset!$A271,[1]raw_asset!$A271:$G271,7))</f>
        <v/>
      </c>
      <c r="J271" s="113" t="str">
        <f t="shared" si="29"/>
        <v/>
      </c>
      <c r="K271" s="476" t="str">
        <f t="shared" si="24"/>
        <v/>
      </c>
      <c r="L271" s="479" t="str">
        <f t="shared" si="25"/>
        <v/>
      </c>
      <c r="M271" s="113" t="str">
        <f t="shared" si="26"/>
        <v/>
      </c>
      <c r="N271" s="485" t="str">
        <f>IF(B271="","",IF(ISERROR(VLOOKUP(A271,P2P!$A$13:$M$2000,3)),0,VLOOKUP(A271,P2P!$A$13:$M$2000,3))-IF(ISERROR(VLOOKUP(A271,P2P!$A$13:$M$2000,2)),0,VLOOKUP(A271,P2P!$A$13:$M$2000,2)))</f>
        <v/>
      </c>
      <c r="O271" s="485" t="str">
        <f>IF(E271="","",IF(ISERROR(VLOOKUP(A271,P2P!$A$13:$M$2000,8)),0,VLOOKUP(A271,P2P!$A$13:$M$2000,8))-IF(ISERROR(VLOOKUP(A271,P2P!$A$13:$M$2000,7)),0,VLOOKUP(A271,P2P!$A$13:$M$2000,7)))</f>
        <v/>
      </c>
      <c r="P271" s="485" t="str">
        <f>IF(H271="","",IF(ISERROR(VLOOKUP(A271,P2P!$A$13:$M$2000,13)),0,VLOOKUP(A271,P2P!$A$13:$M$2000,13))-IF(ISERROR(VLOOKUP(A271,P2P!$A$13:$M$2000,12)),0,VLOOKUP(A271,P2P!$A$13:$M$2000,12)))</f>
        <v/>
      </c>
    </row>
    <row r="272" spans="1:16">
      <c r="A272" s="479" t="str">
        <f>IF([1]raw_asset!$A272="","",VLOOKUP([1]raw_asset!$A272,[1]raw_asset!$A272:$G272,1))</f>
        <v/>
      </c>
      <c r="B272" s="479" t="str">
        <f>IF([1]raw_asset!$A272="","",VLOOKUP([1]raw_asset!$A272,[1]raw_asset!$A272:$G272,2))</f>
        <v/>
      </c>
      <c r="C272" s="479" t="str">
        <f>IF([1]raw_asset!$A272="","",VLOOKUP([1]raw_asset!$A272,[1]raw_asset!$A272:$G272,3))</f>
        <v/>
      </c>
      <c r="D272" s="113" t="str">
        <f t="shared" si="27"/>
        <v/>
      </c>
      <c r="E272" s="479" t="str">
        <f>IF([1]raw_asset!$A272="","",VLOOKUP([1]raw_asset!$A272,[1]raw_asset!$A272:$G272,4))</f>
        <v/>
      </c>
      <c r="F272" s="479" t="str">
        <f>IF([1]raw_asset!$A272="","",VLOOKUP([1]raw_asset!$A272,[1]raw_asset!$A272:$G272,5))</f>
        <v/>
      </c>
      <c r="G272" s="113" t="str">
        <f t="shared" si="28"/>
        <v/>
      </c>
      <c r="H272" s="479" t="str">
        <f>IF([1]raw_asset!$A272="","",VLOOKUP([1]raw_asset!$A272,[1]raw_asset!$A272:$G272,6))</f>
        <v/>
      </c>
      <c r="I272" s="479" t="str">
        <f>IF([1]raw_asset!$A272="","",VLOOKUP([1]raw_asset!$A272,[1]raw_asset!$A272:$G272,7))</f>
        <v/>
      </c>
      <c r="J272" s="113" t="str">
        <f t="shared" si="29"/>
        <v/>
      </c>
      <c r="K272" s="476" t="str">
        <f t="shared" si="24"/>
        <v/>
      </c>
      <c r="L272" s="479" t="str">
        <f t="shared" si="25"/>
        <v/>
      </c>
      <c r="M272" s="113" t="str">
        <f t="shared" si="26"/>
        <v/>
      </c>
      <c r="N272" s="485" t="str">
        <f>IF(B272="","",IF(ISERROR(VLOOKUP(A272,P2P!$A$13:$M$2000,3)),0,VLOOKUP(A272,P2P!$A$13:$M$2000,3))-IF(ISERROR(VLOOKUP(A272,P2P!$A$13:$M$2000,2)),0,VLOOKUP(A272,P2P!$A$13:$M$2000,2)))</f>
        <v/>
      </c>
      <c r="O272" s="485" t="str">
        <f>IF(E272="","",IF(ISERROR(VLOOKUP(A272,P2P!$A$13:$M$2000,8)),0,VLOOKUP(A272,P2P!$A$13:$M$2000,8))-IF(ISERROR(VLOOKUP(A272,P2P!$A$13:$M$2000,7)),0,VLOOKUP(A272,P2P!$A$13:$M$2000,7)))</f>
        <v/>
      </c>
      <c r="P272" s="485" t="str">
        <f>IF(H272="","",IF(ISERROR(VLOOKUP(A272,P2P!$A$13:$M$2000,13)),0,VLOOKUP(A272,P2P!$A$13:$M$2000,13))-IF(ISERROR(VLOOKUP(A272,P2P!$A$13:$M$2000,12)),0,VLOOKUP(A272,P2P!$A$13:$M$2000,12)))</f>
        <v/>
      </c>
    </row>
    <row r="273" spans="1:16">
      <c r="A273" s="479" t="str">
        <f>IF([1]raw_asset!$A273="","",VLOOKUP([1]raw_asset!$A273,[1]raw_asset!$A273:$G273,1))</f>
        <v/>
      </c>
      <c r="B273" s="479" t="str">
        <f>IF([1]raw_asset!$A273="","",VLOOKUP([1]raw_asset!$A273,[1]raw_asset!$A273:$G273,2))</f>
        <v/>
      </c>
      <c r="C273" s="479" t="str">
        <f>IF([1]raw_asset!$A273="","",VLOOKUP([1]raw_asset!$A273,[1]raw_asset!$A273:$G273,3))</f>
        <v/>
      </c>
      <c r="D273" s="113" t="str">
        <f t="shared" si="27"/>
        <v/>
      </c>
      <c r="E273" s="479" t="str">
        <f>IF([1]raw_asset!$A273="","",VLOOKUP([1]raw_asset!$A273,[1]raw_asset!$A273:$G273,4))</f>
        <v/>
      </c>
      <c r="F273" s="479" t="str">
        <f>IF([1]raw_asset!$A273="","",VLOOKUP([1]raw_asset!$A273,[1]raw_asset!$A273:$G273,5))</f>
        <v/>
      </c>
      <c r="G273" s="113" t="str">
        <f t="shared" si="28"/>
        <v/>
      </c>
      <c r="H273" s="479" t="str">
        <f>IF([1]raw_asset!$A273="","",VLOOKUP([1]raw_asset!$A273,[1]raw_asset!$A273:$G273,6))</f>
        <v/>
      </c>
      <c r="I273" s="479" t="str">
        <f>IF([1]raw_asset!$A273="","",VLOOKUP([1]raw_asset!$A273,[1]raw_asset!$A273:$G273,7))</f>
        <v/>
      </c>
      <c r="J273" s="113" t="str">
        <f t="shared" si="29"/>
        <v/>
      </c>
      <c r="K273" s="476" t="str">
        <f t="shared" si="24"/>
        <v/>
      </c>
      <c r="L273" s="479" t="str">
        <f t="shared" si="25"/>
        <v/>
      </c>
      <c r="M273" s="113" t="str">
        <f t="shared" si="26"/>
        <v/>
      </c>
      <c r="N273" s="485" t="str">
        <f>IF(B273="","",IF(ISERROR(VLOOKUP(A273,P2P!$A$13:$M$2000,3)),0,VLOOKUP(A273,P2P!$A$13:$M$2000,3))-IF(ISERROR(VLOOKUP(A273,P2P!$A$13:$M$2000,2)),0,VLOOKUP(A273,P2P!$A$13:$M$2000,2)))</f>
        <v/>
      </c>
      <c r="O273" s="485" t="str">
        <f>IF(E273="","",IF(ISERROR(VLOOKUP(A273,P2P!$A$13:$M$2000,8)),0,VLOOKUP(A273,P2P!$A$13:$M$2000,8))-IF(ISERROR(VLOOKUP(A273,P2P!$A$13:$M$2000,7)),0,VLOOKUP(A273,P2P!$A$13:$M$2000,7)))</f>
        <v/>
      </c>
      <c r="P273" s="485" t="str">
        <f>IF(H273="","",IF(ISERROR(VLOOKUP(A273,P2P!$A$13:$M$2000,13)),0,VLOOKUP(A273,P2P!$A$13:$M$2000,13))-IF(ISERROR(VLOOKUP(A273,P2P!$A$13:$M$2000,12)),0,VLOOKUP(A273,P2P!$A$13:$M$2000,12)))</f>
        <v/>
      </c>
    </row>
    <row r="274" spans="1:16">
      <c r="A274" s="479" t="str">
        <f>IF([1]raw_asset!$A274="","",VLOOKUP([1]raw_asset!$A274,[1]raw_asset!$A274:$G274,1))</f>
        <v/>
      </c>
      <c r="B274" s="479" t="str">
        <f>IF([1]raw_asset!$A274="","",VLOOKUP([1]raw_asset!$A274,[1]raw_asset!$A274:$G274,2))</f>
        <v/>
      </c>
      <c r="C274" s="479" t="str">
        <f>IF([1]raw_asset!$A274="","",VLOOKUP([1]raw_asset!$A274,[1]raw_asset!$A274:$G274,3))</f>
        <v/>
      </c>
      <c r="D274" s="113" t="str">
        <f t="shared" si="27"/>
        <v/>
      </c>
      <c r="E274" s="479" t="str">
        <f>IF([1]raw_asset!$A274="","",VLOOKUP([1]raw_asset!$A274,[1]raw_asset!$A274:$G274,4))</f>
        <v/>
      </c>
      <c r="F274" s="479" t="str">
        <f>IF([1]raw_asset!$A274="","",VLOOKUP([1]raw_asset!$A274,[1]raw_asset!$A274:$G274,5))</f>
        <v/>
      </c>
      <c r="G274" s="113" t="str">
        <f t="shared" si="28"/>
        <v/>
      </c>
      <c r="H274" s="479" t="str">
        <f>IF([1]raw_asset!$A274="","",VLOOKUP([1]raw_asset!$A274,[1]raw_asset!$A274:$G274,6))</f>
        <v/>
      </c>
      <c r="I274" s="479" t="str">
        <f>IF([1]raw_asset!$A274="","",VLOOKUP([1]raw_asset!$A274,[1]raw_asset!$A274:$G274,7))</f>
        <v/>
      </c>
      <c r="J274" s="113" t="str">
        <f t="shared" si="29"/>
        <v/>
      </c>
      <c r="K274" s="476" t="str">
        <f t="shared" si="24"/>
        <v/>
      </c>
      <c r="L274" s="479" t="str">
        <f t="shared" si="25"/>
        <v/>
      </c>
      <c r="M274" s="113" t="str">
        <f t="shared" si="26"/>
        <v/>
      </c>
      <c r="N274" s="485" t="str">
        <f>IF(B274="","",IF(ISERROR(VLOOKUP(A274,P2P!$A$13:$M$2000,3)),0,VLOOKUP(A274,P2P!$A$13:$M$2000,3))-IF(ISERROR(VLOOKUP(A274,P2P!$A$13:$M$2000,2)),0,VLOOKUP(A274,P2P!$A$13:$M$2000,2)))</f>
        <v/>
      </c>
      <c r="O274" s="485" t="str">
        <f>IF(E274="","",IF(ISERROR(VLOOKUP(A274,P2P!$A$13:$M$2000,8)),0,VLOOKUP(A274,P2P!$A$13:$M$2000,8))-IF(ISERROR(VLOOKUP(A274,P2P!$A$13:$M$2000,7)),0,VLOOKUP(A274,P2P!$A$13:$M$2000,7)))</f>
        <v/>
      </c>
      <c r="P274" s="485" t="str">
        <f>IF(H274="","",IF(ISERROR(VLOOKUP(A274,P2P!$A$13:$M$2000,13)),0,VLOOKUP(A274,P2P!$A$13:$M$2000,13))-IF(ISERROR(VLOOKUP(A274,P2P!$A$13:$M$2000,12)),0,VLOOKUP(A274,P2P!$A$13:$M$2000,12)))</f>
        <v/>
      </c>
    </row>
    <row r="275" spans="1:16">
      <c r="A275" s="479" t="str">
        <f>IF([1]raw_asset!$A275="","",VLOOKUP([1]raw_asset!$A275,[1]raw_asset!$A275:$G275,1))</f>
        <v/>
      </c>
      <c r="B275" s="479" t="str">
        <f>IF([1]raw_asset!$A275="","",VLOOKUP([1]raw_asset!$A275,[1]raw_asset!$A275:$G275,2))</f>
        <v/>
      </c>
      <c r="C275" s="479" t="str">
        <f>IF([1]raw_asset!$A275="","",VLOOKUP([1]raw_asset!$A275,[1]raw_asset!$A275:$G275,3))</f>
        <v/>
      </c>
      <c r="D275" s="113" t="str">
        <f t="shared" si="27"/>
        <v/>
      </c>
      <c r="E275" s="479" t="str">
        <f>IF([1]raw_asset!$A275="","",VLOOKUP([1]raw_asset!$A275,[1]raw_asset!$A275:$G275,4))</f>
        <v/>
      </c>
      <c r="F275" s="479" t="str">
        <f>IF([1]raw_asset!$A275="","",VLOOKUP([1]raw_asset!$A275,[1]raw_asset!$A275:$G275,5))</f>
        <v/>
      </c>
      <c r="G275" s="113" t="str">
        <f t="shared" si="28"/>
        <v/>
      </c>
      <c r="H275" s="479" t="str">
        <f>IF([1]raw_asset!$A275="","",VLOOKUP([1]raw_asset!$A275,[1]raw_asset!$A275:$G275,6))</f>
        <v/>
      </c>
      <c r="I275" s="479" t="str">
        <f>IF([1]raw_asset!$A275="","",VLOOKUP([1]raw_asset!$A275,[1]raw_asset!$A275:$G275,7))</f>
        <v/>
      </c>
      <c r="J275" s="113" t="str">
        <f t="shared" si="29"/>
        <v/>
      </c>
      <c r="K275" s="476" t="str">
        <f t="shared" si="24"/>
        <v/>
      </c>
      <c r="L275" s="479" t="str">
        <f t="shared" si="25"/>
        <v/>
      </c>
      <c r="M275" s="113" t="str">
        <f t="shared" si="26"/>
        <v/>
      </c>
      <c r="N275" s="485" t="str">
        <f>IF(B275="","",IF(ISERROR(VLOOKUP(A275,P2P!$A$13:$M$2000,3)),0,VLOOKUP(A275,P2P!$A$13:$M$2000,3))-IF(ISERROR(VLOOKUP(A275,P2P!$A$13:$M$2000,2)),0,VLOOKUP(A275,P2P!$A$13:$M$2000,2)))</f>
        <v/>
      </c>
      <c r="O275" s="485" t="str">
        <f>IF(E275="","",IF(ISERROR(VLOOKUP(A275,P2P!$A$13:$M$2000,8)),0,VLOOKUP(A275,P2P!$A$13:$M$2000,8))-IF(ISERROR(VLOOKUP(A275,P2P!$A$13:$M$2000,7)),0,VLOOKUP(A275,P2P!$A$13:$M$2000,7)))</f>
        <v/>
      </c>
      <c r="P275" s="485" t="str">
        <f>IF(H275="","",IF(ISERROR(VLOOKUP(A275,P2P!$A$13:$M$2000,13)),0,VLOOKUP(A275,P2P!$A$13:$M$2000,13))-IF(ISERROR(VLOOKUP(A275,P2P!$A$13:$M$2000,12)),0,VLOOKUP(A275,P2P!$A$13:$M$2000,12)))</f>
        <v/>
      </c>
    </row>
    <row r="276" spans="1:16">
      <c r="A276" s="479" t="str">
        <f>IF([1]raw_asset!$A276="","",VLOOKUP([1]raw_asset!$A276,[1]raw_asset!$A276:$G276,1))</f>
        <v/>
      </c>
      <c r="B276" s="479" t="str">
        <f>IF([1]raw_asset!$A276="","",VLOOKUP([1]raw_asset!$A276,[1]raw_asset!$A276:$G276,2))</f>
        <v/>
      </c>
      <c r="C276" s="479" t="str">
        <f>IF([1]raw_asset!$A276="","",VLOOKUP([1]raw_asset!$A276,[1]raw_asset!$A276:$G276,3))</f>
        <v/>
      </c>
      <c r="D276" s="113" t="str">
        <f t="shared" si="27"/>
        <v/>
      </c>
      <c r="E276" s="479" t="str">
        <f>IF([1]raw_asset!$A276="","",VLOOKUP([1]raw_asset!$A276,[1]raw_asset!$A276:$G276,4))</f>
        <v/>
      </c>
      <c r="F276" s="479" t="str">
        <f>IF([1]raw_asset!$A276="","",VLOOKUP([1]raw_asset!$A276,[1]raw_asset!$A276:$G276,5))</f>
        <v/>
      </c>
      <c r="G276" s="113" t="str">
        <f t="shared" si="28"/>
        <v/>
      </c>
      <c r="H276" s="479" t="str">
        <f>IF([1]raw_asset!$A276="","",VLOOKUP([1]raw_asset!$A276,[1]raw_asset!$A276:$G276,6))</f>
        <v/>
      </c>
      <c r="I276" s="479" t="str">
        <f>IF([1]raw_asset!$A276="","",VLOOKUP([1]raw_asset!$A276,[1]raw_asset!$A276:$G276,7))</f>
        <v/>
      </c>
      <c r="J276" s="113" t="str">
        <f t="shared" si="29"/>
        <v/>
      </c>
      <c r="K276" s="476" t="str">
        <f t="shared" si="24"/>
        <v/>
      </c>
      <c r="L276" s="479" t="str">
        <f t="shared" si="25"/>
        <v/>
      </c>
      <c r="M276" s="113" t="str">
        <f t="shared" si="26"/>
        <v/>
      </c>
      <c r="N276" s="485" t="str">
        <f>IF(B276="","",IF(ISERROR(VLOOKUP(A276,P2P!$A$13:$M$2000,3)),0,VLOOKUP(A276,P2P!$A$13:$M$2000,3))-IF(ISERROR(VLOOKUP(A276,P2P!$A$13:$M$2000,2)),0,VLOOKUP(A276,P2P!$A$13:$M$2000,2)))</f>
        <v/>
      </c>
      <c r="O276" s="485" t="str">
        <f>IF(E276="","",IF(ISERROR(VLOOKUP(A276,P2P!$A$13:$M$2000,8)),0,VLOOKUP(A276,P2P!$A$13:$M$2000,8))-IF(ISERROR(VLOOKUP(A276,P2P!$A$13:$M$2000,7)),0,VLOOKUP(A276,P2P!$A$13:$M$2000,7)))</f>
        <v/>
      </c>
      <c r="P276" s="485" t="str">
        <f>IF(H276="","",IF(ISERROR(VLOOKUP(A276,P2P!$A$13:$M$2000,13)),0,VLOOKUP(A276,P2P!$A$13:$M$2000,13))-IF(ISERROR(VLOOKUP(A276,P2P!$A$13:$M$2000,12)),0,VLOOKUP(A276,P2P!$A$13:$M$2000,12)))</f>
        <v/>
      </c>
    </row>
    <row r="277" spans="1:16">
      <c r="A277" s="479" t="str">
        <f>IF([1]raw_asset!$A277="","",VLOOKUP([1]raw_asset!$A277,[1]raw_asset!$A277:$G277,1))</f>
        <v/>
      </c>
      <c r="B277" s="479" t="str">
        <f>IF([1]raw_asset!$A277="","",VLOOKUP([1]raw_asset!$A277,[1]raw_asset!$A277:$G277,2))</f>
        <v/>
      </c>
      <c r="C277" s="479" t="str">
        <f>IF([1]raw_asset!$A277="","",VLOOKUP([1]raw_asset!$A277,[1]raw_asset!$A277:$G277,3))</f>
        <v/>
      </c>
      <c r="D277" s="113" t="str">
        <f t="shared" si="27"/>
        <v/>
      </c>
      <c r="E277" s="479" t="str">
        <f>IF([1]raw_asset!$A277="","",VLOOKUP([1]raw_asset!$A277,[1]raw_asset!$A277:$G277,4))</f>
        <v/>
      </c>
      <c r="F277" s="479" t="str">
        <f>IF([1]raw_asset!$A277="","",VLOOKUP([1]raw_asset!$A277,[1]raw_asset!$A277:$G277,5))</f>
        <v/>
      </c>
      <c r="G277" s="113" t="str">
        <f t="shared" si="28"/>
        <v/>
      </c>
      <c r="H277" s="479" t="str">
        <f>IF([1]raw_asset!$A277="","",VLOOKUP([1]raw_asset!$A277,[1]raw_asset!$A277:$G277,6))</f>
        <v/>
      </c>
      <c r="I277" s="479" t="str">
        <f>IF([1]raw_asset!$A277="","",VLOOKUP([1]raw_asset!$A277,[1]raw_asset!$A277:$G277,7))</f>
        <v/>
      </c>
      <c r="J277" s="113" t="str">
        <f t="shared" si="29"/>
        <v/>
      </c>
      <c r="K277" s="476" t="str">
        <f t="shared" si="24"/>
        <v/>
      </c>
      <c r="L277" s="479" t="str">
        <f t="shared" si="25"/>
        <v/>
      </c>
      <c r="M277" s="113" t="str">
        <f t="shared" si="26"/>
        <v/>
      </c>
      <c r="N277" s="485" t="str">
        <f>IF(B277="","",IF(ISERROR(VLOOKUP(A277,P2P!$A$13:$M$2000,3)),0,VLOOKUP(A277,P2P!$A$13:$M$2000,3))-IF(ISERROR(VLOOKUP(A277,P2P!$A$13:$M$2000,2)),0,VLOOKUP(A277,P2P!$A$13:$M$2000,2)))</f>
        <v/>
      </c>
      <c r="O277" s="485" t="str">
        <f>IF(E277="","",IF(ISERROR(VLOOKUP(A277,P2P!$A$13:$M$2000,8)),0,VLOOKUP(A277,P2P!$A$13:$M$2000,8))-IF(ISERROR(VLOOKUP(A277,P2P!$A$13:$M$2000,7)),0,VLOOKUP(A277,P2P!$A$13:$M$2000,7)))</f>
        <v/>
      </c>
      <c r="P277" s="485" t="str">
        <f>IF(H277="","",IF(ISERROR(VLOOKUP(A277,P2P!$A$13:$M$2000,13)),0,VLOOKUP(A277,P2P!$A$13:$M$2000,13))-IF(ISERROR(VLOOKUP(A277,P2P!$A$13:$M$2000,12)),0,VLOOKUP(A277,P2P!$A$13:$M$2000,12)))</f>
        <v/>
      </c>
    </row>
    <row r="278" spans="1:16">
      <c r="A278" s="479" t="str">
        <f>IF([1]raw_asset!$A278="","",VLOOKUP([1]raw_asset!$A278,[1]raw_asset!$A278:$G278,1))</f>
        <v/>
      </c>
      <c r="B278" s="479" t="str">
        <f>IF([1]raw_asset!$A278="","",VLOOKUP([1]raw_asset!$A278,[1]raw_asset!$A278:$G278,2))</f>
        <v/>
      </c>
      <c r="C278" s="479" t="str">
        <f>IF([1]raw_asset!$A278="","",VLOOKUP([1]raw_asset!$A278,[1]raw_asset!$A278:$G278,3))</f>
        <v/>
      </c>
      <c r="D278" s="113" t="str">
        <f t="shared" si="27"/>
        <v/>
      </c>
      <c r="E278" s="479" t="str">
        <f>IF([1]raw_asset!$A278="","",VLOOKUP([1]raw_asset!$A278,[1]raw_asset!$A278:$G278,4))</f>
        <v/>
      </c>
      <c r="F278" s="479" t="str">
        <f>IF([1]raw_asset!$A278="","",VLOOKUP([1]raw_asset!$A278,[1]raw_asset!$A278:$G278,5))</f>
        <v/>
      </c>
      <c r="G278" s="113" t="str">
        <f t="shared" si="28"/>
        <v/>
      </c>
      <c r="H278" s="479" t="str">
        <f>IF([1]raw_asset!$A278="","",VLOOKUP([1]raw_asset!$A278,[1]raw_asset!$A278:$G278,6))</f>
        <v/>
      </c>
      <c r="I278" s="479" t="str">
        <f>IF([1]raw_asset!$A278="","",VLOOKUP([1]raw_asset!$A278,[1]raw_asset!$A278:$G278,7))</f>
        <v/>
      </c>
      <c r="J278" s="113" t="str">
        <f t="shared" si="29"/>
        <v/>
      </c>
      <c r="K278" s="476" t="str">
        <f t="shared" si="24"/>
        <v/>
      </c>
      <c r="L278" s="479" t="str">
        <f t="shared" si="25"/>
        <v/>
      </c>
      <c r="M278" s="113" t="str">
        <f t="shared" si="26"/>
        <v/>
      </c>
      <c r="N278" s="485" t="str">
        <f>IF(B278="","",IF(ISERROR(VLOOKUP(A278,P2P!$A$13:$M$2000,3)),0,VLOOKUP(A278,P2P!$A$13:$M$2000,3))-IF(ISERROR(VLOOKUP(A278,P2P!$A$13:$M$2000,2)),0,VLOOKUP(A278,P2P!$A$13:$M$2000,2)))</f>
        <v/>
      </c>
      <c r="O278" s="485" t="str">
        <f>IF(E278="","",IF(ISERROR(VLOOKUP(A278,P2P!$A$13:$M$2000,8)),0,VLOOKUP(A278,P2P!$A$13:$M$2000,8))-IF(ISERROR(VLOOKUP(A278,P2P!$A$13:$M$2000,7)),0,VLOOKUP(A278,P2P!$A$13:$M$2000,7)))</f>
        <v/>
      </c>
      <c r="P278" s="485" t="str">
        <f>IF(H278="","",IF(ISERROR(VLOOKUP(A278,P2P!$A$13:$M$2000,13)),0,VLOOKUP(A278,P2P!$A$13:$M$2000,13))-IF(ISERROR(VLOOKUP(A278,P2P!$A$13:$M$2000,12)),0,VLOOKUP(A278,P2P!$A$13:$M$2000,12)))</f>
        <v/>
      </c>
    </row>
    <row r="279" spans="1:16">
      <c r="A279" s="479" t="str">
        <f>IF([1]raw_asset!$A279="","",VLOOKUP([1]raw_asset!$A279,[1]raw_asset!$A279:$G279,1))</f>
        <v/>
      </c>
      <c r="B279" s="479" t="str">
        <f>IF([1]raw_asset!$A279="","",VLOOKUP([1]raw_asset!$A279,[1]raw_asset!$A279:$G279,2))</f>
        <v/>
      </c>
      <c r="C279" s="479" t="str">
        <f>IF([1]raw_asset!$A279="","",VLOOKUP([1]raw_asset!$A279,[1]raw_asset!$A279:$G279,3))</f>
        <v/>
      </c>
      <c r="D279" s="113" t="str">
        <f t="shared" si="27"/>
        <v/>
      </c>
      <c r="E279" s="479" t="str">
        <f>IF([1]raw_asset!$A279="","",VLOOKUP([1]raw_asset!$A279,[1]raw_asset!$A279:$G279,4))</f>
        <v/>
      </c>
      <c r="F279" s="479" t="str">
        <f>IF([1]raw_asset!$A279="","",VLOOKUP([1]raw_asset!$A279,[1]raw_asset!$A279:$G279,5))</f>
        <v/>
      </c>
      <c r="G279" s="113" t="str">
        <f t="shared" si="28"/>
        <v/>
      </c>
      <c r="H279" s="479" t="str">
        <f>IF([1]raw_asset!$A279="","",VLOOKUP([1]raw_asset!$A279,[1]raw_asset!$A279:$G279,6))</f>
        <v/>
      </c>
      <c r="I279" s="479" t="str">
        <f>IF([1]raw_asset!$A279="","",VLOOKUP([1]raw_asset!$A279,[1]raw_asset!$A279:$G279,7))</f>
        <v/>
      </c>
      <c r="J279" s="113" t="str">
        <f t="shared" si="29"/>
        <v/>
      </c>
      <c r="K279" s="476" t="str">
        <f t="shared" si="24"/>
        <v/>
      </c>
      <c r="L279" s="479" t="str">
        <f t="shared" si="25"/>
        <v/>
      </c>
      <c r="M279" s="113" t="str">
        <f t="shared" si="26"/>
        <v/>
      </c>
      <c r="N279" s="485" t="str">
        <f>IF(B279="","",IF(ISERROR(VLOOKUP(A279,P2P!$A$13:$M$2000,3)),0,VLOOKUP(A279,P2P!$A$13:$M$2000,3))-IF(ISERROR(VLOOKUP(A279,P2P!$A$13:$M$2000,2)),0,VLOOKUP(A279,P2P!$A$13:$M$2000,2)))</f>
        <v/>
      </c>
      <c r="O279" s="485" t="str">
        <f>IF(E279="","",IF(ISERROR(VLOOKUP(A279,P2P!$A$13:$M$2000,8)),0,VLOOKUP(A279,P2P!$A$13:$M$2000,8))-IF(ISERROR(VLOOKUP(A279,P2P!$A$13:$M$2000,7)),0,VLOOKUP(A279,P2P!$A$13:$M$2000,7)))</f>
        <v/>
      </c>
      <c r="P279" s="485" t="str">
        <f>IF(H279="","",IF(ISERROR(VLOOKUP(A279,P2P!$A$13:$M$2000,13)),0,VLOOKUP(A279,P2P!$A$13:$M$2000,13))-IF(ISERROR(VLOOKUP(A279,P2P!$A$13:$M$2000,12)),0,VLOOKUP(A279,P2P!$A$13:$M$2000,12)))</f>
        <v/>
      </c>
    </row>
    <row r="280" spans="1:16">
      <c r="A280" s="479" t="str">
        <f>IF([1]raw_asset!$A280="","",VLOOKUP([1]raw_asset!$A280,[1]raw_asset!$A280:$G280,1))</f>
        <v/>
      </c>
      <c r="B280" s="479" t="str">
        <f>IF([1]raw_asset!$A280="","",VLOOKUP([1]raw_asset!$A280,[1]raw_asset!$A280:$G280,2))</f>
        <v/>
      </c>
      <c r="C280" s="479" t="str">
        <f>IF([1]raw_asset!$A280="","",VLOOKUP([1]raw_asset!$A280,[1]raw_asset!$A280:$G280,3))</f>
        <v/>
      </c>
      <c r="D280" s="113" t="str">
        <f t="shared" si="27"/>
        <v/>
      </c>
      <c r="E280" s="479" t="str">
        <f>IF([1]raw_asset!$A280="","",VLOOKUP([1]raw_asset!$A280,[1]raw_asset!$A280:$G280,4))</f>
        <v/>
      </c>
      <c r="F280" s="479" t="str">
        <f>IF([1]raw_asset!$A280="","",VLOOKUP([1]raw_asset!$A280,[1]raw_asset!$A280:$G280,5))</f>
        <v/>
      </c>
      <c r="G280" s="113" t="str">
        <f t="shared" si="28"/>
        <v/>
      </c>
      <c r="H280" s="479" t="str">
        <f>IF([1]raw_asset!$A280="","",VLOOKUP([1]raw_asset!$A280,[1]raw_asset!$A280:$G280,6))</f>
        <v/>
      </c>
      <c r="I280" s="479" t="str">
        <f>IF([1]raw_asset!$A280="","",VLOOKUP([1]raw_asset!$A280,[1]raw_asset!$A280:$G280,7))</f>
        <v/>
      </c>
      <c r="J280" s="113" t="str">
        <f t="shared" si="29"/>
        <v/>
      </c>
      <c r="K280" s="476" t="str">
        <f t="shared" si="24"/>
        <v/>
      </c>
      <c r="L280" s="479" t="str">
        <f t="shared" si="25"/>
        <v/>
      </c>
      <c r="M280" s="113" t="str">
        <f t="shared" si="26"/>
        <v/>
      </c>
      <c r="N280" s="485" t="str">
        <f>IF(B280="","",IF(ISERROR(VLOOKUP(A280,P2P!$A$13:$M$2000,3)),0,VLOOKUP(A280,P2P!$A$13:$M$2000,3))-IF(ISERROR(VLOOKUP(A280,P2P!$A$13:$M$2000,2)),0,VLOOKUP(A280,P2P!$A$13:$M$2000,2)))</f>
        <v/>
      </c>
      <c r="O280" s="485" t="str">
        <f>IF(E280="","",IF(ISERROR(VLOOKUP(A280,P2P!$A$13:$M$2000,8)),0,VLOOKUP(A280,P2P!$A$13:$M$2000,8))-IF(ISERROR(VLOOKUP(A280,P2P!$A$13:$M$2000,7)),0,VLOOKUP(A280,P2P!$A$13:$M$2000,7)))</f>
        <v/>
      </c>
      <c r="P280" s="485" t="str">
        <f>IF(H280="","",IF(ISERROR(VLOOKUP(A280,P2P!$A$13:$M$2000,13)),0,VLOOKUP(A280,P2P!$A$13:$M$2000,13))-IF(ISERROR(VLOOKUP(A280,P2P!$A$13:$M$2000,12)),0,VLOOKUP(A280,P2P!$A$13:$M$2000,12)))</f>
        <v/>
      </c>
    </row>
    <row r="281" spans="1:16">
      <c r="A281" s="479" t="str">
        <f>IF([1]raw_asset!$A281="","",VLOOKUP([1]raw_asset!$A281,[1]raw_asset!$A281:$G281,1))</f>
        <v/>
      </c>
      <c r="B281" s="479" t="str">
        <f>IF([1]raw_asset!$A281="","",VLOOKUP([1]raw_asset!$A281,[1]raw_asset!$A281:$G281,2))</f>
        <v/>
      </c>
      <c r="C281" s="479" t="str">
        <f>IF([1]raw_asset!$A281="","",VLOOKUP([1]raw_asset!$A281,[1]raw_asset!$A281:$G281,3))</f>
        <v/>
      </c>
      <c r="D281" s="113" t="str">
        <f t="shared" si="27"/>
        <v/>
      </c>
      <c r="E281" s="479" t="str">
        <f>IF([1]raw_asset!$A281="","",VLOOKUP([1]raw_asset!$A281,[1]raw_asset!$A281:$G281,4))</f>
        <v/>
      </c>
      <c r="F281" s="479" t="str">
        <f>IF([1]raw_asset!$A281="","",VLOOKUP([1]raw_asset!$A281,[1]raw_asset!$A281:$G281,5))</f>
        <v/>
      </c>
      <c r="G281" s="113" t="str">
        <f t="shared" si="28"/>
        <v/>
      </c>
      <c r="H281" s="479" t="str">
        <f>IF([1]raw_asset!$A281="","",VLOOKUP([1]raw_asset!$A281,[1]raw_asset!$A281:$G281,6))</f>
        <v/>
      </c>
      <c r="I281" s="479" t="str">
        <f>IF([1]raw_asset!$A281="","",VLOOKUP([1]raw_asset!$A281,[1]raw_asset!$A281:$G281,7))</f>
        <v/>
      </c>
      <c r="J281" s="113" t="str">
        <f t="shared" si="29"/>
        <v/>
      </c>
      <c r="K281" s="476" t="str">
        <f t="shared" si="24"/>
        <v/>
      </c>
      <c r="L281" s="479" t="str">
        <f t="shared" si="25"/>
        <v/>
      </c>
      <c r="M281" s="113" t="str">
        <f t="shared" si="26"/>
        <v/>
      </c>
      <c r="N281" s="485" t="str">
        <f>IF(B281="","",IF(ISERROR(VLOOKUP(A281,P2P!$A$13:$M$2000,3)),0,VLOOKUP(A281,P2P!$A$13:$M$2000,3))-IF(ISERROR(VLOOKUP(A281,P2P!$A$13:$M$2000,2)),0,VLOOKUP(A281,P2P!$A$13:$M$2000,2)))</f>
        <v/>
      </c>
      <c r="O281" s="485" t="str">
        <f>IF(E281="","",IF(ISERROR(VLOOKUP(A281,P2P!$A$13:$M$2000,8)),0,VLOOKUP(A281,P2P!$A$13:$M$2000,8))-IF(ISERROR(VLOOKUP(A281,P2P!$A$13:$M$2000,7)),0,VLOOKUP(A281,P2P!$A$13:$M$2000,7)))</f>
        <v/>
      </c>
      <c r="P281" s="485" t="str">
        <f>IF(H281="","",IF(ISERROR(VLOOKUP(A281,P2P!$A$13:$M$2000,13)),0,VLOOKUP(A281,P2P!$A$13:$M$2000,13))-IF(ISERROR(VLOOKUP(A281,P2P!$A$13:$M$2000,12)),0,VLOOKUP(A281,P2P!$A$13:$M$2000,12)))</f>
        <v/>
      </c>
    </row>
    <row r="282" spans="1:16">
      <c r="A282" s="479" t="str">
        <f>IF([1]raw_asset!$A282="","",VLOOKUP([1]raw_asset!$A282,[1]raw_asset!$A282:$G282,1))</f>
        <v/>
      </c>
      <c r="B282" s="479" t="str">
        <f>IF([1]raw_asset!$A282="","",VLOOKUP([1]raw_asset!$A282,[1]raw_asset!$A282:$G282,2))</f>
        <v/>
      </c>
      <c r="C282" s="479" t="str">
        <f>IF([1]raw_asset!$A282="","",VLOOKUP([1]raw_asset!$A282,[1]raw_asset!$A282:$G282,3))</f>
        <v/>
      </c>
      <c r="D282" s="113" t="str">
        <f t="shared" si="27"/>
        <v/>
      </c>
      <c r="E282" s="479" t="str">
        <f>IF([1]raw_asset!$A282="","",VLOOKUP([1]raw_asset!$A282,[1]raw_asset!$A282:$G282,4))</f>
        <v/>
      </c>
      <c r="F282" s="479" t="str">
        <f>IF([1]raw_asset!$A282="","",VLOOKUP([1]raw_asset!$A282,[1]raw_asset!$A282:$G282,5))</f>
        <v/>
      </c>
      <c r="G282" s="113" t="str">
        <f t="shared" si="28"/>
        <v/>
      </c>
      <c r="H282" s="479" t="str">
        <f>IF([1]raw_asset!$A282="","",VLOOKUP([1]raw_asset!$A282,[1]raw_asset!$A282:$G282,6))</f>
        <v/>
      </c>
      <c r="I282" s="479" t="str">
        <f>IF([1]raw_asset!$A282="","",VLOOKUP([1]raw_asset!$A282,[1]raw_asset!$A282:$G282,7))</f>
        <v/>
      </c>
      <c r="J282" s="113" t="str">
        <f t="shared" si="29"/>
        <v/>
      </c>
      <c r="K282" s="476" t="str">
        <f t="shared" si="24"/>
        <v/>
      </c>
      <c r="L282" s="479" t="str">
        <f t="shared" si="25"/>
        <v/>
      </c>
      <c r="M282" s="113" t="str">
        <f t="shared" si="26"/>
        <v/>
      </c>
      <c r="N282" s="485" t="str">
        <f>IF(B282="","",IF(ISERROR(VLOOKUP(A282,P2P!$A$13:$M$2000,3)),0,VLOOKUP(A282,P2P!$A$13:$M$2000,3))-IF(ISERROR(VLOOKUP(A282,P2P!$A$13:$M$2000,2)),0,VLOOKUP(A282,P2P!$A$13:$M$2000,2)))</f>
        <v/>
      </c>
      <c r="O282" s="485" t="str">
        <f>IF(E282="","",IF(ISERROR(VLOOKUP(A282,P2P!$A$13:$M$2000,8)),0,VLOOKUP(A282,P2P!$A$13:$M$2000,8))-IF(ISERROR(VLOOKUP(A282,P2P!$A$13:$M$2000,7)),0,VLOOKUP(A282,P2P!$A$13:$M$2000,7)))</f>
        <v/>
      </c>
      <c r="P282" s="485" t="str">
        <f>IF(H282="","",IF(ISERROR(VLOOKUP(A282,P2P!$A$13:$M$2000,13)),0,VLOOKUP(A282,P2P!$A$13:$M$2000,13))-IF(ISERROR(VLOOKUP(A282,P2P!$A$13:$M$2000,12)),0,VLOOKUP(A282,P2P!$A$13:$M$2000,12)))</f>
        <v/>
      </c>
    </row>
    <row r="283" spans="1:16">
      <c r="A283" s="479" t="str">
        <f>IF([1]raw_asset!$A283="","",VLOOKUP([1]raw_asset!$A283,[1]raw_asset!$A283:$G283,1))</f>
        <v/>
      </c>
      <c r="B283" s="479" t="str">
        <f>IF([1]raw_asset!$A283="","",VLOOKUP([1]raw_asset!$A283,[1]raw_asset!$A283:$G283,2))</f>
        <v/>
      </c>
      <c r="C283" s="479" t="str">
        <f>IF([1]raw_asset!$A283="","",VLOOKUP([1]raw_asset!$A283,[1]raw_asset!$A283:$G283,3))</f>
        <v/>
      </c>
      <c r="D283" s="113" t="str">
        <f t="shared" si="27"/>
        <v/>
      </c>
      <c r="E283" s="479" t="str">
        <f>IF([1]raw_asset!$A283="","",VLOOKUP([1]raw_asset!$A283,[1]raw_asset!$A283:$G283,4))</f>
        <v/>
      </c>
      <c r="F283" s="479" t="str">
        <f>IF([1]raw_asset!$A283="","",VLOOKUP([1]raw_asset!$A283,[1]raw_asset!$A283:$G283,5))</f>
        <v/>
      </c>
      <c r="G283" s="113" t="str">
        <f t="shared" si="28"/>
        <v/>
      </c>
      <c r="H283" s="479" t="str">
        <f>IF([1]raw_asset!$A283="","",VLOOKUP([1]raw_asset!$A283,[1]raw_asset!$A283:$G283,6))</f>
        <v/>
      </c>
      <c r="I283" s="479" t="str">
        <f>IF([1]raw_asset!$A283="","",VLOOKUP([1]raw_asset!$A283,[1]raw_asset!$A283:$G283,7))</f>
        <v/>
      </c>
      <c r="J283" s="113" t="str">
        <f t="shared" si="29"/>
        <v/>
      </c>
      <c r="K283" s="476" t="str">
        <f t="shared" si="24"/>
        <v/>
      </c>
      <c r="L283" s="479" t="str">
        <f t="shared" si="25"/>
        <v/>
      </c>
      <c r="M283" s="113" t="str">
        <f t="shared" si="26"/>
        <v/>
      </c>
      <c r="N283" s="485" t="str">
        <f>IF(B283="","",IF(ISERROR(VLOOKUP(A283,P2P!$A$13:$M$2000,3)),0,VLOOKUP(A283,P2P!$A$13:$M$2000,3))-IF(ISERROR(VLOOKUP(A283,P2P!$A$13:$M$2000,2)),0,VLOOKUP(A283,P2P!$A$13:$M$2000,2)))</f>
        <v/>
      </c>
      <c r="O283" s="485" t="str">
        <f>IF(E283="","",IF(ISERROR(VLOOKUP(A283,P2P!$A$13:$M$2000,8)),0,VLOOKUP(A283,P2P!$A$13:$M$2000,8))-IF(ISERROR(VLOOKUP(A283,P2P!$A$13:$M$2000,7)),0,VLOOKUP(A283,P2P!$A$13:$M$2000,7)))</f>
        <v/>
      </c>
      <c r="P283" s="485" t="str">
        <f>IF(H283="","",IF(ISERROR(VLOOKUP(A283,P2P!$A$13:$M$2000,13)),0,VLOOKUP(A283,P2P!$A$13:$M$2000,13))-IF(ISERROR(VLOOKUP(A283,P2P!$A$13:$M$2000,12)),0,VLOOKUP(A283,P2P!$A$13:$M$2000,12)))</f>
        <v/>
      </c>
    </row>
    <row r="284" spans="1:16">
      <c r="A284" s="479" t="str">
        <f>IF([1]raw_asset!$A284="","",VLOOKUP([1]raw_asset!$A284,[1]raw_asset!$A284:$G284,1))</f>
        <v/>
      </c>
      <c r="B284" s="479" t="str">
        <f>IF([1]raw_asset!$A284="","",VLOOKUP([1]raw_asset!$A284,[1]raw_asset!$A284:$G284,2))</f>
        <v/>
      </c>
      <c r="C284" s="479" t="str">
        <f>IF([1]raw_asset!$A284="","",VLOOKUP([1]raw_asset!$A284,[1]raw_asset!$A284:$G284,3))</f>
        <v/>
      </c>
      <c r="D284" s="113" t="str">
        <f t="shared" si="27"/>
        <v/>
      </c>
      <c r="E284" s="479" t="str">
        <f>IF([1]raw_asset!$A284="","",VLOOKUP([1]raw_asset!$A284,[1]raw_asset!$A284:$G284,4))</f>
        <v/>
      </c>
      <c r="F284" s="479" t="str">
        <f>IF([1]raw_asset!$A284="","",VLOOKUP([1]raw_asset!$A284,[1]raw_asset!$A284:$G284,5))</f>
        <v/>
      </c>
      <c r="G284" s="113" t="str">
        <f t="shared" si="28"/>
        <v/>
      </c>
      <c r="H284" s="479" t="str">
        <f>IF([1]raw_asset!$A284="","",VLOOKUP([1]raw_asset!$A284,[1]raw_asset!$A284:$G284,6))</f>
        <v/>
      </c>
      <c r="I284" s="479" t="str">
        <f>IF([1]raw_asset!$A284="","",VLOOKUP([1]raw_asset!$A284,[1]raw_asset!$A284:$G284,7))</f>
        <v/>
      </c>
      <c r="J284" s="113" t="str">
        <f t="shared" si="29"/>
        <v/>
      </c>
      <c r="K284" s="476" t="str">
        <f t="shared" si="24"/>
        <v/>
      </c>
      <c r="L284" s="479" t="str">
        <f t="shared" si="25"/>
        <v/>
      </c>
      <c r="M284" s="113" t="str">
        <f t="shared" si="26"/>
        <v/>
      </c>
      <c r="N284" s="485" t="str">
        <f>IF(B284="","",IF(ISERROR(VLOOKUP(A284,P2P!$A$13:$M$2000,3)),0,VLOOKUP(A284,P2P!$A$13:$M$2000,3))-IF(ISERROR(VLOOKUP(A284,P2P!$A$13:$M$2000,2)),0,VLOOKUP(A284,P2P!$A$13:$M$2000,2)))</f>
        <v/>
      </c>
      <c r="O284" s="485" t="str">
        <f>IF(E284="","",IF(ISERROR(VLOOKUP(A284,P2P!$A$13:$M$2000,8)),0,VLOOKUP(A284,P2P!$A$13:$M$2000,8))-IF(ISERROR(VLOOKUP(A284,P2P!$A$13:$M$2000,7)),0,VLOOKUP(A284,P2P!$A$13:$M$2000,7)))</f>
        <v/>
      </c>
      <c r="P284" s="485" t="str">
        <f>IF(H284="","",IF(ISERROR(VLOOKUP(A284,P2P!$A$13:$M$2000,13)),0,VLOOKUP(A284,P2P!$A$13:$M$2000,13))-IF(ISERROR(VLOOKUP(A284,P2P!$A$13:$M$2000,12)),0,VLOOKUP(A284,P2P!$A$13:$M$2000,12)))</f>
        <v/>
      </c>
    </row>
    <row r="285" spans="1:16">
      <c r="A285" s="479" t="str">
        <f>IF([1]raw_asset!$A285="","",VLOOKUP([1]raw_asset!$A285,[1]raw_asset!$A285:$G285,1))</f>
        <v/>
      </c>
      <c r="B285" s="479" t="str">
        <f>IF([1]raw_asset!$A285="","",VLOOKUP([1]raw_asset!$A285,[1]raw_asset!$A285:$G285,2))</f>
        <v/>
      </c>
      <c r="C285" s="479" t="str">
        <f>IF([1]raw_asset!$A285="","",VLOOKUP([1]raw_asset!$A285,[1]raw_asset!$A285:$G285,3))</f>
        <v/>
      </c>
      <c r="D285" s="113" t="str">
        <f t="shared" si="27"/>
        <v/>
      </c>
      <c r="E285" s="479" t="str">
        <f>IF([1]raw_asset!$A285="","",VLOOKUP([1]raw_asset!$A285,[1]raw_asset!$A285:$G285,4))</f>
        <v/>
      </c>
      <c r="F285" s="479" t="str">
        <f>IF([1]raw_asset!$A285="","",VLOOKUP([1]raw_asset!$A285,[1]raw_asset!$A285:$G285,5))</f>
        <v/>
      </c>
      <c r="G285" s="113" t="str">
        <f t="shared" si="28"/>
        <v/>
      </c>
      <c r="H285" s="479" t="str">
        <f>IF([1]raw_asset!$A285="","",VLOOKUP([1]raw_asset!$A285,[1]raw_asset!$A285:$G285,6))</f>
        <v/>
      </c>
      <c r="I285" s="479" t="str">
        <f>IF([1]raw_asset!$A285="","",VLOOKUP([1]raw_asset!$A285,[1]raw_asset!$A285:$G285,7))</f>
        <v/>
      </c>
      <c r="J285" s="113" t="str">
        <f t="shared" si="29"/>
        <v/>
      </c>
      <c r="K285" s="476" t="str">
        <f t="shared" si="24"/>
        <v/>
      </c>
      <c r="L285" s="479" t="str">
        <f t="shared" si="25"/>
        <v/>
      </c>
      <c r="M285" s="113" t="str">
        <f t="shared" si="26"/>
        <v/>
      </c>
      <c r="N285" s="485" t="str">
        <f>IF(B285="","",IF(ISERROR(VLOOKUP(A285,P2P!$A$13:$M$2000,3)),0,VLOOKUP(A285,P2P!$A$13:$M$2000,3))-IF(ISERROR(VLOOKUP(A285,P2P!$A$13:$M$2000,2)),0,VLOOKUP(A285,P2P!$A$13:$M$2000,2)))</f>
        <v/>
      </c>
      <c r="O285" s="485" t="str">
        <f>IF(E285="","",IF(ISERROR(VLOOKUP(A285,P2P!$A$13:$M$2000,8)),0,VLOOKUP(A285,P2P!$A$13:$M$2000,8))-IF(ISERROR(VLOOKUP(A285,P2P!$A$13:$M$2000,7)),0,VLOOKUP(A285,P2P!$A$13:$M$2000,7)))</f>
        <v/>
      </c>
      <c r="P285" s="485" t="str">
        <f>IF(H285="","",IF(ISERROR(VLOOKUP(A285,P2P!$A$13:$M$2000,13)),0,VLOOKUP(A285,P2P!$A$13:$M$2000,13))-IF(ISERROR(VLOOKUP(A285,P2P!$A$13:$M$2000,12)),0,VLOOKUP(A285,P2P!$A$13:$M$2000,12)))</f>
        <v/>
      </c>
    </row>
    <row r="286" spans="1:16">
      <c r="A286" s="479" t="str">
        <f>IF([1]raw_asset!$A286="","",VLOOKUP([1]raw_asset!$A286,[1]raw_asset!$A286:$G286,1))</f>
        <v/>
      </c>
      <c r="B286" s="479" t="str">
        <f>IF([1]raw_asset!$A286="","",VLOOKUP([1]raw_asset!$A286,[1]raw_asset!$A286:$G286,2))</f>
        <v/>
      </c>
      <c r="C286" s="479" t="str">
        <f>IF([1]raw_asset!$A286="","",VLOOKUP([1]raw_asset!$A286,[1]raw_asset!$A286:$G286,3))</f>
        <v/>
      </c>
      <c r="D286" s="113" t="str">
        <f t="shared" si="27"/>
        <v/>
      </c>
      <c r="E286" s="479" t="str">
        <f>IF([1]raw_asset!$A286="","",VLOOKUP([1]raw_asset!$A286,[1]raw_asset!$A286:$G286,4))</f>
        <v/>
      </c>
      <c r="F286" s="479" t="str">
        <f>IF([1]raw_asset!$A286="","",VLOOKUP([1]raw_asset!$A286,[1]raw_asset!$A286:$G286,5))</f>
        <v/>
      </c>
      <c r="G286" s="113" t="str">
        <f t="shared" si="28"/>
        <v/>
      </c>
      <c r="H286" s="479" t="str">
        <f>IF([1]raw_asset!$A286="","",VLOOKUP([1]raw_asset!$A286,[1]raw_asset!$A286:$G286,6))</f>
        <v/>
      </c>
      <c r="I286" s="479" t="str">
        <f>IF([1]raw_asset!$A286="","",VLOOKUP([1]raw_asset!$A286,[1]raw_asset!$A286:$G286,7))</f>
        <v/>
      </c>
      <c r="J286" s="113" t="str">
        <f t="shared" si="29"/>
        <v/>
      </c>
      <c r="K286" s="476" t="str">
        <f t="shared" si="24"/>
        <v/>
      </c>
      <c r="L286" s="479" t="str">
        <f t="shared" si="25"/>
        <v/>
      </c>
      <c r="M286" s="113" t="str">
        <f t="shared" si="26"/>
        <v/>
      </c>
      <c r="N286" s="485" t="str">
        <f>IF(B286="","",IF(ISERROR(VLOOKUP(A286,P2P!$A$13:$M$2000,3)),0,VLOOKUP(A286,P2P!$A$13:$M$2000,3))-IF(ISERROR(VLOOKUP(A286,P2P!$A$13:$M$2000,2)),0,VLOOKUP(A286,P2P!$A$13:$M$2000,2)))</f>
        <v/>
      </c>
      <c r="O286" s="485" t="str">
        <f>IF(E286="","",IF(ISERROR(VLOOKUP(A286,P2P!$A$13:$M$2000,8)),0,VLOOKUP(A286,P2P!$A$13:$M$2000,8))-IF(ISERROR(VLOOKUP(A286,P2P!$A$13:$M$2000,7)),0,VLOOKUP(A286,P2P!$A$13:$M$2000,7)))</f>
        <v/>
      </c>
      <c r="P286" s="485" t="str">
        <f>IF(H286="","",IF(ISERROR(VLOOKUP(A286,P2P!$A$13:$M$2000,13)),0,VLOOKUP(A286,P2P!$A$13:$M$2000,13))-IF(ISERROR(VLOOKUP(A286,P2P!$A$13:$M$2000,12)),0,VLOOKUP(A286,P2P!$A$13:$M$2000,12)))</f>
        <v/>
      </c>
    </row>
    <row r="287" spans="1:16">
      <c r="A287" s="479" t="str">
        <f>IF([1]raw_asset!$A287="","",VLOOKUP([1]raw_asset!$A287,[1]raw_asset!$A287:$G287,1))</f>
        <v/>
      </c>
      <c r="B287" s="479" t="str">
        <f>IF([1]raw_asset!$A287="","",VLOOKUP([1]raw_asset!$A287,[1]raw_asset!$A287:$G287,2))</f>
        <v/>
      </c>
      <c r="C287" s="479" t="str">
        <f>IF([1]raw_asset!$A287="","",VLOOKUP([1]raw_asset!$A287,[1]raw_asset!$A287:$G287,3))</f>
        <v/>
      </c>
      <c r="D287" s="113" t="str">
        <f t="shared" si="27"/>
        <v/>
      </c>
      <c r="E287" s="479" t="str">
        <f>IF([1]raw_asset!$A287="","",VLOOKUP([1]raw_asset!$A287,[1]raw_asset!$A287:$G287,4))</f>
        <v/>
      </c>
      <c r="F287" s="479" t="str">
        <f>IF([1]raw_asset!$A287="","",VLOOKUP([1]raw_asset!$A287,[1]raw_asset!$A287:$G287,5))</f>
        <v/>
      </c>
      <c r="G287" s="113" t="str">
        <f t="shared" si="28"/>
        <v/>
      </c>
      <c r="H287" s="479" t="str">
        <f>IF([1]raw_asset!$A287="","",VLOOKUP([1]raw_asset!$A287,[1]raw_asset!$A287:$G287,6))</f>
        <v/>
      </c>
      <c r="I287" s="479" t="str">
        <f>IF([1]raw_asset!$A287="","",VLOOKUP([1]raw_asset!$A287,[1]raw_asset!$A287:$G287,7))</f>
        <v/>
      </c>
      <c r="J287" s="113" t="str">
        <f t="shared" si="29"/>
        <v/>
      </c>
      <c r="K287" s="476" t="str">
        <f t="shared" si="24"/>
        <v/>
      </c>
      <c r="L287" s="479" t="str">
        <f t="shared" si="25"/>
        <v/>
      </c>
      <c r="M287" s="113" t="str">
        <f t="shared" si="26"/>
        <v/>
      </c>
      <c r="N287" s="485" t="str">
        <f>IF(B287="","",IF(ISERROR(VLOOKUP(A287,P2P!$A$13:$M$2000,3)),0,VLOOKUP(A287,P2P!$A$13:$M$2000,3))-IF(ISERROR(VLOOKUP(A287,P2P!$A$13:$M$2000,2)),0,VLOOKUP(A287,P2P!$A$13:$M$2000,2)))</f>
        <v/>
      </c>
      <c r="O287" s="485" t="str">
        <f>IF(E287="","",IF(ISERROR(VLOOKUP(A287,P2P!$A$13:$M$2000,8)),0,VLOOKUP(A287,P2P!$A$13:$M$2000,8))-IF(ISERROR(VLOOKUP(A287,P2P!$A$13:$M$2000,7)),0,VLOOKUP(A287,P2P!$A$13:$M$2000,7)))</f>
        <v/>
      </c>
      <c r="P287" s="485" t="str">
        <f>IF(H287="","",IF(ISERROR(VLOOKUP(A287,P2P!$A$13:$M$2000,13)),0,VLOOKUP(A287,P2P!$A$13:$M$2000,13))-IF(ISERROR(VLOOKUP(A287,P2P!$A$13:$M$2000,12)),0,VLOOKUP(A287,P2P!$A$13:$M$2000,12)))</f>
        <v/>
      </c>
    </row>
    <row r="288" spans="1:16">
      <c r="A288" s="479" t="str">
        <f>IF([1]raw_asset!$A288="","",VLOOKUP([1]raw_asset!$A288,[1]raw_asset!$A288:$G288,1))</f>
        <v/>
      </c>
      <c r="B288" s="479" t="str">
        <f>IF([1]raw_asset!$A288="","",VLOOKUP([1]raw_asset!$A288,[1]raw_asset!$A288:$G288,2))</f>
        <v/>
      </c>
      <c r="C288" s="479" t="str">
        <f>IF([1]raw_asset!$A288="","",VLOOKUP([1]raw_asset!$A288,[1]raw_asset!$A288:$G288,3))</f>
        <v/>
      </c>
      <c r="D288" s="113" t="str">
        <f t="shared" si="27"/>
        <v/>
      </c>
      <c r="E288" s="479" t="str">
        <f>IF([1]raw_asset!$A288="","",VLOOKUP([1]raw_asset!$A288,[1]raw_asset!$A288:$G288,4))</f>
        <v/>
      </c>
      <c r="F288" s="479" t="str">
        <f>IF([1]raw_asset!$A288="","",VLOOKUP([1]raw_asset!$A288,[1]raw_asset!$A288:$G288,5))</f>
        <v/>
      </c>
      <c r="G288" s="113" t="str">
        <f t="shared" si="28"/>
        <v/>
      </c>
      <c r="H288" s="479" t="str">
        <f>IF([1]raw_asset!$A288="","",VLOOKUP([1]raw_asset!$A288,[1]raw_asset!$A288:$G288,6))</f>
        <v/>
      </c>
      <c r="I288" s="479" t="str">
        <f>IF([1]raw_asset!$A288="","",VLOOKUP([1]raw_asset!$A288,[1]raw_asset!$A288:$G288,7))</f>
        <v/>
      </c>
      <c r="J288" s="113" t="str">
        <f t="shared" si="29"/>
        <v/>
      </c>
      <c r="K288" s="476" t="str">
        <f t="shared" si="24"/>
        <v/>
      </c>
      <c r="L288" s="479" t="str">
        <f t="shared" si="25"/>
        <v/>
      </c>
      <c r="M288" s="113" t="str">
        <f t="shared" si="26"/>
        <v/>
      </c>
      <c r="N288" s="485" t="str">
        <f>IF(B288="","",IF(ISERROR(VLOOKUP(A288,P2P!$A$13:$M$2000,3)),0,VLOOKUP(A288,P2P!$A$13:$M$2000,3))-IF(ISERROR(VLOOKUP(A288,P2P!$A$13:$M$2000,2)),0,VLOOKUP(A288,P2P!$A$13:$M$2000,2)))</f>
        <v/>
      </c>
      <c r="O288" s="485" t="str">
        <f>IF(E288="","",IF(ISERROR(VLOOKUP(A288,P2P!$A$13:$M$2000,8)),0,VLOOKUP(A288,P2P!$A$13:$M$2000,8))-IF(ISERROR(VLOOKUP(A288,P2P!$A$13:$M$2000,7)),0,VLOOKUP(A288,P2P!$A$13:$M$2000,7)))</f>
        <v/>
      </c>
      <c r="P288" s="485" t="str">
        <f>IF(H288="","",IF(ISERROR(VLOOKUP(A288,P2P!$A$13:$M$2000,13)),0,VLOOKUP(A288,P2P!$A$13:$M$2000,13))-IF(ISERROR(VLOOKUP(A288,P2P!$A$13:$M$2000,12)),0,VLOOKUP(A288,P2P!$A$13:$M$2000,12)))</f>
        <v/>
      </c>
    </row>
    <row r="289" spans="1:16">
      <c r="A289" s="479" t="str">
        <f>IF([1]raw_asset!$A289="","",VLOOKUP([1]raw_asset!$A289,[1]raw_asset!$A289:$G289,1))</f>
        <v/>
      </c>
      <c r="B289" s="479" t="str">
        <f>IF([1]raw_asset!$A289="","",VLOOKUP([1]raw_asset!$A289,[1]raw_asset!$A289:$G289,2))</f>
        <v/>
      </c>
      <c r="C289" s="479" t="str">
        <f>IF([1]raw_asset!$A289="","",VLOOKUP([1]raw_asset!$A289,[1]raw_asset!$A289:$G289,3))</f>
        <v/>
      </c>
      <c r="D289" s="113" t="str">
        <f t="shared" si="27"/>
        <v/>
      </c>
      <c r="E289" s="479" t="str">
        <f>IF([1]raw_asset!$A289="","",VLOOKUP([1]raw_asset!$A289,[1]raw_asset!$A289:$G289,4))</f>
        <v/>
      </c>
      <c r="F289" s="479" t="str">
        <f>IF([1]raw_asset!$A289="","",VLOOKUP([1]raw_asset!$A289,[1]raw_asset!$A289:$G289,5))</f>
        <v/>
      </c>
      <c r="G289" s="113" t="str">
        <f t="shared" si="28"/>
        <v/>
      </c>
      <c r="H289" s="479" t="str">
        <f>IF([1]raw_asset!$A289="","",VLOOKUP([1]raw_asset!$A289,[1]raw_asset!$A289:$G289,6))</f>
        <v/>
      </c>
      <c r="I289" s="479" t="str">
        <f>IF([1]raw_asset!$A289="","",VLOOKUP([1]raw_asset!$A289,[1]raw_asset!$A289:$G289,7))</f>
        <v/>
      </c>
      <c r="J289" s="113" t="str">
        <f t="shared" si="29"/>
        <v/>
      </c>
      <c r="K289" s="476" t="str">
        <f t="shared" si="24"/>
        <v/>
      </c>
      <c r="L289" s="479" t="str">
        <f t="shared" si="25"/>
        <v/>
      </c>
      <c r="M289" s="113" t="str">
        <f t="shared" si="26"/>
        <v/>
      </c>
      <c r="N289" s="485" t="str">
        <f>IF(B289="","",IF(ISERROR(VLOOKUP(A289,P2P!$A$13:$M$2000,3)),0,VLOOKUP(A289,P2P!$A$13:$M$2000,3))-IF(ISERROR(VLOOKUP(A289,P2P!$A$13:$M$2000,2)),0,VLOOKUP(A289,P2P!$A$13:$M$2000,2)))</f>
        <v/>
      </c>
      <c r="O289" s="485" t="str">
        <f>IF(E289="","",IF(ISERROR(VLOOKUP(A289,P2P!$A$13:$M$2000,8)),0,VLOOKUP(A289,P2P!$A$13:$M$2000,8))-IF(ISERROR(VLOOKUP(A289,P2P!$A$13:$M$2000,7)),0,VLOOKUP(A289,P2P!$A$13:$M$2000,7)))</f>
        <v/>
      </c>
      <c r="P289" s="485" t="str">
        <f>IF(H289="","",IF(ISERROR(VLOOKUP(A289,P2P!$A$13:$M$2000,13)),0,VLOOKUP(A289,P2P!$A$13:$M$2000,13))-IF(ISERROR(VLOOKUP(A289,P2P!$A$13:$M$2000,12)),0,VLOOKUP(A289,P2P!$A$13:$M$2000,12)))</f>
        <v/>
      </c>
    </row>
    <row r="290" spans="1:16">
      <c r="A290" s="479" t="str">
        <f>IF([1]raw_asset!$A290="","",VLOOKUP([1]raw_asset!$A290,[1]raw_asset!$A290:$G290,1))</f>
        <v/>
      </c>
      <c r="B290" s="479" t="str">
        <f>IF([1]raw_asset!$A290="","",VLOOKUP([1]raw_asset!$A290,[1]raw_asset!$A290:$G290,2))</f>
        <v/>
      </c>
      <c r="C290" s="479" t="str">
        <f>IF([1]raw_asset!$A290="","",VLOOKUP([1]raw_asset!$A290,[1]raw_asset!$A290:$G290,3))</f>
        <v/>
      </c>
      <c r="D290" s="113" t="str">
        <f t="shared" si="27"/>
        <v/>
      </c>
      <c r="E290" s="479" t="str">
        <f>IF([1]raw_asset!$A290="","",VLOOKUP([1]raw_asset!$A290,[1]raw_asset!$A290:$G290,4))</f>
        <v/>
      </c>
      <c r="F290" s="479" t="str">
        <f>IF([1]raw_asset!$A290="","",VLOOKUP([1]raw_asset!$A290,[1]raw_asset!$A290:$G290,5))</f>
        <v/>
      </c>
      <c r="G290" s="113" t="str">
        <f t="shared" si="28"/>
        <v/>
      </c>
      <c r="H290" s="479" t="str">
        <f>IF([1]raw_asset!$A290="","",VLOOKUP([1]raw_asset!$A290,[1]raw_asset!$A290:$G290,6))</f>
        <v/>
      </c>
      <c r="I290" s="479" t="str">
        <f>IF([1]raw_asset!$A290="","",VLOOKUP([1]raw_asset!$A290,[1]raw_asset!$A290:$G290,7))</f>
        <v/>
      </c>
      <c r="J290" s="113" t="str">
        <f t="shared" si="29"/>
        <v/>
      </c>
      <c r="K290" s="476" t="str">
        <f t="shared" si="24"/>
        <v/>
      </c>
      <c r="L290" s="479" t="str">
        <f t="shared" si="25"/>
        <v/>
      </c>
      <c r="M290" s="113" t="str">
        <f t="shared" si="26"/>
        <v/>
      </c>
      <c r="N290" s="485" t="str">
        <f>IF(B290="","",IF(ISERROR(VLOOKUP(A290,P2P!$A$13:$M$2000,3)),0,VLOOKUP(A290,P2P!$A$13:$M$2000,3))-IF(ISERROR(VLOOKUP(A290,P2P!$A$13:$M$2000,2)),0,VLOOKUP(A290,P2P!$A$13:$M$2000,2)))</f>
        <v/>
      </c>
      <c r="O290" s="485" t="str">
        <f>IF(E290="","",IF(ISERROR(VLOOKUP(A290,P2P!$A$13:$M$2000,8)),0,VLOOKUP(A290,P2P!$A$13:$M$2000,8))-IF(ISERROR(VLOOKUP(A290,P2P!$A$13:$M$2000,7)),0,VLOOKUP(A290,P2P!$A$13:$M$2000,7)))</f>
        <v/>
      </c>
      <c r="P290" s="485" t="str">
        <f>IF(H290="","",IF(ISERROR(VLOOKUP(A290,P2P!$A$13:$M$2000,13)),0,VLOOKUP(A290,P2P!$A$13:$M$2000,13))-IF(ISERROR(VLOOKUP(A290,P2P!$A$13:$M$2000,12)),0,VLOOKUP(A290,P2P!$A$13:$M$2000,12)))</f>
        <v/>
      </c>
    </row>
    <row r="291" spans="1:16">
      <c r="A291" s="479" t="str">
        <f>IF([1]raw_asset!$A291="","",VLOOKUP([1]raw_asset!$A291,[1]raw_asset!$A291:$G291,1))</f>
        <v/>
      </c>
      <c r="B291" s="479" t="str">
        <f>IF([1]raw_asset!$A291="","",VLOOKUP([1]raw_asset!$A291,[1]raw_asset!$A291:$G291,2))</f>
        <v/>
      </c>
      <c r="C291" s="479" t="str">
        <f>IF([1]raw_asset!$A291="","",VLOOKUP([1]raw_asset!$A291,[1]raw_asset!$A291:$G291,3))</f>
        <v/>
      </c>
      <c r="D291" s="113" t="str">
        <f t="shared" si="27"/>
        <v/>
      </c>
      <c r="E291" s="479" t="str">
        <f>IF([1]raw_asset!$A291="","",VLOOKUP([1]raw_asset!$A291,[1]raw_asset!$A291:$G291,4))</f>
        <v/>
      </c>
      <c r="F291" s="479" t="str">
        <f>IF([1]raw_asset!$A291="","",VLOOKUP([1]raw_asset!$A291,[1]raw_asset!$A291:$G291,5))</f>
        <v/>
      </c>
      <c r="G291" s="113" t="str">
        <f t="shared" si="28"/>
        <v/>
      </c>
      <c r="H291" s="479" t="str">
        <f>IF([1]raw_asset!$A291="","",VLOOKUP([1]raw_asset!$A291,[1]raw_asset!$A291:$G291,6))</f>
        <v/>
      </c>
      <c r="I291" s="479" t="str">
        <f>IF([1]raw_asset!$A291="","",VLOOKUP([1]raw_asset!$A291,[1]raw_asset!$A291:$G291,7))</f>
        <v/>
      </c>
      <c r="J291" s="113" t="str">
        <f t="shared" si="29"/>
        <v/>
      </c>
      <c r="K291" s="476" t="str">
        <f t="shared" si="24"/>
        <v/>
      </c>
      <c r="L291" s="479" t="str">
        <f t="shared" si="25"/>
        <v/>
      </c>
      <c r="M291" s="113" t="str">
        <f t="shared" si="26"/>
        <v/>
      </c>
      <c r="N291" s="485" t="str">
        <f>IF(B291="","",IF(ISERROR(VLOOKUP(A291,P2P!$A$13:$M$2000,3)),0,VLOOKUP(A291,P2P!$A$13:$M$2000,3))-IF(ISERROR(VLOOKUP(A291,P2P!$A$13:$M$2000,2)),0,VLOOKUP(A291,P2P!$A$13:$M$2000,2)))</f>
        <v/>
      </c>
      <c r="O291" s="485" t="str">
        <f>IF(E291="","",IF(ISERROR(VLOOKUP(A291,P2P!$A$13:$M$2000,8)),0,VLOOKUP(A291,P2P!$A$13:$M$2000,8))-IF(ISERROR(VLOOKUP(A291,P2P!$A$13:$M$2000,7)),0,VLOOKUP(A291,P2P!$A$13:$M$2000,7)))</f>
        <v/>
      </c>
      <c r="P291" s="485" t="str">
        <f>IF(H291="","",IF(ISERROR(VLOOKUP(A291,P2P!$A$13:$M$2000,13)),0,VLOOKUP(A291,P2P!$A$13:$M$2000,13))-IF(ISERROR(VLOOKUP(A291,P2P!$A$13:$M$2000,12)),0,VLOOKUP(A291,P2P!$A$13:$M$2000,12)))</f>
        <v/>
      </c>
    </row>
    <row r="292" spans="1:16">
      <c r="A292" s="479" t="str">
        <f>IF([1]raw_asset!$A292="","",VLOOKUP([1]raw_asset!$A292,[1]raw_asset!$A292:$G292,1))</f>
        <v/>
      </c>
      <c r="B292" s="479" t="str">
        <f>IF([1]raw_asset!$A292="","",VLOOKUP([1]raw_asset!$A292,[1]raw_asset!$A292:$G292,2))</f>
        <v/>
      </c>
      <c r="C292" s="479" t="str">
        <f>IF([1]raw_asset!$A292="","",VLOOKUP([1]raw_asset!$A292,[1]raw_asset!$A292:$G292,3))</f>
        <v/>
      </c>
      <c r="D292" s="113" t="str">
        <f t="shared" si="27"/>
        <v/>
      </c>
      <c r="E292" s="479" t="str">
        <f>IF([1]raw_asset!$A292="","",VLOOKUP([1]raw_asset!$A292,[1]raw_asset!$A292:$G292,4))</f>
        <v/>
      </c>
      <c r="F292" s="479" t="str">
        <f>IF([1]raw_asset!$A292="","",VLOOKUP([1]raw_asset!$A292,[1]raw_asset!$A292:$G292,5))</f>
        <v/>
      </c>
      <c r="G292" s="113" t="str">
        <f t="shared" si="28"/>
        <v/>
      </c>
      <c r="H292" s="479" t="str">
        <f>IF([1]raw_asset!$A292="","",VLOOKUP([1]raw_asset!$A292,[1]raw_asset!$A292:$G292,6))</f>
        <v/>
      </c>
      <c r="I292" s="479" t="str">
        <f>IF([1]raw_asset!$A292="","",VLOOKUP([1]raw_asset!$A292,[1]raw_asset!$A292:$G292,7))</f>
        <v/>
      </c>
      <c r="J292" s="113" t="str">
        <f t="shared" si="29"/>
        <v/>
      </c>
      <c r="K292" s="476" t="str">
        <f t="shared" si="24"/>
        <v/>
      </c>
      <c r="L292" s="479" t="str">
        <f t="shared" si="25"/>
        <v/>
      </c>
      <c r="M292" s="113" t="str">
        <f t="shared" si="26"/>
        <v/>
      </c>
      <c r="N292" s="485" t="str">
        <f>IF(B292="","",IF(ISERROR(VLOOKUP(A292,P2P!$A$13:$M$2000,3)),0,VLOOKUP(A292,P2P!$A$13:$M$2000,3))-IF(ISERROR(VLOOKUP(A292,P2P!$A$13:$M$2000,2)),0,VLOOKUP(A292,P2P!$A$13:$M$2000,2)))</f>
        <v/>
      </c>
      <c r="O292" s="485" t="str">
        <f>IF(E292="","",IF(ISERROR(VLOOKUP(A292,P2P!$A$13:$M$2000,8)),0,VLOOKUP(A292,P2P!$A$13:$M$2000,8))-IF(ISERROR(VLOOKUP(A292,P2P!$A$13:$M$2000,7)),0,VLOOKUP(A292,P2P!$A$13:$M$2000,7)))</f>
        <v/>
      </c>
      <c r="P292" s="485" t="str">
        <f>IF(H292="","",IF(ISERROR(VLOOKUP(A292,P2P!$A$13:$M$2000,13)),0,VLOOKUP(A292,P2P!$A$13:$M$2000,13))-IF(ISERROR(VLOOKUP(A292,P2P!$A$13:$M$2000,12)),0,VLOOKUP(A292,P2P!$A$13:$M$2000,12)))</f>
        <v/>
      </c>
    </row>
    <row r="293" spans="1:16">
      <c r="A293" s="479" t="str">
        <f>IF([1]raw_asset!$A293="","",VLOOKUP([1]raw_asset!$A293,[1]raw_asset!$A293:$G293,1))</f>
        <v/>
      </c>
      <c r="B293" s="479" t="str">
        <f>IF([1]raw_asset!$A293="","",VLOOKUP([1]raw_asset!$A293,[1]raw_asset!$A293:$G293,2))</f>
        <v/>
      </c>
      <c r="C293" s="479" t="str">
        <f>IF([1]raw_asset!$A293="","",VLOOKUP([1]raw_asset!$A293,[1]raw_asset!$A293:$G293,3))</f>
        <v/>
      </c>
      <c r="D293" s="113" t="str">
        <f t="shared" si="27"/>
        <v/>
      </c>
      <c r="E293" s="479" t="str">
        <f>IF([1]raw_asset!$A293="","",VLOOKUP([1]raw_asset!$A293,[1]raw_asset!$A293:$G293,4))</f>
        <v/>
      </c>
      <c r="F293" s="479" t="str">
        <f>IF([1]raw_asset!$A293="","",VLOOKUP([1]raw_asset!$A293,[1]raw_asset!$A293:$G293,5))</f>
        <v/>
      </c>
      <c r="G293" s="113" t="str">
        <f t="shared" si="28"/>
        <v/>
      </c>
      <c r="H293" s="479" t="str">
        <f>IF([1]raw_asset!$A293="","",VLOOKUP([1]raw_asset!$A293,[1]raw_asset!$A293:$G293,6))</f>
        <v/>
      </c>
      <c r="I293" s="479" t="str">
        <f>IF([1]raw_asset!$A293="","",VLOOKUP([1]raw_asset!$A293,[1]raw_asset!$A293:$G293,7))</f>
        <v/>
      </c>
      <c r="J293" s="113" t="str">
        <f t="shared" si="29"/>
        <v/>
      </c>
      <c r="K293" s="476" t="str">
        <f t="shared" si="24"/>
        <v/>
      </c>
      <c r="L293" s="479" t="str">
        <f t="shared" si="25"/>
        <v/>
      </c>
      <c r="M293" s="113" t="str">
        <f t="shared" si="26"/>
        <v/>
      </c>
      <c r="N293" s="485" t="str">
        <f>IF(B293="","",IF(ISERROR(VLOOKUP(A293,P2P!$A$13:$M$2000,3)),0,VLOOKUP(A293,P2P!$A$13:$M$2000,3))-IF(ISERROR(VLOOKUP(A293,P2P!$A$13:$M$2000,2)),0,VLOOKUP(A293,P2P!$A$13:$M$2000,2)))</f>
        <v/>
      </c>
      <c r="O293" s="485" t="str">
        <f>IF(E293="","",IF(ISERROR(VLOOKUP(A293,P2P!$A$13:$M$2000,8)),0,VLOOKUP(A293,P2P!$A$13:$M$2000,8))-IF(ISERROR(VLOOKUP(A293,P2P!$A$13:$M$2000,7)),0,VLOOKUP(A293,P2P!$A$13:$M$2000,7)))</f>
        <v/>
      </c>
      <c r="P293" s="485" t="str">
        <f>IF(H293="","",IF(ISERROR(VLOOKUP(A293,P2P!$A$13:$M$2000,13)),0,VLOOKUP(A293,P2P!$A$13:$M$2000,13))-IF(ISERROR(VLOOKUP(A293,P2P!$A$13:$M$2000,12)),0,VLOOKUP(A293,P2P!$A$13:$M$2000,12)))</f>
        <v/>
      </c>
    </row>
    <row r="294" spans="1:16">
      <c r="A294" s="479" t="str">
        <f>IF([1]raw_asset!$A294="","",VLOOKUP([1]raw_asset!$A294,[1]raw_asset!$A294:$G294,1))</f>
        <v/>
      </c>
      <c r="B294" s="479" t="str">
        <f>IF([1]raw_asset!$A294="","",VLOOKUP([1]raw_asset!$A294,[1]raw_asset!$A294:$G294,2))</f>
        <v/>
      </c>
      <c r="C294" s="479" t="str">
        <f>IF([1]raw_asset!$A294="","",VLOOKUP([1]raw_asset!$A294,[1]raw_asset!$A294:$G294,3))</f>
        <v/>
      </c>
      <c r="D294" s="113" t="str">
        <f t="shared" si="27"/>
        <v/>
      </c>
      <c r="E294" s="479" t="str">
        <f>IF([1]raw_asset!$A294="","",VLOOKUP([1]raw_asset!$A294,[1]raw_asset!$A294:$G294,4))</f>
        <v/>
      </c>
      <c r="F294" s="479" t="str">
        <f>IF([1]raw_asset!$A294="","",VLOOKUP([1]raw_asset!$A294,[1]raw_asset!$A294:$G294,5))</f>
        <v/>
      </c>
      <c r="G294" s="113" t="str">
        <f t="shared" si="28"/>
        <v/>
      </c>
      <c r="H294" s="479" t="str">
        <f>IF([1]raw_asset!$A294="","",VLOOKUP([1]raw_asset!$A294,[1]raw_asset!$A294:$G294,6))</f>
        <v/>
      </c>
      <c r="I294" s="479" t="str">
        <f>IF([1]raw_asset!$A294="","",VLOOKUP([1]raw_asset!$A294,[1]raw_asset!$A294:$G294,7))</f>
        <v/>
      </c>
      <c r="J294" s="113" t="str">
        <f t="shared" si="29"/>
        <v/>
      </c>
      <c r="K294" s="476" t="str">
        <f t="shared" si="24"/>
        <v/>
      </c>
      <c r="L294" s="479" t="str">
        <f t="shared" si="25"/>
        <v/>
      </c>
      <c r="M294" s="113" t="str">
        <f t="shared" si="26"/>
        <v/>
      </c>
      <c r="N294" s="485" t="str">
        <f>IF(B294="","",IF(ISERROR(VLOOKUP(A294,P2P!$A$13:$M$2000,3)),0,VLOOKUP(A294,P2P!$A$13:$M$2000,3))-IF(ISERROR(VLOOKUP(A294,P2P!$A$13:$M$2000,2)),0,VLOOKUP(A294,P2P!$A$13:$M$2000,2)))</f>
        <v/>
      </c>
      <c r="O294" s="485" t="str">
        <f>IF(E294="","",IF(ISERROR(VLOOKUP(A294,P2P!$A$13:$M$2000,8)),0,VLOOKUP(A294,P2P!$A$13:$M$2000,8))-IF(ISERROR(VLOOKUP(A294,P2P!$A$13:$M$2000,7)),0,VLOOKUP(A294,P2P!$A$13:$M$2000,7)))</f>
        <v/>
      </c>
      <c r="P294" s="485" t="str">
        <f>IF(H294="","",IF(ISERROR(VLOOKUP(A294,P2P!$A$13:$M$2000,13)),0,VLOOKUP(A294,P2P!$A$13:$M$2000,13))-IF(ISERROR(VLOOKUP(A294,P2P!$A$13:$M$2000,12)),0,VLOOKUP(A294,P2P!$A$13:$M$2000,12)))</f>
        <v/>
      </c>
    </row>
    <row r="295" spans="1:16">
      <c r="A295" s="479" t="str">
        <f>IF([1]raw_asset!$A295="","",VLOOKUP([1]raw_asset!$A295,[1]raw_asset!$A295:$G295,1))</f>
        <v/>
      </c>
      <c r="B295" s="479" t="str">
        <f>IF([1]raw_asset!$A295="","",VLOOKUP([1]raw_asset!$A295,[1]raw_asset!$A295:$G295,2))</f>
        <v/>
      </c>
      <c r="C295" s="479" t="str">
        <f>IF([1]raw_asset!$A295="","",VLOOKUP([1]raw_asset!$A295,[1]raw_asset!$A295:$G295,3))</f>
        <v/>
      </c>
      <c r="D295" s="113" t="str">
        <f t="shared" si="27"/>
        <v/>
      </c>
      <c r="E295" s="479" t="str">
        <f>IF([1]raw_asset!$A295="","",VLOOKUP([1]raw_asset!$A295,[1]raw_asset!$A295:$G295,4))</f>
        <v/>
      </c>
      <c r="F295" s="479" t="str">
        <f>IF([1]raw_asset!$A295="","",VLOOKUP([1]raw_asset!$A295,[1]raw_asset!$A295:$G295,5))</f>
        <v/>
      </c>
      <c r="G295" s="113" t="str">
        <f t="shared" si="28"/>
        <v/>
      </c>
      <c r="H295" s="479" t="str">
        <f>IF([1]raw_asset!$A295="","",VLOOKUP([1]raw_asset!$A295,[1]raw_asset!$A295:$G295,6))</f>
        <v/>
      </c>
      <c r="I295" s="479" t="str">
        <f>IF([1]raw_asset!$A295="","",VLOOKUP([1]raw_asset!$A295,[1]raw_asset!$A295:$G295,7))</f>
        <v/>
      </c>
      <c r="J295" s="113" t="str">
        <f t="shared" si="29"/>
        <v/>
      </c>
      <c r="K295" s="476" t="str">
        <f t="shared" si="24"/>
        <v/>
      </c>
      <c r="L295" s="479" t="str">
        <f t="shared" si="25"/>
        <v/>
      </c>
      <c r="M295" s="113" t="str">
        <f t="shared" si="26"/>
        <v/>
      </c>
      <c r="N295" s="485" t="str">
        <f>IF(B295="","",IF(ISERROR(VLOOKUP(A295,P2P!$A$13:$M$2000,3)),0,VLOOKUP(A295,P2P!$A$13:$M$2000,3))-IF(ISERROR(VLOOKUP(A295,P2P!$A$13:$M$2000,2)),0,VLOOKUP(A295,P2P!$A$13:$M$2000,2)))</f>
        <v/>
      </c>
      <c r="O295" s="485" t="str">
        <f>IF(E295="","",IF(ISERROR(VLOOKUP(A295,P2P!$A$13:$M$2000,8)),0,VLOOKUP(A295,P2P!$A$13:$M$2000,8))-IF(ISERROR(VLOOKUP(A295,P2P!$A$13:$M$2000,7)),0,VLOOKUP(A295,P2P!$A$13:$M$2000,7)))</f>
        <v/>
      </c>
      <c r="P295" s="485" t="str">
        <f>IF(H295="","",IF(ISERROR(VLOOKUP(A295,P2P!$A$13:$M$2000,13)),0,VLOOKUP(A295,P2P!$A$13:$M$2000,13))-IF(ISERROR(VLOOKUP(A295,P2P!$A$13:$M$2000,12)),0,VLOOKUP(A295,P2P!$A$13:$M$2000,12)))</f>
        <v/>
      </c>
    </row>
    <row r="296" spans="1:16">
      <c r="A296" s="479" t="str">
        <f>IF([1]raw_asset!$A296="","",VLOOKUP([1]raw_asset!$A296,[1]raw_asset!$A296:$G296,1))</f>
        <v/>
      </c>
      <c r="B296" s="479" t="str">
        <f>IF([1]raw_asset!$A296="","",VLOOKUP([1]raw_asset!$A296,[1]raw_asset!$A296:$G296,2))</f>
        <v/>
      </c>
      <c r="C296" s="479" t="str">
        <f>IF([1]raw_asset!$A296="","",VLOOKUP([1]raw_asset!$A296,[1]raw_asset!$A296:$G296,3))</f>
        <v/>
      </c>
      <c r="D296" s="113" t="str">
        <f t="shared" si="27"/>
        <v/>
      </c>
      <c r="E296" s="479" t="str">
        <f>IF([1]raw_asset!$A296="","",VLOOKUP([1]raw_asset!$A296,[1]raw_asset!$A296:$G296,4))</f>
        <v/>
      </c>
      <c r="F296" s="479" t="str">
        <f>IF([1]raw_asset!$A296="","",VLOOKUP([1]raw_asset!$A296,[1]raw_asset!$A296:$G296,5))</f>
        <v/>
      </c>
      <c r="G296" s="113" t="str">
        <f t="shared" si="28"/>
        <v/>
      </c>
      <c r="H296" s="479" t="str">
        <f>IF([1]raw_asset!$A296="","",VLOOKUP([1]raw_asset!$A296,[1]raw_asset!$A296:$G296,6))</f>
        <v/>
      </c>
      <c r="I296" s="479" t="str">
        <f>IF([1]raw_asset!$A296="","",VLOOKUP([1]raw_asset!$A296,[1]raw_asset!$A296:$G296,7))</f>
        <v/>
      </c>
      <c r="J296" s="113" t="str">
        <f t="shared" si="29"/>
        <v/>
      </c>
      <c r="K296" s="476" t="str">
        <f t="shared" si="24"/>
        <v/>
      </c>
      <c r="L296" s="479" t="str">
        <f t="shared" si="25"/>
        <v/>
      </c>
      <c r="M296" s="113" t="str">
        <f t="shared" si="26"/>
        <v/>
      </c>
      <c r="N296" s="485" t="str">
        <f>IF(B296="","",IF(ISERROR(VLOOKUP(A296,P2P!$A$13:$M$2000,3)),0,VLOOKUP(A296,P2P!$A$13:$M$2000,3))-IF(ISERROR(VLOOKUP(A296,P2P!$A$13:$M$2000,2)),0,VLOOKUP(A296,P2P!$A$13:$M$2000,2)))</f>
        <v/>
      </c>
      <c r="O296" s="485" t="str">
        <f>IF(E296="","",IF(ISERROR(VLOOKUP(A296,P2P!$A$13:$M$2000,8)),0,VLOOKUP(A296,P2P!$A$13:$M$2000,8))-IF(ISERROR(VLOOKUP(A296,P2P!$A$13:$M$2000,7)),0,VLOOKUP(A296,P2P!$A$13:$M$2000,7)))</f>
        <v/>
      </c>
      <c r="P296" s="485" t="str">
        <f>IF(H296="","",IF(ISERROR(VLOOKUP(A296,P2P!$A$13:$M$2000,13)),0,VLOOKUP(A296,P2P!$A$13:$M$2000,13))-IF(ISERROR(VLOOKUP(A296,P2P!$A$13:$M$2000,12)),0,VLOOKUP(A296,P2P!$A$13:$M$2000,12)))</f>
        <v/>
      </c>
    </row>
    <row r="297" spans="1:16">
      <c r="A297" s="479" t="str">
        <f>IF([1]raw_asset!$A297="","",VLOOKUP([1]raw_asset!$A297,[1]raw_asset!$A297:$G297,1))</f>
        <v/>
      </c>
      <c r="B297" s="479" t="str">
        <f>IF([1]raw_asset!$A297="","",VLOOKUP([1]raw_asset!$A297,[1]raw_asset!$A297:$G297,2))</f>
        <v/>
      </c>
      <c r="C297" s="479" t="str">
        <f>IF([1]raw_asset!$A297="","",VLOOKUP([1]raw_asset!$A297,[1]raw_asset!$A297:$G297,3))</f>
        <v/>
      </c>
      <c r="D297" s="113" t="str">
        <f t="shared" si="27"/>
        <v/>
      </c>
      <c r="E297" s="479" t="str">
        <f>IF([1]raw_asset!$A297="","",VLOOKUP([1]raw_asset!$A297,[1]raw_asset!$A297:$G297,4))</f>
        <v/>
      </c>
      <c r="F297" s="479" t="str">
        <f>IF([1]raw_asset!$A297="","",VLOOKUP([1]raw_asset!$A297,[1]raw_asset!$A297:$G297,5))</f>
        <v/>
      </c>
      <c r="G297" s="113" t="str">
        <f t="shared" si="28"/>
        <v/>
      </c>
      <c r="H297" s="479" t="str">
        <f>IF([1]raw_asset!$A297="","",VLOOKUP([1]raw_asset!$A297,[1]raw_asset!$A297:$G297,6))</f>
        <v/>
      </c>
      <c r="I297" s="479" t="str">
        <f>IF([1]raw_asset!$A297="","",VLOOKUP([1]raw_asset!$A297,[1]raw_asset!$A297:$G297,7))</f>
        <v/>
      </c>
      <c r="J297" s="113" t="str">
        <f t="shared" si="29"/>
        <v/>
      </c>
      <c r="K297" s="476" t="str">
        <f t="shared" si="24"/>
        <v/>
      </c>
      <c r="L297" s="479" t="str">
        <f t="shared" si="25"/>
        <v/>
      </c>
      <c r="M297" s="113" t="str">
        <f t="shared" si="26"/>
        <v/>
      </c>
      <c r="N297" s="485" t="str">
        <f>IF(B297="","",IF(ISERROR(VLOOKUP(A297,P2P!$A$13:$M$2000,3)),0,VLOOKUP(A297,P2P!$A$13:$M$2000,3))-IF(ISERROR(VLOOKUP(A297,P2P!$A$13:$M$2000,2)),0,VLOOKUP(A297,P2P!$A$13:$M$2000,2)))</f>
        <v/>
      </c>
      <c r="O297" s="485" t="str">
        <f>IF(E297="","",IF(ISERROR(VLOOKUP(A297,P2P!$A$13:$M$2000,8)),0,VLOOKUP(A297,P2P!$A$13:$M$2000,8))-IF(ISERROR(VLOOKUP(A297,P2P!$A$13:$M$2000,7)),0,VLOOKUP(A297,P2P!$A$13:$M$2000,7)))</f>
        <v/>
      </c>
      <c r="P297" s="485" t="str">
        <f>IF(H297="","",IF(ISERROR(VLOOKUP(A297,P2P!$A$13:$M$2000,13)),0,VLOOKUP(A297,P2P!$A$13:$M$2000,13))-IF(ISERROR(VLOOKUP(A297,P2P!$A$13:$M$2000,12)),0,VLOOKUP(A297,P2P!$A$13:$M$2000,12)))</f>
        <v/>
      </c>
    </row>
    <row r="298" spans="1:16">
      <c r="A298" s="479" t="str">
        <f>IF([1]raw_asset!$A298="","",VLOOKUP([1]raw_asset!$A298,[1]raw_asset!$A298:$G298,1))</f>
        <v/>
      </c>
      <c r="B298" s="479" t="str">
        <f>IF([1]raw_asset!$A298="","",VLOOKUP([1]raw_asset!$A298,[1]raw_asset!$A298:$G298,2))</f>
        <v/>
      </c>
      <c r="C298" s="479" t="str">
        <f>IF([1]raw_asset!$A298="","",VLOOKUP([1]raw_asset!$A298,[1]raw_asset!$A298:$G298,3))</f>
        <v/>
      </c>
      <c r="D298" s="113" t="str">
        <f t="shared" si="27"/>
        <v/>
      </c>
      <c r="E298" s="479" t="str">
        <f>IF([1]raw_asset!$A298="","",VLOOKUP([1]raw_asset!$A298,[1]raw_asset!$A298:$G298,4))</f>
        <v/>
      </c>
      <c r="F298" s="479" t="str">
        <f>IF([1]raw_asset!$A298="","",VLOOKUP([1]raw_asset!$A298,[1]raw_asset!$A298:$G298,5))</f>
        <v/>
      </c>
      <c r="G298" s="113" t="str">
        <f t="shared" si="28"/>
        <v/>
      </c>
      <c r="H298" s="479" t="str">
        <f>IF([1]raw_asset!$A298="","",VLOOKUP([1]raw_asset!$A298,[1]raw_asset!$A298:$G298,6))</f>
        <v/>
      </c>
      <c r="I298" s="479" t="str">
        <f>IF([1]raw_asset!$A298="","",VLOOKUP([1]raw_asset!$A298,[1]raw_asset!$A298:$G298,7))</f>
        <v/>
      </c>
      <c r="J298" s="113" t="str">
        <f t="shared" si="29"/>
        <v/>
      </c>
      <c r="K298" s="476" t="str">
        <f t="shared" si="24"/>
        <v/>
      </c>
      <c r="L298" s="479" t="str">
        <f t="shared" si="25"/>
        <v/>
      </c>
      <c r="M298" s="113" t="str">
        <f t="shared" si="26"/>
        <v/>
      </c>
      <c r="N298" s="485" t="str">
        <f>IF(B298="","",IF(ISERROR(VLOOKUP(A298,P2P!$A$13:$M$2000,3)),0,VLOOKUP(A298,P2P!$A$13:$M$2000,3))-IF(ISERROR(VLOOKUP(A298,P2P!$A$13:$M$2000,2)),0,VLOOKUP(A298,P2P!$A$13:$M$2000,2)))</f>
        <v/>
      </c>
      <c r="O298" s="485" t="str">
        <f>IF(E298="","",IF(ISERROR(VLOOKUP(A298,P2P!$A$13:$M$2000,8)),0,VLOOKUP(A298,P2P!$A$13:$M$2000,8))-IF(ISERROR(VLOOKUP(A298,P2P!$A$13:$M$2000,7)),0,VLOOKUP(A298,P2P!$A$13:$M$2000,7)))</f>
        <v/>
      </c>
      <c r="P298" s="485" t="str">
        <f>IF(H298="","",IF(ISERROR(VLOOKUP(A298,P2P!$A$13:$M$2000,13)),0,VLOOKUP(A298,P2P!$A$13:$M$2000,13))-IF(ISERROR(VLOOKUP(A298,P2P!$A$13:$M$2000,12)),0,VLOOKUP(A298,P2P!$A$13:$M$2000,12)))</f>
        <v/>
      </c>
    </row>
    <row r="299" spans="1:16">
      <c r="A299" s="479" t="str">
        <f>IF([1]raw_asset!$A299="","",VLOOKUP([1]raw_asset!$A299,[1]raw_asset!$A299:$G299,1))</f>
        <v/>
      </c>
      <c r="B299" s="479" t="str">
        <f>IF([1]raw_asset!$A299="","",VLOOKUP([1]raw_asset!$A299,[1]raw_asset!$A299:$G299,2))</f>
        <v/>
      </c>
      <c r="C299" s="479" t="str">
        <f>IF([1]raw_asset!$A299="","",VLOOKUP([1]raw_asset!$A299,[1]raw_asset!$A299:$G299,3))</f>
        <v/>
      </c>
      <c r="D299" s="113" t="str">
        <f t="shared" si="27"/>
        <v/>
      </c>
      <c r="E299" s="479" t="str">
        <f>IF([1]raw_asset!$A299="","",VLOOKUP([1]raw_asset!$A299,[1]raw_asset!$A299:$G299,4))</f>
        <v/>
      </c>
      <c r="F299" s="479" t="str">
        <f>IF([1]raw_asset!$A299="","",VLOOKUP([1]raw_asset!$A299,[1]raw_asset!$A299:$G299,5))</f>
        <v/>
      </c>
      <c r="G299" s="113" t="str">
        <f t="shared" si="28"/>
        <v/>
      </c>
      <c r="H299" s="479" t="str">
        <f>IF([1]raw_asset!$A299="","",VLOOKUP([1]raw_asset!$A299,[1]raw_asset!$A299:$G299,6))</f>
        <v/>
      </c>
      <c r="I299" s="479" t="str">
        <f>IF([1]raw_asset!$A299="","",VLOOKUP([1]raw_asset!$A299,[1]raw_asset!$A299:$G299,7))</f>
        <v/>
      </c>
      <c r="J299" s="113" t="str">
        <f t="shared" si="29"/>
        <v/>
      </c>
      <c r="K299" s="476" t="str">
        <f t="shared" si="24"/>
        <v/>
      </c>
      <c r="L299" s="479" t="str">
        <f t="shared" si="25"/>
        <v/>
      </c>
      <c r="M299" s="113" t="str">
        <f t="shared" si="26"/>
        <v/>
      </c>
      <c r="N299" s="485" t="str">
        <f>IF(B299="","",IF(ISERROR(VLOOKUP(A299,P2P!$A$13:$M$2000,3)),0,VLOOKUP(A299,P2P!$A$13:$M$2000,3))-IF(ISERROR(VLOOKUP(A299,P2P!$A$13:$M$2000,2)),0,VLOOKUP(A299,P2P!$A$13:$M$2000,2)))</f>
        <v/>
      </c>
      <c r="O299" s="485" t="str">
        <f>IF(E299="","",IF(ISERROR(VLOOKUP(A299,P2P!$A$13:$M$2000,8)),0,VLOOKUP(A299,P2P!$A$13:$M$2000,8))-IF(ISERROR(VLOOKUP(A299,P2P!$A$13:$M$2000,7)),0,VLOOKUP(A299,P2P!$A$13:$M$2000,7)))</f>
        <v/>
      </c>
      <c r="P299" s="485" t="str">
        <f>IF(H299="","",IF(ISERROR(VLOOKUP(A299,P2P!$A$13:$M$2000,13)),0,VLOOKUP(A299,P2P!$A$13:$M$2000,13))-IF(ISERROR(VLOOKUP(A299,P2P!$A$13:$M$2000,12)),0,VLOOKUP(A299,P2P!$A$13:$M$2000,12)))</f>
        <v/>
      </c>
    </row>
    <row r="300" spans="1:16">
      <c r="A300" s="479" t="str">
        <f>IF([1]raw_asset!$A300="","",VLOOKUP([1]raw_asset!$A300,[1]raw_asset!$A300:$G300,1))</f>
        <v/>
      </c>
      <c r="B300" s="479" t="str">
        <f>IF([1]raw_asset!$A300="","",VLOOKUP([1]raw_asset!$A300,[1]raw_asset!$A300:$G300,2))</f>
        <v/>
      </c>
      <c r="C300" s="479" t="str">
        <f>IF([1]raw_asset!$A300="","",VLOOKUP([1]raw_asset!$A300,[1]raw_asset!$A300:$G300,3))</f>
        <v/>
      </c>
      <c r="D300" s="113" t="str">
        <f t="shared" si="27"/>
        <v/>
      </c>
      <c r="E300" s="479" t="str">
        <f>IF([1]raw_asset!$A300="","",VLOOKUP([1]raw_asset!$A300,[1]raw_asset!$A300:$G300,4))</f>
        <v/>
      </c>
      <c r="F300" s="479" t="str">
        <f>IF([1]raw_asset!$A300="","",VLOOKUP([1]raw_asset!$A300,[1]raw_asset!$A300:$G300,5))</f>
        <v/>
      </c>
      <c r="G300" s="113" t="str">
        <f t="shared" si="28"/>
        <v/>
      </c>
      <c r="H300" s="479" t="str">
        <f>IF([1]raw_asset!$A300="","",VLOOKUP([1]raw_asset!$A300,[1]raw_asset!$A300:$G300,6))</f>
        <v/>
      </c>
      <c r="I300" s="479" t="str">
        <f>IF([1]raw_asset!$A300="","",VLOOKUP([1]raw_asset!$A300,[1]raw_asset!$A300:$G300,7))</f>
        <v/>
      </c>
      <c r="J300" s="113" t="str">
        <f t="shared" si="29"/>
        <v/>
      </c>
      <c r="K300" s="476" t="str">
        <f t="shared" si="24"/>
        <v/>
      </c>
      <c r="L300" s="479" t="str">
        <f t="shared" si="25"/>
        <v/>
      </c>
      <c r="M300" s="113" t="str">
        <f t="shared" si="26"/>
        <v/>
      </c>
      <c r="N300" s="485" t="str">
        <f>IF(B300="","",IF(ISERROR(VLOOKUP(A300,P2P!$A$13:$M$2000,3)),0,VLOOKUP(A300,P2P!$A$13:$M$2000,3))-IF(ISERROR(VLOOKUP(A300,P2P!$A$13:$M$2000,2)),0,VLOOKUP(A300,P2P!$A$13:$M$2000,2)))</f>
        <v/>
      </c>
      <c r="O300" s="485" t="str">
        <f>IF(E300="","",IF(ISERROR(VLOOKUP(A300,P2P!$A$13:$M$2000,8)),0,VLOOKUP(A300,P2P!$A$13:$M$2000,8))-IF(ISERROR(VLOOKUP(A300,P2P!$A$13:$M$2000,7)),0,VLOOKUP(A300,P2P!$A$13:$M$2000,7)))</f>
        <v/>
      </c>
      <c r="P300" s="485" t="str">
        <f>IF(H300="","",IF(ISERROR(VLOOKUP(A300,P2P!$A$13:$M$2000,13)),0,VLOOKUP(A300,P2P!$A$13:$M$2000,13))-IF(ISERROR(VLOOKUP(A300,P2P!$A$13:$M$2000,12)),0,VLOOKUP(A300,P2P!$A$13:$M$2000,12)))</f>
        <v/>
      </c>
    </row>
    <row r="301" spans="1:16">
      <c r="A301" s="479" t="str">
        <f>IF([1]raw_asset!$A301="","",VLOOKUP([1]raw_asset!$A301,[1]raw_asset!$A301:$G301,1))</f>
        <v/>
      </c>
      <c r="B301" s="479" t="str">
        <f>IF([1]raw_asset!$A301="","",VLOOKUP([1]raw_asset!$A301,[1]raw_asset!$A301:$G301,2))</f>
        <v/>
      </c>
      <c r="C301" s="479" t="str">
        <f>IF([1]raw_asset!$A301="","",VLOOKUP([1]raw_asset!$A301,[1]raw_asset!$A301:$G301,3))</f>
        <v/>
      </c>
      <c r="D301" s="113" t="str">
        <f t="shared" si="27"/>
        <v/>
      </c>
      <c r="E301" s="479" t="str">
        <f>IF([1]raw_asset!$A301="","",VLOOKUP([1]raw_asset!$A301,[1]raw_asset!$A301:$G301,4))</f>
        <v/>
      </c>
      <c r="F301" s="479" t="str">
        <f>IF([1]raw_asset!$A301="","",VLOOKUP([1]raw_asset!$A301,[1]raw_asset!$A301:$G301,5))</f>
        <v/>
      </c>
      <c r="G301" s="113" t="str">
        <f t="shared" si="28"/>
        <v/>
      </c>
      <c r="H301" s="479" t="str">
        <f>IF([1]raw_asset!$A301="","",VLOOKUP([1]raw_asset!$A301,[1]raw_asset!$A301:$G301,6))</f>
        <v/>
      </c>
      <c r="I301" s="479" t="str">
        <f>IF([1]raw_asset!$A301="","",VLOOKUP([1]raw_asset!$A301,[1]raw_asset!$A301:$G301,7))</f>
        <v/>
      </c>
      <c r="J301" s="113" t="str">
        <f t="shared" si="29"/>
        <v/>
      </c>
      <c r="K301" s="476" t="str">
        <f t="shared" si="24"/>
        <v/>
      </c>
      <c r="L301" s="479" t="str">
        <f t="shared" si="25"/>
        <v/>
      </c>
      <c r="M301" s="113" t="str">
        <f t="shared" si="26"/>
        <v/>
      </c>
      <c r="N301" s="485" t="str">
        <f>IF(B301="","",IF(ISERROR(VLOOKUP(A301,P2P!$A$13:$M$2000,3)),0,VLOOKUP(A301,P2P!$A$13:$M$2000,3))-IF(ISERROR(VLOOKUP(A301,P2P!$A$13:$M$2000,2)),0,VLOOKUP(A301,P2P!$A$13:$M$2000,2)))</f>
        <v/>
      </c>
      <c r="O301" s="485" t="str">
        <f>IF(E301="","",IF(ISERROR(VLOOKUP(A301,P2P!$A$13:$M$2000,8)),0,VLOOKUP(A301,P2P!$A$13:$M$2000,8))-IF(ISERROR(VLOOKUP(A301,P2P!$A$13:$M$2000,7)),0,VLOOKUP(A301,P2P!$A$13:$M$2000,7)))</f>
        <v/>
      </c>
      <c r="P301" s="485" t="str">
        <f>IF(H301="","",IF(ISERROR(VLOOKUP(A301,P2P!$A$13:$M$2000,13)),0,VLOOKUP(A301,P2P!$A$13:$M$2000,13))-IF(ISERROR(VLOOKUP(A301,P2P!$A$13:$M$2000,12)),0,VLOOKUP(A301,P2P!$A$13:$M$2000,12)))</f>
        <v/>
      </c>
    </row>
    <row r="302" spans="1:16">
      <c r="A302" s="479" t="str">
        <f>IF([1]raw_asset!$A302="","",VLOOKUP([1]raw_asset!$A302,[1]raw_asset!$A302:$G302,1))</f>
        <v/>
      </c>
      <c r="B302" s="479" t="str">
        <f>IF([1]raw_asset!$A302="","",VLOOKUP([1]raw_asset!$A302,[1]raw_asset!$A302:$G302,2))</f>
        <v/>
      </c>
      <c r="C302" s="479" t="str">
        <f>IF([1]raw_asset!$A302="","",VLOOKUP([1]raw_asset!$A302,[1]raw_asset!$A302:$G302,3))</f>
        <v/>
      </c>
      <c r="D302" s="113" t="str">
        <f t="shared" si="27"/>
        <v/>
      </c>
      <c r="E302" s="479" t="str">
        <f>IF([1]raw_asset!$A302="","",VLOOKUP([1]raw_asset!$A302,[1]raw_asset!$A302:$G302,4))</f>
        <v/>
      </c>
      <c r="F302" s="479" t="str">
        <f>IF([1]raw_asset!$A302="","",VLOOKUP([1]raw_asset!$A302,[1]raw_asset!$A302:$G302,5))</f>
        <v/>
      </c>
      <c r="G302" s="113" t="str">
        <f t="shared" si="28"/>
        <v/>
      </c>
      <c r="H302" s="479" t="str">
        <f>IF([1]raw_asset!$A302="","",VLOOKUP([1]raw_asset!$A302,[1]raw_asset!$A302:$G302,6))</f>
        <v/>
      </c>
      <c r="I302" s="479" t="str">
        <f>IF([1]raw_asset!$A302="","",VLOOKUP([1]raw_asset!$A302,[1]raw_asset!$A302:$G302,7))</f>
        <v/>
      </c>
      <c r="J302" s="113" t="str">
        <f t="shared" si="29"/>
        <v/>
      </c>
      <c r="K302" s="476" t="str">
        <f t="shared" si="24"/>
        <v/>
      </c>
      <c r="L302" s="479" t="str">
        <f t="shared" si="25"/>
        <v/>
      </c>
      <c r="M302" s="113" t="str">
        <f t="shared" si="26"/>
        <v/>
      </c>
      <c r="N302" s="485" t="str">
        <f>IF(B302="","",IF(ISERROR(VLOOKUP(A302,P2P!$A$13:$M$2000,3)),0,VLOOKUP(A302,P2P!$A$13:$M$2000,3))-IF(ISERROR(VLOOKUP(A302,P2P!$A$13:$M$2000,2)),0,VLOOKUP(A302,P2P!$A$13:$M$2000,2)))</f>
        <v/>
      </c>
      <c r="O302" s="485" t="str">
        <f>IF(E302="","",IF(ISERROR(VLOOKUP(A302,P2P!$A$13:$M$2000,8)),0,VLOOKUP(A302,P2P!$A$13:$M$2000,8))-IF(ISERROR(VLOOKUP(A302,P2P!$A$13:$M$2000,7)),0,VLOOKUP(A302,P2P!$A$13:$M$2000,7)))</f>
        <v/>
      </c>
      <c r="P302" s="485" t="str">
        <f>IF(H302="","",IF(ISERROR(VLOOKUP(A302,P2P!$A$13:$M$2000,13)),0,VLOOKUP(A302,P2P!$A$13:$M$2000,13))-IF(ISERROR(VLOOKUP(A302,P2P!$A$13:$M$2000,12)),0,VLOOKUP(A302,P2P!$A$13:$M$2000,12)))</f>
        <v/>
      </c>
    </row>
    <row r="303" spans="1:16">
      <c r="A303" s="479" t="str">
        <f>IF([1]raw_asset!$A303="","",VLOOKUP([1]raw_asset!$A303,[1]raw_asset!$A303:$G303,1))</f>
        <v/>
      </c>
      <c r="B303" s="479" t="str">
        <f>IF([1]raw_asset!$A303="","",VLOOKUP([1]raw_asset!$A303,[1]raw_asset!$A303:$G303,2))</f>
        <v/>
      </c>
      <c r="C303" s="479" t="str">
        <f>IF([1]raw_asset!$A303="","",VLOOKUP([1]raw_asset!$A303,[1]raw_asset!$A303:$G303,3))</f>
        <v/>
      </c>
      <c r="D303" s="113" t="str">
        <f t="shared" si="27"/>
        <v/>
      </c>
      <c r="E303" s="479" t="str">
        <f>IF([1]raw_asset!$A303="","",VLOOKUP([1]raw_asset!$A303,[1]raw_asset!$A303:$G303,4))</f>
        <v/>
      </c>
      <c r="F303" s="479" t="str">
        <f>IF([1]raw_asset!$A303="","",VLOOKUP([1]raw_asset!$A303,[1]raw_asset!$A303:$G303,5))</f>
        <v/>
      </c>
      <c r="G303" s="113" t="str">
        <f t="shared" si="28"/>
        <v/>
      </c>
      <c r="H303" s="479" t="str">
        <f>IF([1]raw_asset!$A303="","",VLOOKUP([1]raw_asset!$A303,[1]raw_asset!$A303:$G303,6))</f>
        <v/>
      </c>
      <c r="I303" s="479" t="str">
        <f>IF([1]raw_asset!$A303="","",VLOOKUP([1]raw_asset!$A303,[1]raw_asset!$A303:$G303,7))</f>
        <v/>
      </c>
      <c r="J303" s="113" t="str">
        <f t="shared" si="29"/>
        <v/>
      </c>
      <c r="K303" s="476" t="str">
        <f t="shared" si="24"/>
        <v/>
      </c>
      <c r="L303" s="479" t="str">
        <f t="shared" si="25"/>
        <v/>
      </c>
      <c r="M303" s="113" t="str">
        <f t="shared" si="26"/>
        <v/>
      </c>
      <c r="N303" s="485" t="str">
        <f>IF(B303="","",IF(ISERROR(VLOOKUP(A303,P2P!$A$13:$M$2000,3)),0,VLOOKUP(A303,P2P!$A$13:$M$2000,3))-IF(ISERROR(VLOOKUP(A303,P2P!$A$13:$M$2000,2)),0,VLOOKUP(A303,P2P!$A$13:$M$2000,2)))</f>
        <v/>
      </c>
      <c r="O303" s="485" t="str">
        <f>IF(E303="","",IF(ISERROR(VLOOKUP(A303,P2P!$A$13:$M$2000,8)),0,VLOOKUP(A303,P2P!$A$13:$M$2000,8))-IF(ISERROR(VLOOKUP(A303,P2P!$A$13:$M$2000,7)),0,VLOOKUP(A303,P2P!$A$13:$M$2000,7)))</f>
        <v/>
      </c>
      <c r="P303" s="485" t="str">
        <f>IF(H303="","",IF(ISERROR(VLOOKUP(A303,P2P!$A$13:$M$2000,13)),0,VLOOKUP(A303,P2P!$A$13:$M$2000,13))-IF(ISERROR(VLOOKUP(A303,P2P!$A$13:$M$2000,12)),0,VLOOKUP(A303,P2P!$A$13:$M$2000,12)))</f>
        <v/>
      </c>
    </row>
    <row r="304" spans="1:16">
      <c r="A304" s="479" t="str">
        <f>IF([1]raw_asset!$A304="","",VLOOKUP([1]raw_asset!$A304,[1]raw_asset!$A304:$G304,1))</f>
        <v/>
      </c>
      <c r="B304" s="479" t="str">
        <f>IF([1]raw_asset!$A304="","",VLOOKUP([1]raw_asset!$A304,[1]raw_asset!$A304:$G304,2))</f>
        <v/>
      </c>
      <c r="C304" s="479" t="str">
        <f>IF([1]raw_asset!$A304="","",VLOOKUP([1]raw_asset!$A304,[1]raw_asset!$A304:$G304,3))</f>
        <v/>
      </c>
      <c r="D304" s="113" t="str">
        <f t="shared" si="27"/>
        <v/>
      </c>
      <c r="E304" s="479" t="str">
        <f>IF([1]raw_asset!$A304="","",VLOOKUP([1]raw_asset!$A304,[1]raw_asset!$A304:$G304,4))</f>
        <v/>
      </c>
      <c r="F304" s="479" t="str">
        <f>IF([1]raw_asset!$A304="","",VLOOKUP([1]raw_asset!$A304,[1]raw_asset!$A304:$G304,5))</f>
        <v/>
      </c>
      <c r="G304" s="113" t="str">
        <f t="shared" si="28"/>
        <v/>
      </c>
      <c r="H304" s="479" t="str">
        <f>IF([1]raw_asset!$A304="","",VLOOKUP([1]raw_asset!$A304,[1]raw_asset!$A304:$G304,6))</f>
        <v/>
      </c>
      <c r="I304" s="479" t="str">
        <f>IF([1]raw_asset!$A304="","",VLOOKUP([1]raw_asset!$A304,[1]raw_asset!$A304:$G304,7))</f>
        <v/>
      </c>
      <c r="J304" s="113" t="str">
        <f t="shared" si="29"/>
        <v/>
      </c>
      <c r="K304" s="476" t="str">
        <f t="shared" si="24"/>
        <v/>
      </c>
      <c r="L304" s="479" t="str">
        <f t="shared" si="25"/>
        <v/>
      </c>
      <c r="M304" s="113" t="str">
        <f t="shared" si="26"/>
        <v/>
      </c>
      <c r="N304" s="485" t="str">
        <f>IF(B304="","",IF(ISERROR(VLOOKUP(A304,P2P!$A$13:$M$2000,3)),0,VLOOKUP(A304,P2P!$A$13:$M$2000,3))-IF(ISERROR(VLOOKUP(A304,P2P!$A$13:$M$2000,2)),0,VLOOKUP(A304,P2P!$A$13:$M$2000,2)))</f>
        <v/>
      </c>
      <c r="O304" s="485" t="str">
        <f>IF(E304="","",IF(ISERROR(VLOOKUP(A304,P2P!$A$13:$M$2000,8)),0,VLOOKUP(A304,P2P!$A$13:$M$2000,8))-IF(ISERROR(VLOOKUP(A304,P2P!$A$13:$M$2000,7)),0,VLOOKUP(A304,P2P!$A$13:$M$2000,7)))</f>
        <v/>
      </c>
      <c r="P304" s="485" t="str">
        <f>IF(H304="","",IF(ISERROR(VLOOKUP(A304,P2P!$A$13:$M$2000,13)),0,VLOOKUP(A304,P2P!$A$13:$M$2000,13))-IF(ISERROR(VLOOKUP(A304,P2P!$A$13:$M$2000,12)),0,VLOOKUP(A304,P2P!$A$13:$M$2000,12)))</f>
        <v/>
      </c>
    </row>
    <row r="305" spans="1:16">
      <c r="A305" s="479" t="str">
        <f>IF([1]raw_asset!$A305="","",VLOOKUP([1]raw_asset!$A305,[1]raw_asset!$A305:$G305,1))</f>
        <v/>
      </c>
      <c r="B305" s="479" t="str">
        <f>IF([1]raw_asset!$A305="","",VLOOKUP([1]raw_asset!$A305,[1]raw_asset!$A305:$G305,2))</f>
        <v/>
      </c>
      <c r="C305" s="479" t="str">
        <f>IF([1]raw_asset!$A305="","",VLOOKUP([1]raw_asset!$A305,[1]raw_asset!$A305:$G305,3))</f>
        <v/>
      </c>
      <c r="D305" s="113" t="str">
        <f t="shared" si="27"/>
        <v/>
      </c>
      <c r="E305" s="479" t="str">
        <f>IF([1]raw_asset!$A305="","",VLOOKUP([1]raw_asset!$A305,[1]raw_asset!$A305:$G305,4))</f>
        <v/>
      </c>
      <c r="F305" s="479" t="str">
        <f>IF([1]raw_asset!$A305="","",VLOOKUP([1]raw_asset!$A305,[1]raw_asset!$A305:$G305,5))</f>
        <v/>
      </c>
      <c r="G305" s="113" t="str">
        <f t="shared" si="28"/>
        <v/>
      </c>
      <c r="H305" s="479" t="str">
        <f>IF([1]raw_asset!$A305="","",VLOOKUP([1]raw_asset!$A305,[1]raw_asset!$A305:$G305,6))</f>
        <v/>
      </c>
      <c r="I305" s="479" t="str">
        <f>IF([1]raw_asset!$A305="","",VLOOKUP([1]raw_asset!$A305,[1]raw_asset!$A305:$G305,7))</f>
        <v/>
      </c>
      <c r="J305" s="113" t="str">
        <f t="shared" si="29"/>
        <v/>
      </c>
      <c r="K305" s="476" t="str">
        <f t="shared" si="24"/>
        <v/>
      </c>
      <c r="L305" s="479" t="str">
        <f t="shared" si="25"/>
        <v/>
      </c>
      <c r="M305" s="113" t="str">
        <f t="shared" si="26"/>
        <v/>
      </c>
      <c r="N305" s="485" t="str">
        <f>IF(B305="","",IF(ISERROR(VLOOKUP(A305,P2P!$A$13:$M$2000,3)),0,VLOOKUP(A305,P2P!$A$13:$M$2000,3))-IF(ISERROR(VLOOKUP(A305,P2P!$A$13:$M$2000,2)),0,VLOOKUP(A305,P2P!$A$13:$M$2000,2)))</f>
        <v/>
      </c>
      <c r="O305" s="485" t="str">
        <f>IF(E305="","",IF(ISERROR(VLOOKUP(A305,P2P!$A$13:$M$2000,8)),0,VLOOKUP(A305,P2P!$A$13:$M$2000,8))-IF(ISERROR(VLOOKUP(A305,P2P!$A$13:$M$2000,7)),0,VLOOKUP(A305,P2P!$A$13:$M$2000,7)))</f>
        <v/>
      </c>
      <c r="P305" s="485" t="str">
        <f>IF(H305="","",IF(ISERROR(VLOOKUP(A305,P2P!$A$13:$M$2000,13)),0,VLOOKUP(A305,P2P!$A$13:$M$2000,13))-IF(ISERROR(VLOOKUP(A305,P2P!$A$13:$M$2000,12)),0,VLOOKUP(A305,P2P!$A$13:$M$2000,12)))</f>
        <v/>
      </c>
    </row>
    <row r="306" spans="1:16">
      <c r="A306" s="479" t="str">
        <f>IF([1]raw_asset!$A306="","",VLOOKUP([1]raw_asset!$A306,[1]raw_asset!$A306:$G306,1))</f>
        <v/>
      </c>
      <c r="B306" s="479" t="str">
        <f>IF([1]raw_asset!$A306="","",VLOOKUP([1]raw_asset!$A306,[1]raw_asset!$A306:$G306,2))</f>
        <v/>
      </c>
      <c r="C306" s="479" t="str">
        <f>IF([1]raw_asset!$A306="","",VLOOKUP([1]raw_asset!$A306,[1]raw_asset!$A306:$G306,3))</f>
        <v/>
      </c>
      <c r="D306" s="113" t="str">
        <f t="shared" si="27"/>
        <v/>
      </c>
      <c r="E306" s="479" t="str">
        <f>IF([1]raw_asset!$A306="","",VLOOKUP([1]raw_asset!$A306,[1]raw_asset!$A306:$G306,4))</f>
        <v/>
      </c>
      <c r="F306" s="479" t="str">
        <f>IF([1]raw_asset!$A306="","",VLOOKUP([1]raw_asset!$A306,[1]raw_asset!$A306:$G306,5))</f>
        <v/>
      </c>
      <c r="G306" s="113" t="str">
        <f t="shared" si="28"/>
        <v/>
      </c>
      <c r="H306" s="479" t="str">
        <f>IF([1]raw_asset!$A306="","",VLOOKUP([1]raw_asset!$A306,[1]raw_asset!$A306:$G306,6))</f>
        <v/>
      </c>
      <c r="I306" s="479" t="str">
        <f>IF([1]raw_asset!$A306="","",VLOOKUP([1]raw_asset!$A306,[1]raw_asset!$A306:$G306,7))</f>
        <v/>
      </c>
      <c r="J306" s="113" t="str">
        <f t="shared" si="29"/>
        <v/>
      </c>
      <c r="K306" s="476" t="str">
        <f t="shared" si="24"/>
        <v/>
      </c>
      <c r="L306" s="479" t="str">
        <f t="shared" si="25"/>
        <v/>
      </c>
      <c r="M306" s="113" t="str">
        <f t="shared" si="26"/>
        <v/>
      </c>
      <c r="N306" s="485" t="str">
        <f>IF(B306="","",IF(ISERROR(VLOOKUP(A306,P2P!$A$13:$M$2000,3)),0,VLOOKUP(A306,P2P!$A$13:$M$2000,3))-IF(ISERROR(VLOOKUP(A306,P2P!$A$13:$M$2000,2)),0,VLOOKUP(A306,P2P!$A$13:$M$2000,2)))</f>
        <v/>
      </c>
      <c r="O306" s="485" t="str">
        <f>IF(E306="","",IF(ISERROR(VLOOKUP(A306,P2P!$A$13:$M$2000,8)),0,VLOOKUP(A306,P2P!$A$13:$M$2000,8))-IF(ISERROR(VLOOKUP(A306,P2P!$A$13:$M$2000,7)),0,VLOOKUP(A306,P2P!$A$13:$M$2000,7)))</f>
        <v/>
      </c>
      <c r="P306" s="485" t="str">
        <f>IF(H306="","",IF(ISERROR(VLOOKUP(A306,P2P!$A$13:$M$2000,13)),0,VLOOKUP(A306,P2P!$A$13:$M$2000,13))-IF(ISERROR(VLOOKUP(A306,P2P!$A$13:$M$2000,12)),0,VLOOKUP(A306,P2P!$A$13:$M$2000,12)))</f>
        <v/>
      </c>
    </row>
    <row r="307" spans="1:16">
      <c r="A307" s="479" t="str">
        <f>IF([1]raw_asset!$A307="","",VLOOKUP([1]raw_asset!$A307,[1]raw_asset!$A307:$G307,1))</f>
        <v/>
      </c>
      <c r="B307" s="479" t="str">
        <f>IF([1]raw_asset!$A307="","",VLOOKUP([1]raw_asset!$A307,[1]raw_asset!$A307:$G307,2))</f>
        <v/>
      </c>
      <c r="C307" s="479" t="str">
        <f>IF([1]raw_asset!$A307="","",VLOOKUP([1]raw_asset!$A307,[1]raw_asset!$A307:$G307,3))</f>
        <v/>
      </c>
      <c r="D307" s="113" t="str">
        <f t="shared" si="27"/>
        <v/>
      </c>
      <c r="E307" s="479" t="str">
        <f>IF([1]raw_asset!$A307="","",VLOOKUP([1]raw_asset!$A307,[1]raw_asset!$A307:$G307,4))</f>
        <v/>
      </c>
      <c r="F307" s="479" t="str">
        <f>IF([1]raw_asset!$A307="","",VLOOKUP([1]raw_asset!$A307,[1]raw_asset!$A307:$G307,5))</f>
        <v/>
      </c>
      <c r="G307" s="113" t="str">
        <f t="shared" si="28"/>
        <v/>
      </c>
      <c r="H307" s="479" t="str">
        <f>IF([1]raw_asset!$A307="","",VLOOKUP([1]raw_asset!$A307,[1]raw_asset!$A307:$G307,6))</f>
        <v/>
      </c>
      <c r="I307" s="479" t="str">
        <f>IF([1]raw_asset!$A307="","",VLOOKUP([1]raw_asset!$A307,[1]raw_asset!$A307:$G307,7))</f>
        <v/>
      </c>
      <c r="J307" s="113" t="str">
        <f t="shared" si="29"/>
        <v/>
      </c>
      <c r="K307" s="476" t="str">
        <f t="shared" si="24"/>
        <v/>
      </c>
      <c r="L307" s="479" t="str">
        <f t="shared" si="25"/>
        <v/>
      </c>
      <c r="M307" s="113" t="str">
        <f t="shared" si="26"/>
        <v/>
      </c>
      <c r="N307" s="485" t="str">
        <f>IF(B307="","",IF(ISERROR(VLOOKUP(A307,P2P!$A$13:$M$2000,3)),0,VLOOKUP(A307,P2P!$A$13:$M$2000,3))-IF(ISERROR(VLOOKUP(A307,P2P!$A$13:$M$2000,2)),0,VLOOKUP(A307,P2P!$A$13:$M$2000,2)))</f>
        <v/>
      </c>
      <c r="O307" s="485" t="str">
        <f>IF(E307="","",IF(ISERROR(VLOOKUP(A307,P2P!$A$13:$M$2000,8)),0,VLOOKUP(A307,P2P!$A$13:$M$2000,8))-IF(ISERROR(VLOOKUP(A307,P2P!$A$13:$M$2000,7)),0,VLOOKUP(A307,P2P!$A$13:$M$2000,7)))</f>
        <v/>
      </c>
      <c r="P307" s="485" t="str">
        <f>IF(H307="","",IF(ISERROR(VLOOKUP(A307,P2P!$A$13:$M$2000,13)),0,VLOOKUP(A307,P2P!$A$13:$M$2000,13))-IF(ISERROR(VLOOKUP(A307,P2P!$A$13:$M$2000,12)),0,VLOOKUP(A307,P2P!$A$13:$M$2000,12)))</f>
        <v/>
      </c>
    </row>
    <row r="308" spans="1:16">
      <c r="A308" s="479" t="str">
        <f>IF([1]raw_asset!$A308="","",VLOOKUP([1]raw_asset!$A308,[1]raw_asset!$A308:$G308,1))</f>
        <v/>
      </c>
      <c r="B308" s="479" t="str">
        <f>IF([1]raw_asset!$A308="","",VLOOKUP([1]raw_asset!$A308,[1]raw_asset!$A308:$G308,2))</f>
        <v/>
      </c>
      <c r="C308" s="479" t="str">
        <f>IF([1]raw_asset!$A308="","",VLOOKUP([1]raw_asset!$A308,[1]raw_asset!$A308:$G308,3))</f>
        <v/>
      </c>
      <c r="D308" s="113" t="str">
        <f t="shared" si="27"/>
        <v/>
      </c>
      <c r="E308" s="479" t="str">
        <f>IF([1]raw_asset!$A308="","",VLOOKUP([1]raw_asset!$A308,[1]raw_asset!$A308:$G308,4))</f>
        <v/>
      </c>
      <c r="F308" s="479" t="str">
        <f>IF([1]raw_asset!$A308="","",VLOOKUP([1]raw_asset!$A308,[1]raw_asset!$A308:$G308,5))</f>
        <v/>
      </c>
      <c r="G308" s="113" t="str">
        <f t="shared" si="28"/>
        <v/>
      </c>
      <c r="H308" s="479" t="str">
        <f>IF([1]raw_asset!$A308="","",VLOOKUP([1]raw_asset!$A308,[1]raw_asset!$A308:$G308,6))</f>
        <v/>
      </c>
      <c r="I308" s="479" t="str">
        <f>IF([1]raw_asset!$A308="","",VLOOKUP([1]raw_asset!$A308,[1]raw_asset!$A308:$G308,7))</f>
        <v/>
      </c>
      <c r="J308" s="113" t="str">
        <f t="shared" si="29"/>
        <v/>
      </c>
      <c r="K308" s="476" t="str">
        <f t="shared" si="24"/>
        <v/>
      </c>
      <c r="L308" s="479" t="str">
        <f t="shared" si="25"/>
        <v/>
      </c>
      <c r="M308" s="113" t="str">
        <f t="shared" si="26"/>
        <v/>
      </c>
      <c r="N308" s="485" t="str">
        <f>IF(B308="","",IF(ISERROR(VLOOKUP(A308,P2P!$A$13:$M$2000,3)),0,VLOOKUP(A308,P2P!$A$13:$M$2000,3))-IF(ISERROR(VLOOKUP(A308,P2P!$A$13:$M$2000,2)),0,VLOOKUP(A308,P2P!$A$13:$M$2000,2)))</f>
        <v/>
      </c>
      <c r="O308" s="485" t="str">
        <f>IF(E308="","",IF(ISERROR(VLOOKUP(A308,P2P!$A$13:$M$2000,8)),0,VLOOKUP(A308,P2P!$A$13:$M$2000,8))-IF(ISERROR(VLOOKUP(A308,P2P!$A$13:$M$2000,7)),0,VLOOKUP(A308,P2P!$A$13:$M$2000,7)))</f>
        <v/>
      </c>
      <c r="P308" s="485" t="str">
        <f>IF(H308="","",IF(ISERROR(VLOOKUP(A308,P2P!$A$13:$M$2000,13)),0,VLOOKUP(A308,P2P!$A$13:$M$2000,13))-IF(ISERROR(VLOOKUP(A308,P2P!$A$13:$M$2000,12)),0,VLOOKUP(A308,P2P!$A$13:$M$2000,12)))</f>
        <v/>
      </c>
    </row>
    <row r="309" spans="1:16">
      <c r="A309" s="479" t="str">
        <f>IF([1]raw_asset!$A309="","",VLOOKUP([1]raw_asset!$A309,[1]raw_asset!$A309:$G309,1))</f>
        <v/>
      </c>
      <c r="B309" s="479" t="str">
        <f>IF([1]raw_asset!$A309="","",VLOOKUP([1]raw_asset!$A309,[1]raw_asset!$A309:$G309,2))</f>
        <v/>
      </c>
      <c r="C309" s="479" t="str">
        <f>IF([1]raw_asset!$A309="","",VLOOKUP([1]raw_asset!$A309,[1]raw_asset!$A309:$G309,3))</f>
        <v/>
      </c>
      <c r="D309" s="113" t="str">
        <f t="shared" si="27"/>
        <v/>
      </c>
      <c r="E309" s="479" t="str">
        <f>IF([1]raw_asset!$A309="","",VLOOKUP([1]raw_asset!$A309,[1]raw_asset!$A309:$G309,4))</f>
        <v/>
      </c>
      <c r="F309" s="479" t="str">
        <f>IF([1]raw_asset!$A309="","",VLOOKUP([1]raw_asset!$A309,[1]raw_asset!$A309:$G309,5))</f>
        <v/>
      </c>
      <c r="G309" s="113" t="str">
        <f t="shared" si="28"/>
        <v/>
      </c>
      <c r="H309" s="479" t="str">
        <f>IF([1]raw_asset!$A309="","",VLOOKUP([1]raw_asset!$A309,[1]raw_asset!$A309:$G309,6))</f>
        <v/>
      </c>
      <c r="I309" s="479" t="str">
        <f>IF([1]raw_asset!$A309="","",VLOOKUP([1]raw_asset!$A309,[1]raw_asset!$A309:$G309,7))</f>
        <v/>
      </c>
      <c r="J309" s="113" t="str">
        <f t="shared" si="29"/>
        <v/>
      </c>
      <c r="K309" s="476" t="str">
        <f t="shared" si="24"/>
        <v/>
      </c>
      <c r="L309" s="479" t="str">
        <f t="shared" si="25"/>
        <v/>
      </c>
      <c r="M309" s="113" t="str">
        <f t="shared" si="26"/>
        <v/>
      </c>
      <c r="N309" s="485" t="str">
        <f>IF(B309="","",IF(ISERROR(VLOOKUP(A309,P2P!$A$13:$M$2000,3)),0,VLOOKUP(A309,P2P!$A$13:$M$2000,3))-IF(ISERROR(VLOOKUP(A309,P2P!$A$13:$M$2000,2)),0,VLOOKUP(A309,P2P!$A$13:$M$2000,2)))</f>
        <v/>
      </c>
      <c r="O309" s="485" t="str">
        <f>IF(E309="","",IF(ISERROR(VLOOKUP(A309,P2P!$A$13:$M$2000,8)),0,VLOOKUP(A309,P2P!$A$13:$M$2000,8))-IF(ISERROR(VLOOKUP(A309,P2P!$A$13:$M$2000,7)),0,VLOOKUP(A309,P2P!$A$13:$M$2000,7)))</f>
        <v/>
      </c>
      <c r="P309" s="485" t="str">
        <f>IF(H309="","",IF(ISERROR(VLOOKUP(A309,P2P!$A$13:$M$2000,13)),0,VLOOKUP(A309,P2P!$A$13:$M$2000,13))-IF(ISERROR(VLOOKUP(A309,P2P!$A$13:$M$2000,12)),0,VLOOKUP(A309,P2P!$A$13:$M$2000,12)))</f>
        <v/>
      </c>
    </row>
    <row r="310" spans="1:16">
      <c r="A310" s="479" t="str">
        <f>IF([1]raw_asset!$A310="","",VLOOKUP([1]raw_asset!$A310,[1]raw_asset!$A310:$G310,1))</f>
        <v/>
      </c>
      <c r="B310" s="479" t="str">
        <f>IF([1]raw_asset!$A310="","",VLOOKUP([1]raw_asset!$A310,[1]raw_asset!$A310:$G310,2))</f>
        <v/>
      </c>
      <c r="C310" s="479" t="str">
        <f>IF([1]raw_asset!$A310="","",VLOOKUP([1]raw_asset!$A310,[1]raw_asset!$A310:$G310,3))</f>
        <v/>
      </c>
      <c r="D310" s="113" t="str">
        <f t="shared" si="27"/>
        <v/>
      </c>
      <c r="E310" s="479" t="str">
        <f>IF([1]raw_asset!$A310="","",VLOOKUP([1]raw_asset!$A310,[1]raw_asset!$A310:$G310,4))</f>
        <v/>
      </c>
      <c r="F310" s="479" t="str">
        <f>IF([1]raw_asset!$A310="","",VLOOKUP([1]raw_asset!$A310,[1]raw_asset!$A310:$G310,5))</f>
        <v/>
      </c>
      <c r="G310" s="113" t="str">
        <f t="shared" si="28"/>
        <v/>
      </c>
      <c r="H310" s="479" t="str">
        <f>IF([1]raw_asset!$A310="","",VLOOKUP([1]raw_asset!$A310,[1]raw_asset!$A310:$G310,6))</f>
        <v/>
      </c>
      <c r="I310" s="479" t="str">
        <f>IF([1]raw_asset!$A310="","",VLOOKUP([1]raw_asset!$A310,[1]raw_asset!$A310:$G310,7))</f>
        <v/>
      </c>
      <c r="J310" s="113" t="str">
        <f t="shared" si="29"/>
        <v/>
      </c>
      <c r="K310" s="476" t="str">
        <f t="shared" si="24"/>
        <v/>
      </c>
      <c r="L310" s="479" t="str">
        <f t="shared" si="25"/>
        <v/>
      </c>
      <c r="M310" s="113" t="str">
        <f t="shared" si="26"/>
        <v/>
      </c>
      <c r="N310" s="485" t="str">
        <f>IF(B310="","",IF(ISERROR(VLOOKUP(A310,P2P!$A$13:$M$2000,3)),0,VLOOKUP(A310,P2P!$A$13:$M$2000,3))-IF(ISERROR(VLOOKUP(A310,P2P!$A$13:$M$2000,2)),0,VLOOKUP(A310,P2P!$A$13:$M$2000,2)))</f>
        <v/>
      </c>
      <c r="O310" s="485" t="str">
        <f>IF(E310="","",IF(ISERROR(VLOOKUP(A310,P2P!$A$13:$M$2000,8)),0,VLOOKUP(A310,P2P!$A$13:$M$2000,8))-IF(ISERROR(VLOOKUP(A310,P2P!$A$13:$M$2000,7)),0,VLOOKUP(A310,P2P!$A$13:$M$2000,7)))</f>
        <v/>
      </c>
      <c r="P310" s="485" t="str">
        <f>IF(H310="","",IF(ISERROR(VLOOKUP(A310,P2P!$A$13:$M$2000,13)),0,VLOOKUP(A310,P2P!$A$13:$M$2000,13))-IF(ISERROR(VLOOKUP(A310,P2P!$A$13:$M$2000,12)),0,VLOOKUP(A310,P2P!$A$13:$M$2000,12)))</f>
        <v/>
      </c>
    </row>
    <row r="311" spans="1:16">
      <c r="A311" s="479" t="str">
        <f>IF([1]raw_asset!$A311="","",VLOOKUP([1]raw_asset!$A311,[1]raw_asset!$A311:$G311,1))</f>
        <v/>
      </c>
      <c r="B311" s="479" t="str">
        <f>IF([1]raw_asset!$A311="","",VLOOKUP([1]raw_asset!$A311,[1]raw_asset!$A311:$G311,2))</f>
        <v/>
      </c>
      <c r="C311" s="479" t="str">
        <f>IF([1]raw_asset!$A311="","",VLOOKUP([1]raw_asset!$A311,[1]raw_asset!$A311:$G311,3))</f>
        <v/>
      </c>
      <c r="D311" s="113" t="str">
        <f t="shared" si="27"/>
        <v/>
      </c>
      <c r="E311" s="479" t="str">
        <f>IF([1]raw_asset!$A311="","",VLOOKUP([1]raw_asset!$A311,[1]raw_asset!$A311:$G311,4))</f>
        <v/>
      </c>
      <c r="F311" s="479" t="str">
        <f>IF([1]raw_asset!$A311="","",VLOOKUP([1]raw_asset!$A311,[1]raw_asset!$A311:$G311,5))</f>
        <v/>
      </c>
      <c r="G311" s="113" t="str">
        <f t="shared" si="28"/>
        <v/>
      </c>
      <c r="H311" s="479" t="str">
        <f>IF([1]raw_asset!$A311="","",VLOOKUP([1]raw_asset!$A311,[1]raw_asset!$A311:$G311,6))</f>
        <v/>
      </c>
      <c r="I311" s="479" t="str">
        <f>IF([1]raw_asset!$A311="","",VLOOKUP([1]raw_asset!$A311,[1]raw_asset!$A311:$G311,7))</f>
        <v/>
      </c>
      <c r="J311" s="113" t="str">
        <f t="shared" si="29"/>
        <v/>
      </c>
      <c r="K311" s="476" t="str">
        <f t="shared" si="24"/>
        <v/>
      </c>
      <c r="L311" s="479" t="str">
        <f t="shared" si="25"/>
        <v/>
      </c>
      <c r="M311" s="113" t="str">
        <f t="shared" si="26"/>
        <v/>
      </c>
      <c r="N311" s="485" t="str">
        <f>IF(B311="","",IF(ISERROR(VLOOKUP(A311,P2P!$A$13:$M$2000,3)),0,VLOOKUP(A311,P2P!$A$13:$M$2000,3))-IF(ISERROR(VLOOKUP(A311,P2P!$A$13:$M$2000,2)),0,VLOOKUP(A311,P2P!$A$13:$M$2000,2)))</f>
        <v/>
      </c>
      <c r="O311" s="485" t="str">
        <f>IF(E311="","",IF(ISERROR(VLOOKUP(A311,P2P!$A$13:$M$2000,8)),0,VLOOKUP(A311,P2P!$A$13:$M$2000,8))-IF(ISERROR(VLOOKUP(A311,P2P!$A$13:$M$2000,7)),0,VLOOKUP(A311,P2P!$A$13:$M$2000,7)))</f>
        <v/>
      </c>
      <c r="P311" s="485" t="str">
        <f>IF(H311="","",IF(ISERROR(VLOOKUP(A311,P2P!$A$13:$M$2000,13)),0,VLOOKUP(A311,P2P!$A$13:$M$2000,13))-IF(ISERROR(VLOOKUP(A311,P2P!$A$13:$M$2000,12)),0,VLOOKUP(A311,P2P!$A$13:$M$2000,12)))</f>
        <v/>
      </c>
    </row>
    <row r="312" spans="1:16">
      <c r="A312" s="479" t="str">
        <f>IF([1]raw_asset!$A312="","",VLOOKUP([1]raw_asset!$A312,[1]raw_asset!$A312:$G312,1))</f>
        <v/>
      </c>
      <c r="B312" s="479" t="str">
        <f>IF([1]raw_asset!$A312="","",VLOOKUP([1]raw_asset!$A312,[1]raw_asset!$A312:$G312,2))</f>
        <v/>
      </c>
      <c r="C312" s="479" t="str">
        <f>IF([1]raw_asset!$A312="","",VLOOKUP([1]raw_asset!$A312,[1]raw_asset!$A312:$G312,3))</f>
        <v/>
      </c>
      <c r="D312" s="113" t="str">
        <f t="shared" si="27"/>
        <v/>
      </c>
      <c r="E312" s="479" t="str">
        <f>IF([1]raw_asset!$A312="","",VLOOKUP([1]raw_asset!$A312,[1]raw_asset!$A312:$G312,4))</f>
        <v/>
      </c>
      <c r="F312" s="479" t="str">
        <f>IF([1]raw_asset!$A312="","",VLOOKUP([1]raw_asset!$A312,[1]raw_asset!$A312:$G312,5))</f>
        <v/>
      </c>
      <c r="G312" s="113" t="str">
        <f t="shared" si="28"/>
        <v/>
      </c>
      <c r="H312" s="479" t="str">
        <f>IF([1]raw_asset!$A312="","",VLOOKUP([1]raw_asset!$A312,[1]raw_asset!$A312:$G312,6))</f>
        <v/>
      </c>
      <c r="I312" s="479" t="str">
        <f>IF([1]raw_asset!$A312="","",VLOOKUP([1]raw_asset!$A312,[1]raw_asset!$A312:$G312,7))</f>
        <v/>
      </c>
      <c r="J312" s="113" t="str">
        <f t="shared" si="29"/>
        <v/>
      </c>
      <c r="K312" s="476" t="str">
        <f t="shared" si="24"/>
        <v/>
      </c>
      <c r="L312" s="479" t="str">
        <f t="shared" si="25"/>
        <v/>
      </c>
      <c r="M312" s="113" t="str">
        <f t="shared" si="26"/>
        <v/>
      </c>
      <c r="N312" s="485" t="str">
        <f>IF(B312="","",IF(ISERROR(VLOOKUP(A312,P2P!$A$13:$M$2000,3)),0,VLOOKUP(A312,P2P!$A$13:$M$2000,3))-IF(ISERROR(VLOOKUP(A312,P2P!$A$13:$M$2000,2)),0,VLOOKUP(A312,P2P!$A$13:$M$2000,2)))</f>
        <v/>
      </c>
      <c r="O312" s="485" t="str">
        <f>IF(E312="","",IF(ISERROR(VLOOKUP(A312,P2P!$A$13:$M$2000,8)),0,VLOOKUP(A312,P2P!$A$13:$M$2000,8))-IF(ISERROR(VLOOKUP(A312,P2P!$A$13:$M$2000,7)),0,VLOOKUP(A312,P2P!$A$13:$M$2000,7)))</f>
        <v/>
      </c>
      <c r="P312" s="485" t="str">
        <f>IF(H312="","",IF(ISERROR(VLOOKUP(A312,P2P!$A$13:$M$2000,13)),0,VLOOKUP(A312,P2P!$A$13:$M$2000,13))-IF(ISERROR(VLOOKUP(A312,P2P!$A$13:$M$2000,12)),0,VLOOKUP(A312,P2P!$A$13:$M$2000,12)))</f>
        <v/>
      </c>
    </row>
    <row r="313" spans="1:16">
      <c r="A313" s="479" t="str">
        <f>IF([1]raw_asset!$A313="","",VLOOKUP([1]raw_asset!$A313,[1]raw_asset!$A313:$G313,1))</f>
        <v/>
      </c>
      <c r="B313" s="479" t="str">
        <f>IF([1]raw_asset!$A313="","",VLOOKUP([1]raw_asset!$A313,[1]raw_asset!$A313:$G313,2))</f>
        <v/>
      </c>
      <c r="C313" s="479" t="str">
        <f>IF([1]raw_asset!$A313="","",VLOOKUP([1]raw_asset!$A313,[1]raw_asset!$A313:$G313,3))</f>
        <v/>
      </c>
      <c r="D313" s="113" t="str">
        <f t="shared" si="27"/>
        <v/>
      </c>
      <c r="E313" s="479" t="str">
        <f>IF([1]raw_asset!$A313="","",VLOOKUP([1]raw_asset!$A313,[1]raw_asset!$A313:$G313,4))</f>
        <v/>
      </c>
      <c r="F313" s="479" t="str">
        <f>IF([1]raw_asset!$A313="","",VLOOKUP([1]raw_asset!$A313,[1]raw_asset!$A313:$G313,5))</f>
        <v/>
      </c>
      <c r="G313" s="113" t="str">
        <f t="shared" si="28"/>
        <v/>
      </c>
      <c r="H313" s="479" t="str">
        <f>IF([1]raw_asset!$A313="","",VLOOKUP([1]raw_asset!$A313,[1]raw_asset!$A313:$G313,6))</f>
        <v/>
      </c>
      <c r="I313" s="479" t="str">
        <f>IF([1]raw_asset!$A313="","",VLOOKUP([1]raw_asset!$A313,[1]raw_asset!$A313:$G313,7))</f>
        <v/>
      </c>
      <c r="J313" s="113" t="str">
        <f t="shared" si="29"/>
        <v/>
      </c>
      <c r="K313" s="476" t="str">
        <f t="shared" si="24"/>
        <v/>
      </c>
      <c r="L313" s="479" t="str">
        <f t="shared" si="25"/>
        <v/>
      </c>
      <c r="M313" s="113" t="str">
        <f t="shared" si="26"/>
        <v/>
      </c>
      <c r="N313" s="485" t="str">
        <f>IF(B313="","",IF(ISERROR(VLOOKUP(A313,P2P!$A$13:$M$2000,3)),0,VLOOKUP(A313,P2P!$A$13:$M$2000,3))-IF(ISERROR(VLOOKUP(A313,P2P!$A$13:$M$2000,2)),0,VLOOKUP(A313,P2P!$A$13:$M$2000,2)))</f>
        <v/>
      </c>
      <c r="O313" s="485" t="str">
        <f>IF(E313="","",IF(ISERROR(VLOOKUP(A313,P2P!$A$13:$M$2000,8)),0,VLOOKUP(A313,P2P!$A$13:$M$2000,8))-IF(ISERROR(VLOOKUP(A313,P2P!$A$13:$M$2000,7)),0,VLOOKUP(A313,P2P!$A$13:$M$2000,7)))</f>
        <v/>
      </c>
      <c r="P313" s="485" t="str">
        <f>IF(H313="","",IF(ISERROR(VLOOKUP(A313,P2P!$A$13:$M$2000,13)),0,VLOOKUP(A313,P2P!$A$13:$M$2000,13))-IF(ISERROR(VLOOKUP(A313,P2P!$A$13:$M$2000,12)),0,VLOOKUP(A313,P2P!$A$13:$M$2000,12)))</f>
        <v/>
      </c>
    </row>
    <row r="314" spans="1:16">
      <c r="A314" s="479" t="str">
        <f>IF([1]raw_asset!$A314="","",VLOOKUP([1]raw_asset!$A314,[1]raw_asset!$A314:$G314,1))</f>
        <v/>
      </c>
      <c r="B314" s="479" t="str">
        <f>IF([1]raw_asset!$A314="","",VLOOKUP([1]raw_asset!$A314,[1]raw_asset!$A314:$G314,2))</f>
        <v/>
      </c>
      <c r="C314" s="479" t="str">
        <f>IF([1]raw_asset!$A314="","",VLOOKUP([1]raw_asset!$A314,[1]raw_asset!$A314:$G314,3))</f>
        <v/>
      </c>
      <c r="D314" s="113" t="str">
        <f t="shared" si="27"/>
        <v/>
      </c>
      <c r="E314" s="479" t="str">
        <f>IF([1]raw_asset!$A314="","",VLOOKUP([1]raw_asset!$A314,[1]raw_asset!$A314:$G314,4))</f>
        <v/>
      </c>
      <c r="F314" s="479" t="str">
        <f>IF([1]raw_asset!$A314="","",VLOOKUP([1]raw_asset!$A314,[1]raw_asset!$A314:$G314,5))</f>
        <v/>
      </c>
      <c r="G314" s="113" t="str">
        <f t="shared" si="28"/>
        <v/>
      </c>
      <c r="H314" s="479" t="str">
        <f>IF([1]raw_asset!$A314="","",VLOOKUP([1]raw_asset!$A314,[1]raw_asset!$A314:$G314,6))</f>
        <v/>
      </c>
      <c r="I314" s="479" t="str">
        <f>IF([1]raw_asset!$A314="","",VLOOKUP([1]raw_asset!$A314,[1]raw_asset!$A314:$G314,7))</f>
        <v/>
      </c>
      <c r="J314" s="113" t="str">
        <f t="shared" si="29"/>
        <v/>
      </c>
      <c r="K314" s="476" t="str">
        <f t="shared" si="24"/>
        <v/>
      </c>
      <c r="L314" s="479" t="str">
        <f t="shared" si="25"/>
        <v/>
      </c>
      <c r="M314" s="113" t="str">
        <f t="shared" si="26"/>
        <v/>
      </c>
      <c r="N314" s="485" t="str">
        <f>IF(B314="","",IF(ISERROR(VLOOKUP(A314,P2P!$A$13:$M$2000,3)),0,VLOOKUP(A314,P2P!$A$13:$M$2000,3))-IF(ISERROR(VLOOKUP(A314,P2P!$A$13:$M$2000,2)),0,VLOOKUP(A314,P2P!$A$13:$M$2000,2)))</f>
        <v/>
      </c>
      <c r="O314" s="485" t="str">
        <f>IF(E314="","",IF(ISERROR(VLOOKUP(A314,P2P!$A$13:$M$2000,8)),0,VLOOKUP(A314,P2P!$A$13:$M$2000,8))-IF(ISERROR(VLOOKUP(A314,P2P!$A$13:$M$2000,7)),0,VLOOKUP(A314,P2P!$A$13:$M$2000,7)))</f>
        <v/>
      </c>
      <c r="P314" s="485" t="str">
        <f>IF(H314="","",IF(ISERROR(VLOOKUP(A314,P2P!$A$13:$M$2000,13)),0,VLOOKUP(A314,P2P!$A$13:$M$2000,13))-IF(ISERROR(VLOOKUP(A314,P2P!$A$13:$M$2000,12)),0,VLOOKUP(A314,P2P!$A$13:$M$2000,12)))</f>
        <v/>
      </c>
    </row>
    <row r="315" spans="1:16">
      <c r="A315" s="479" t="str">
        <f>IF([1]raw_asset!$A315="","",VLOOKUP([1]raw_asset!$A315,[1]raw_asset!$A315:$G315,1))</f>
        <v/>
      </c>
      <c r="B315" s="479" t="str">
        <f>IF([1]raw_asset!$A315="","",VLOOKUP([1]raw_asset!$A315,[1]raw_asset!$A315:$G315,2))</f>
        <v/>
      </c>
      <c r="C315" s="479" t="str">
        <f>IF([1]raw_asset!$A315="","",VLOOKUP([1]raw_asset!$A315,[1]raw_asset!$A315:$G315,3))</f>
        <v/>
      </c>
      <c r="D315" s="113" t="str">
        <f t="shared" si="27"/>
        <v/>
      </c>
      <c r="E315" s="479" t="str">
        <f>IF([1]raw_asset!$A315="","",VLOOKUP([1]raw_asset!$A315,[1]raw_asset!$A315:$G315,4))</f>
        <v/>
      </c>
      <c r="F315" s="479" t="str">
        <f>IF([1]raw_asset!$A315="","",VLOOKUP([1]raw_asset!$A315,[1]raw_asset!$A315:$G315,5))</f>
        <v/>
      </c>
      <c r="G315" s="113" t="str">
        <f t="shared" si="28"/>
        <v/>
      </c>
      <c r="H315" s="479" t="str">
        <f>IF([1]raw_asset!$A315="","",VLOOKUP([1]raw_asset!$A315,[1]raw_asset!$A315:$G315,6))</f>
        <v/>
      </c>
      <c r="I315" s="479" t="str">
        <f>IF([1]raw_asset!$A315="","",VLOOKUP([1]raw_asset!$A315,[1]raw_asset!$A315:$G315,7))</f>
        <v/>
      </c>
      <c r="J315" s="113" t="str">
        <f t="shared" si="29"/>
        <v/>
      </c>
      <c r="K315" s="476" t="str">
        <f t="shared" si="24"/>
        <v/>
      </c>
      <c r="L315" s="479" t="str">
        <f t="shared" si="25"/>
        <v/>
      </c>
      <c r="M315" s="113" t="str">
        <f t="shared" si="26"/>
        <v/>
      </c>
      <c r="N315" s="485" t="str">
        <f>IF(B315="","",IF(ISERROR(VLOOKUP(A315,P2P!$A$13:$M$2000,3)),0,VLOOKUP(A315,P2P!$A$13:$M$2000,3))-IF(ISERROR(VLOOKUP(A315,P2P!$A$13:$M$2000,2)),0,VLOOKUP(A315,P2P!$A$13:$M$2000,2)))</f>
        <v/>
      </c>
      <c r="O315" s="485" t="str">
        <f>IF(E315="","",IF(ISERROR(VLOOKUP(A315,P2P!$A$13:$M$2000,8)),0,VLOOKUP(A315,P2P!$A$13:$M$2000,8))-IF(ISERROR(VLOOKUP(A315,P2P!$A$13:$M$2000,7)),0,VLOOKUP(A315,P2P!$A$13:$M$2000,7)))</f>
        <v/>
      </c>
      <c r="P315" s="485" t="str">
        <f>IF(H315="","",IF(ISERROR(VLOOKUP(A315,P2P!$A$13:$M$2000,13)),0,VLOOKUP(A315,P2P!$A$13:$M$2000,13))-IF(ISERROR(VLOOKUP(A315,P2P!$A$13:$M$2000,12)),0,VLOOKUP(A315,P2P!$A$13:$M$2000,12)))</f>
        <v/>
      </c>
    </row>
    <row r="316" spans="1:16">
      <c r="A316" s="479" t="str">
        <f>IF([1]raw_asset!$A316="","",VLOOKUP([1]raw_asset!$A316,[1]raw_asset!$A316:$G316,1))</f>
        <v/>
      </c>
      <c r="B316" s="479" t="str">
        <f>IF([1]raw_asset!$A316="","",VLOOKUP([1]raw_asset!$A316,[1]raw_asset!$A316:$G316,2))</f>
        <v/>
      </c>
      <c r="C316" s="479" t="str">
        <f>IF([1]raw_asset!$A316="","",VLOOKUP([1]raw_asset!$A316,[1]raw_asset!$A316:$G316,3))</f>
        <v/>
      </c>
      <c r="D316" s="113" t="str">
        <f t="shared" si="27"/>
        <v/>
      </c>
      <c r="E316" s="479" t="str">
        <f>IF([1]raw_asset!$A316="","",VLOOKUP([1]raw_asset!$A316,[1]raw_asset!$A316:$G316,4))</f>
        <v/>
      </c>
      <c r="F316" s="479" t="str">
        <f>IF([1]raw_asset!$A316="","",VLOOKUP([1]raw_asset!$A316,[1]raw_asset!$A316:$G316,5))</f>
        <v/>
      </c>
      <c r="G316" s="113" t="str">
        <f t="shared" si="28"/>
        <v/>
      </c>
      <c r="H316" s="479" t="str">
        <f>IF([1]raw_asset!$A316="","",VLOOKUP([1]raw_asset!$A316,[1]raw_asset!$A316:$G316,6))</f>
        <v/>
      </c>
      <c r="I316" s="479" t="str">
        <f>IF([1]raw_asset!$A316="","",VLOOKUP([1]raw_asset!$A316,[1]raw_asset!$A316:$G316,7))</f>
        <v/>
      </c>
      <c r="J316" s="113" t="str">
        <f t="shared" si="29"/>
        <v/>
      </c>
      <c r="K316" s="476" t="str">
        <f t="shared" si="24"/>
        <v/>
      </c>
      <c r="L316" s="479" t="str">
        <f t="shared" si="25"/>
        <v/>
      </c>
      <c r="M316" s="113" t="str">
        <f t="shared" si="26"/>
        <v/>
      </c>
      <c r="N316" s="485" t="str">
        <f>IF(B316="","",IF(ISERROR(VLOOKUP(A316,P2P!$A$13:$M$2000,3)),0,VLOOKUP(A316,P2P!$A$13:$M$2000,3))-IF(ISERROR(VLOOKUP(A316,P2P!$A$13:$M$2000,2)),0,VLOOKUP(A316,P2P!$A$13:$M$2000,2)))</f>
        <v/>
      </c>
      <c r="O316" s="485" t="str">
        <f>IF(E316="","",IF(ISERROR(VLOOKUP(A316,P2P!$A$13:$M$2000,8)),0,VLOOKUP(A316,P2P!$A$13:$M$2000,8))-IF(ISERROR(VLOOKUP(A316,P2P!$A$13:$M$2000,7)),0,VLOOKUP(A316,P2P!$A$13:$M$2000,7)))</f>
        <v/>
      </c>
      <c r="P316" s="485" t="str">
        <f>IF(H316="","",IF(ISERROR(VLOOKUP(A316,P2P!$A$13:$M$2000,13)),0,VLOOKUP(A316,P2P!$A$13:$M$2000,13))-IF(ISERROR(VLOOKUP(A316,P2P!$A$13:$M$2000,12)),0,VLOOKUP(A316,P2P!$A$13:$M$2000,12)))</f>
        <v/>
      </c>
    </row>
    <row r="317" spans="1:16">
      <c r="A317" s="479" t="str">
        <f>IF([1]raw_asset!$A317="","",VLOOKUP([1]raw_asset!$A317,[1]raw_asset!$A317:$G317,1))</f>
        <v/>
      </c>
      <c r="B317" s="479" t="str">
        <f>IF([1]raw_asset!$A317="","",VLOOKUP([1]raw_asset!$A317,[1]raw_asset!$A317:$G317,2))</f>
        <v/>
      </c>
      <c r="C317" s="479" t="str">
        <f>IF([1]raw_asset!$A317="","",VLOOKUP([1]raw_asset!$A317,[1]raw_asset!$A317:$G317,3))</f>
        <v/>
      </c>
      <c r="D317" s="113" t="str">
        <f t="shared" si="27"/>
        <v/>
      </c>
      <c r="E317" s="479" t="str">
        <f>IF([1]raw_asset!$A317="","",VLOOKUP([1]raw_asset!$A317,[1]raw_asset!$A317:$G317,4))</f>
        <v/>
      </c>
      <c r="F317" s="479" t="str">
        <f>IF([1]raw_asset!$A317="","",VLOOKUP([1]raw_asset!$A317,[1]raw_asset!$A317:$G317,5))</f>
        <v/>
      </c>
      <c r="G317" s="113" t="str">
        <f t="shared" si="28"/>
        <v/>
      </c>
      <c r="H317" s="479" t="str">
        <f>IF([1]raw_asset!$A317="","",VLOOKUP([1]raw_asset!$A317,[1]raw_asset!$A317:$G317,6))</f>
        <v/>
      </c>
      <c r="I317" s="479" t="str">
        <f>IF([1]raw_asset!$A317="","",VLOOKUP([1]raw_asset!$A317,[1]raw_asset!$A317:$G317,7))</f>
        <v/>
      </c>
      <c r="J317" s="113" t="str">
        <f t="shared" si="29"/>
        <v/>
      </c>
      <c r="K317" s="476" t="str">
        <f t="shared" si="24"/>
        <v/>
      </c>
      <c r="L317" s="479" t="str">
        <f t="shared" si="25"/>
        <v/>
      </c>
      <c r="M317" s="113" t="str">
        <f t="shared" si="26"/>
        <v/>
      </c>
      <c r="N317" s="485" t="str">
        <f>IF(B317="","",IF(ISERROR(VLOOKUP(A317,P2P!$A$13:$M$2000,3)),0,VLOOKUP(A317,P2P!$A$13:$M$2000,3))-IF(ISERROR(VLOOKUP(A317,P2P!$A$13:$M$2000,2)),0,VLOOKUP(A317,P2P!$A$13:$M$2000,2)))</f>
        <v/>
      </c>
      <c r="O317" s="485" t="str">
        <f>IF(E317="","",IF(ISERROR(VLOOKUP(A317,P2P!$A$13:$M$2000,8)),0,VLOOKUP(A317,P2P!$A$13:$M$2000,8))-IF(ISERROR(VLOOKUP(A317,P2P!$A$13:$M$2000,7)),0,VLOOKUP(A317,P2P!$A$13:$M$2000,7)))</f>
        <v/>
      </c>
      <c r="P317" s="485" t="str">
        <f>IF(H317="","",IF(ISERROR(VLOOKUP(A317,P2P!$A$13:$M$2000,13)),0,VLOOKUP(A317,P2P!$A$13:$M$2000,13))-IF(ISERROR(VLOOKUP(A317,P2P!$A$13:$M$2000,12)),0,VLOOKUP(A317,P2P!$A$13:$M$2000,12)))</f>
        <v/>
      </c>
    </row>
    <row r="318" spans="1:16">
      <c r="A318" s="479" t="str">
        <f>IF([1]raw_asset!$A318="","",VLOOKUP([1]raw_asset!$A318,[1]raw_asset!$A318:$G318,1))</f>
        <v/>
      </c>
      <c r="B318" s="479" t="str">
        <f>IF([1]raw_asset!$A318="","",VLOOKUP([1]raw_asset!$A318,[1]raw_asset!$A318:$G318,2))</f>
        <v/>
      </c>
      <c r="C318" s="479" t="str">
        <f>IF([1]raw_asset!$A318="","",VLOOKUP([1]raw_asset!$A318,[1]raw_asset!$A318:$G318,3))</f>
        <v/>
      </c>
      <c r="D318" s="113" t="str">
        <f t="shared" si="27"/>
        <v/>
      </c>
      <c r="E318" s="479" t="str">
        <f>IF([1]raw_asset!$A318="","",VLOOKUP([1]raw_asset!$A318,[1]raw_asset!$A318:$G318,4))</f>
        <v/>
      </c>
      <c r="F318" s="479" t="str">
        <f>IF([1]raw_asset!$A318="","",VLOOKUP([1]raw_asset!$A318,[1]raw_asset!$A318:$G318,5))</f>
        <v/>
      </c>
      <c r="G318" s="113" t="str">
        <f t="shared" si="28"/>
        <v/>
      </c>
      <c r="H318" s="479" t="str">
        <f>IF([1]raw_asset!$A318="","",VLOOKUP([1]raw_asset!$A318,[1]raw_asset!$A318:$G318,6))</f>
        <v/>
      </c>
      <c r="I318" s="479" t="str">
        <f>IF([1]raw_asset!$A318="","",VLOOKUP([1]raw_asset!$A318,[1]raw_asset!$A318:$G318,7))</f>
        <v/>
      </c>
      <c r="J318" s="113" t="str">
        <f t="shared" si="29"/>
        <v/>
      </c>
      <c r="K318" s="476" t="str">
        <f t="shared" si="24"/>
        <v/>
      </c>
      <c r="L318" s="479" t="str">
        <f t="shared" si="25"/>
        <v/>
      </c>
      <c r="M318" s="113" t="str">
        <f t="shared" si="26"/>
        <v/>
      </c>
      <c r="N318" s="485" t="str">
        <f>IF(B318="","",IF(ISERROR(VLOOKUP(A318,P2P!$A$13:$M$2000,3)),0,VLOOKUP(A318,P2P!$A$13:$M$2000,3))-IF(ISERROR(VLOOKUP(A318,P2P!$A$13:$M$2000,2)),0,VLOOKUP(A318,P2P!$A$13:$M$2000,2)))</f>
        <v/>
      </c>
      <c r="O318" s="485" t="str">
        <f>IF(E318="","",IF(ISERROR(VLOOKUP(A318,P2P!$A$13:$M$2000,8)),0,VLOOKUP(A318,P2P!$A$13:$M$2000,8))-IF(ISERROR(VLOOKUP(A318,P2P!$A$13:$M$2000,7)),0,VLOOKUP(A318,P2P!$A$13:$M$2000,7)))</f>
        <v/>
      </c>
      <c r="P318" s="485" t="str">
        <f>IF(H318="","",IF(ISERROR(VLOOKUP(A318,P2P!$A$13:$M$2000,13)),0,VLOOKUP(A318,P2P!$A$13:$M$2000,13))-IF(ISERROR(VLOOKUP(A318,P2P!$A$13:$M$2000,12)),0,VLOOKUP(A318,P2P!$A$13:$M$2000,12)))</f>
        <v/>
      </c>
    </row>
    <row r="319" spans="1:16">
      <c r="A319" s="479" t="str">
        <f>IF([1]raw_asset!$A319="","",VLOOKUP([1]raw_asset!$A319,[1]raw_asset!$A319:$G319,1))</f>
        <v/>
      </c>
      <c r="B319" s="479" t="str">
        <f>IF([1]raw_asset!$A319="","",VLOOKUP([1]raw_asset!$A319,[1]raw_asset!$A319:$G319,2))</f>
        <v/>
      </c>
      <c r="C319" s="479" t="str">
        <f>IF([1]raw_asset!$A319="","",VLOOKUP([1]raw_asset!$A319,[1]raw_asset!$A319:$G319,3))</f>
        <v/>
      </c>
      <c r="D319" s="113" t="str">
        <f t="shared" si="27"/>
        <v/>
      </c>
      <c r="E319" s="479" t="str">
        <f>IF([1]raw_asset!$A319="","",VLOOKUP([1]raw_asset!$A319,[1]raw_asset!$A319:$G319,4))</f>
        <v/>
      </c>
      <c r="F319" s="479" t="str">
        <f>IF([1]raw_asset!$A319="","",VLOOKUP([1]raw_asset!$A319,[1]raw_asset!$A319:$G319,5))</f>
        <v/>
      </c>
      <c r="G319" s="113" t="str">
        <f t="shared" si="28"/>
        <v/>
      </c>
      <c r="H319" s="479" t="str">
        <f>IF([1]raw_asset!$A319="","",VLOOKUP([1]raw_asset!$A319,[1]raw_asset!$A319:$G319,6))</f>
        <v/>
      </c>
      <c r="I319" s="479" t="str">
        <f>IF([1]raw_asset!$A319="","",VLOOKUP([1]raw_asset!$A319,[1]raw_asset!$A319:$G319,7))</f>
        <v/>
      </c>
      <c r="J319" s="113" t="str">
        <f t="shared" si="29"/>
        <v/>
      </c>
      <c r="K319" s="476" t="str">
        <f t="shared" si="24"/>
        <v/>
      </c>
      <c r="L319" s="479" t="str">
        <f t="shared" si="25"/>
        <v/>
      </c>
      <c r="M319" s="113" t="str">
        <f t="shared" si="26"/>
        <v/>
      </c>
      <c r="N319" s="485" t="str">
        <f>IF(B319="","",IF(ISERROR(VLOOKUP(A319,P2P!$A$13:$M$2000,3)),0,VLOOKUP(A319,P2P!$A$13:$M$2000,3))-IF(ISERROR(VLOOKUP(A319,P2P!$A$13:$M$2000,2)),0,VLOOKUP(A319,P2P!$A$13:$M$2000,2)))</f>
        <v/>
      </c>
      <c r="O319" s="485" t="str">
        <f>IF(E319="","",IF(ISERROR(VLOOKUP(A319,P2P!$A$13:$M$2000,8)),0,VLOOKUP(A319,P2P!$A$13:$M$2000,8))-IF(ISERROR(VLOOKUP(A319,P2P!$A$13:$M$2000,7)),0,VLOOKUP(A319,P2P!$A$13:$M$2000,7)))</f>
        <v/>
      </c>
      <c r="P319" s="485" t="str">
        <f>IF(H319="","",IF(ISERROR(VLOOKUP(A319,P2P!$A$13:$M$2000,13)),0,VLOOKUP(A319,P2P!$A$13:$M$2000,13))-IF(ISERROR(VLOOKUP(A319,P2P!$A$13:$M$2000,12)),0,VLOOKUP(A319,P2P!$A$13:$M$2000,12)))</f>
        <v/>
      </c>
    </row>
    <row r="320" spans="1:16">
      <c r="A320" s="479" t="str">
        <f>IF([1]raw_asset!$A320="","",VLOOKUP([1]raw_asset!$A320,[1]raw_asset!$A320:$G320,1))</f>
        <v/>
      </c>
      <c r="B320" s="479" t="str">
        <f>IF([1]raw_asset!$A320="","",VLOOKUP([1]raw_asset!$A320,[1]raw_asset!$A320:$G320,2))</f>
        <v/>
      </c>
      <c r="C320" s="479" t="str">
        <f>IF([1]raw_asset!$A320="","",VLOOKUP([1]raw_asset!$A320,[1]raw_asset!$A320:$G320,3))</f>
        <v/>
      </c>
      <c r="D320" s="113" t="str">
        <f t="shared" si="27"/>
        <v/>
      </c>
      <c r="E320" s="479" t="str">
        <f>IF([1]raw_asset!$A320="","",VLOOKUP([1]raw_asset!$A320,[1]raw_asset!$A320:$G320,4))</f>
        <v/>
      </c>
      <c r="F320" s="479" t="str">
        <f>IF([1]raw_asset!$A320="","",VLOOKUP([1]raw_asset!$A320,[1]raw_asset!$A320:$G320,5))</f>
        <v/>
      </c>
      <c r="G320" s="113" t="str">
        <f t="shared" si="28"/>
        <v/>
      </c>
      <c r="H320" s="479" t="str">
        <f>IF([1]raw_asset!$A320="","",VLOOKUP([1]raw_asset!$A320,[1]raw_asset!$A320:$G320,6))</f>
        <v/>
      </c>
      <c r="I320" s="479" t="str">
        <f>IF([1]raw_asset!$A320="","",VLOOKUP([1]raw_asset!$A320,[1]raw_asset!$A320:$G320,7))</f>
        <v/>
      </c>
      <c r="J320" s="113" t="str">
        <f t="shared" si="29"/>
        <v/>
      </c>
      <c r="K320" s="476" t="str">
        <f t="shared" si="24"/>
        <v/>
      </c>
      <c r="L320" s="479" t="str">
        <f t="shared" si="25"/>
        <v/>
      </c>
      <c r="M320" s="113" t="str">
        <f t="shared" si="26"/>
        <v/>
      </c>
      <c r="N320" s="485" t="str">
        <f>IF(B320="","",IF(ISERROR(VLOOKUP(A320,P2P!$A$13:$M$2000,3)),0,VLOOKUP(A320,P2P!$A$13:$M$2000,3))-IF(ISERROR(VLOOKUP(A320,P2P!$A$13:$M$2000,2)),0,VLOOKUP(A320,P2P!$A$13:$M$2000,2)))</f>
        <v/>
      </c>
      <c r="O320" s="485" t="str">
        <f>IF(E320="","",IF(ISERROR(VLOOKUP(A320,P2P!$A$13:$M$2000,8)),0,VLOOKUP(A320,P2P!$A$13:$M$2000,8))-IF(ISERROR(VLOOKUP(A320,P2P!$A$13:$M$2000,7)),0,VLOOKUP(A320,P2P!$A$13:$M$2000,7)))</f>
        <v/>
      </c>
      <c r="P320" s="485" t="str">
        <f>IF(H320="","",IF(ISERROR(VLOOKUP(A320,P2P!$A$13:$M$2000,13)),0,VLOOKUP(A320,P2P!$A$13:$M$2000,13))-IF(ISERROR(VLOOKUP(A320,P2P!$A$13:$M$2000,12)),0,VLOOKUP(A320,P2P!$A$13:$M$2000,12)))</f>
        <v/>
      </c>
    </row>
    <row r="321" spans="1:16">
      <c r="A321" s="479" t="str">
        <f>IF([1]raw_asset!$A321="","",VLOOKUP([1]raw_asset!$A321,[1]raw_asset!$A321:$G321,1))</f>
        <v/>
      </c>
      <c r="B321" s="479" t="str">
        <f>IF([1]raw_asset!$A321="","",VLOOKUP([1]raw_asset!$A321,[1]raw_asset!$A321:$G321,2))</f>
        <v/>
      </c>
      <c r="C321" s="479" t="str">
        <f>IF([1]raw_asset!$A321="","",VLOOKUP([1]raw_asset!$A321,[1]raw_asset!$A321:$G321,3))</f>
        <v/>
      </c>
      <c r="D321" s="113" t="str">
        <f t="shared" si="27"/>
        <v/>
      </c>
      <c r="E321" s="479" t="str">
        <f>IF([1]raw_asset!$A321="","",VLOOKUP([1]raw_asset!$A321,[1]raw_asset!$A321:$G321,4))</f>
        <v/>
      </c>
      <c r="F321" s="479" t="str">
        <f>IF([1]raw_asset!$A321="","",VLOOKUP([1]raw_asset!$A321,[1]raw_asset!$A321:$G321,5))</f>
        <v/>
      </c>
      <c r="G321" s="113" t="str">
        <f t="shared" si="28"/>
        <v/>
      </c>
      <c r="H321" s="479" t="str">
        <f>IF([1]raw_asset!$A321="","",VLOOKUP([1]raw_asset!$A321,[1]raw_asset!$A321:$G321,6))</f>
        <v/>
      </c>
      <c r="I321" s="479" t="str">
        <f>IF([1]raw_asset!$A321="","",VLOOKUP([1]raw_asset!$A321,[1]raw_asset!$A321:$G321,7))</f>
        <v/>
      </c>
      <c r="J321" s="113" t="str">
        <f t="shared" si="29"/>
        <v/>
      </c>
      <c r="K321" s="476" t="str">
        <f t="shared" si="24"/>
        <v/>
      </c>
      <c r="L321" s="479" t="str">
        <f t="shared" si="25"/>
        <v/>
      </c>
      <c r="M321" s="113" t="str">
        <f t="shared" si="26"/>
        <v/>
      </c>
      <c r="N321" s="485" t="str">
        <f>IF(B321="","",IF(ISERROR(VLOOKUP(A321,P2P!$A$13:$M$2000,3)),0,VLOOKUP(A321,P2P!$A$13:$M$2000,3))-IF(ISERROR(VLOOKUP(A321,P2P!$A$13:$M$2000,2)),0,VLOOKUP(A321,P2P!$A$13:$M$2000,2)))</f>
        <v/>
      </c>
      <c r="O321" s="485" t="str">
        <f>IF(E321="","",IF(ISERROR(VLOOKUP(A321,P2P!$A$13:$M$2000,8)),0,VLOOKUP(A321,P2P!$A$13:$M$2000,8))-IF(ISERROR(VLOOKUP(A321,P2P!$A$13:$M$2000,7)),0,VLOOKUP(A321,P2P!$A$13:$M$2000,7)))</f>
        <v/>
      </c>
      <c r="P321" s="485" t="str">
        <f>IF(H321="","",IF(ISERROR(VLOOKUP(A321,P2P!$A$13:$M$2000,13)),0,VLOOKUP(A321,P2P!$A$13:$M$2000,13))-IF(ISERROR(VLOOKUP(A321,P2P!$A$13:$M$2000,12)),0,VLOOKUP(A321,P2P!$A$13:$M$2000,12)))</f>
        <v/>
      </c>
    </row>
    <row r="322" spans="1:16">
      <c r="A322" s="479" t="str">
        <f>IF([1]raw_asset!$A322="","",VLOOKUP([1]raw_asset!$A322,[1]raw_asset!$A322:$G322,1))</f>
        <v/>
      </c>
      <c r="B322" s="479" t="str">
        <f>IF([1]raw_asset!$A322="","",VLOOKUP([1]raw_asset!$A322,[1]raw_asset!$A322:$G322,2))</f>
        <v/>
      </c>
      <c r="C322" s="479" t="str">
        <f>IF([1]raw_asset!$A322="","",VLOOKUP([1]raw_asset!$A322,[1]raw_asset!$A322:$G322,3))</f>
        <v/>
      </c>
      <c r="D322" s="113" t="str">
        <f t="shared" si="27"/>
        <v/>
      </c>
      <c r="E322" s="479" t="str">
        <f>IF([1]raw_asset!$A322="","",VLOOKUP([1]raw_asset!$A322,[1]raw_asset!$A322:$G322,4))</f>
        <v/>
      </c>
      <c r="F322" s="479" t="str">
        <f>IF([1]raw_asset!$A322="","",VLOOKUP([1]raw_asset!$A322,[1]raw_asset!$A322:$G322,5))</f>
        <v/>
      </c>
      <c r="G322" s="113" t="str">
        <f t="shared" si="28"/>
        <v/>
      </c>
      <c r="H322" s="479" t="str">
        <f>IF([1]raw_asset!$A322="","",VLOOKUP([1]raw_asset!$A322,[1]raw_asset!$A322:$G322,6))</f>
        <v/>
      </c>
      <c r="I322" s="479" t="str">
        <f>IF([1]raw_asset!$A322="","",VLOOKUP([1]raw_asset!$A322,[1]raw_asset!$A322:$G322,7))</f>
        <v/>
      </c>
      <c r="J322" s="113" t="str">
        <f t="shared" si="29"/>
        <v/>
      </c>
      <c r="K322" s="476" t="str">
        <f t="shared" ref="K322:K385" si="30">IF(B322="","",B322+E322+H322)</f>
        <v/>
      </c>
      <c r="L322" s="479" t="str">
        <f t="shared" ref="L322:L385" si="31">IF(C322="","",C322+F322+I322)</f>
        <v/>
      </c>
      <c r="M322" s="113" t="str">
        <f t="shared" ref="M322:M385" si="32">IF(D322="","",D322+G322+J322)</f>
        <v/>
      </c>
      <c r="N322" s="485" t="str">
        <f>IF(B322="","",IF(ISERROR(VLOOKUP(A322,P2P!$A$13:$M$2000,3)),0,VLOOKUP(A322,P2P!$A$13:$M$2000,3))-IF(ISERROR(VLOOKUP(A322,P2P!$A$13:$M$2000,2)),0,VLOOKUP(A322,P2P!$A$13:$M$2000,2)))</f>
        <v/>
      </c>
      <c r="O322" s="485" t="str">
        <f>IF(E322="","",IF(ISERROR(VLOOKUP(A322,P2P!$A$13:$M$2000,8)),0,VLOOKUP(A322,P2P!$A$13:$M$2000,8))-IF(ISERROR(VLOOKUP(A322,P2P!$A$13:$M$2000,7)),0,VLOOKUP(A322,P2P!$A$13:$M$2000,7)))</f>
        <v/>
      </c>
      <c r="P322" s="485" t="str">
        <f>IF(H322="","",IF(ISERROR(VLOOKUP(A322,P2P!$A$13:$M$2000,13)),0,VLOOKUP(A322,P2P!$A$13:$M$2000,13))-IF(ISERROR(VLOOKUP(A322,P2P!$A$13:$M$2000,12)),0,VLOOKUP(A322,P2P!$A$13:$M$2000,12)))</f>
        <v/>
      </c>
    </row>
    <row r="323" spans="1:16">
      <c r="A323" s="479" t="str">
        <f>IF([1]raw_asset!$A323="","",VLOOKUP([1]raw_asset!$A323,[1]raw_asset!$A323:$G323,1))</f>
        <v/>
      </c>
      <c r="B323" s="479" t="str">
        <f>IF([1]raw_asset!$A323="","",VLOOKUP([1]raw_asset!$A323,[1]raw_asset!$A323:$G323,2))</f>
        <v/>
      </c>
      <c r="C323" s="479" t="str">
        <f>IF([1]raw_asset!$A323="","",VLOOKUP([1]raw_asset!$A323,[1]raw_asset!$A323:$G323,3))</f>
        <v/>
      </c>
      <c r="D323" s="113" t="str">
        <f t="shared" ref="D323:D386" si="33">IF(B323="","",(N323+B323-B322)/DATEDIF(A322,A323,"D"))</f>
        <v/>
      </c>
      <c r="E323" s="479" t="str">
        <f>IF([1]raw_asset!$A323="","",VLOOKUP([1]raw_asset!$A323,[1]raw_asset!$A323:$G323,4))</f>
        <v/>
      </c>
      <c r="F323" s="479" t="str">
        <f>IF([1]raw_asset!$A323="","",VLOOKUP([1]raw_asset!$A323,[1]raw_asset!$A323:$G323,5))</f>
        <v/>
      </c>
      <c r="G323" s="113" t="str">
        <f t="shared" ref="G323:G386" si="34">IF(E323="","",(O322+E323-E322)/DATEDIF(A322,A323,"D"))</f>
        <v/>
      </c>
      <c r="H323" s="479" t="str">
        <f>IF([1]raw_asset!$A323="","",VLOOKUP([1]raw_asset!$A323,[1]raw_asset!$A323:$G323,6))</f>
        <v/>
      </c>
      <c r="I323" s="479" t="str">
        <f>IF([1]raw_asset!$A323="","",VLOOKUP([1]raw_asset!$A323,[1]raw_asset!$A323:$G323,7))</f>
        <v/>
      </c>
      <c r="J323" s="113" t="str">
        <f t="shared" ref="J323:J386" si="35">IF(H323="","",(P322+H323-H322)/DATEDIF(A322,A323,"D"))</f>
        <v/>
      </c>
      <c r="K323" s="476" t="str">
        <f t="shared" si="30"/>
        <v/>
      </c>
      <c r="L323" s="479" t="str">
        <f t="shared" si="31"/>
        <v/>
      </c>
      <c r="M323" s="113" t="str">
        <f t="shared" si="32"/>
        <v/>
      </c>
      <c r="N323" s="485" t="str">
        <f>IF(B323="","",IF(ISERROR(VLOOKUP(A323,P2P!$A$13:$M$2000,3)),0,VLOOKUP(A323,P2P!$A$13:$M$2000,3))-IF(ISERROR(VLOOKUP(A323,P2P!$A$13:$M$2000,2)),0,VLOOKUP(A323,P2P!$A$13:$M$2000,2)))</f>
        <v/>
      </c>
      <c r="O323" s="485" t="str">
        <f>IF(E323="","",IF(ISERROR(VLOOKUP(A323,P2P!$A$13:$M$2000,8)),0,VLOOKUP(A323,P2P!$A$13:$M$2000,8))-IF(ISERROR(VLOOKUP(A323,P2P!$A$13:$M$2000,7)),0,VLOOKUP(A323,P2P!$A$13:$M$2000,7)))</f>
        <v/>
      </c>
      <c r="P323" s="485" t="str">
        <f>IF(H323="","",IF(ISERROR(VLOOKUP(A323,P2P!$A$13:$M$2000,13)),0,VLOOKUP(A323,P2P!$A$13:$M$2000,13))-IF(ISERROR(VLOOKUP(A323,P2P!$A$13:$M$2000,12)),0,VLOOKUP(A323,P2P!$A$13:$M$2000,12)))</f>
        <v/>
      </c>
    </row>
    <row r="324" spans="1:16">
      <c r="A324" s="479" t="str">
        <f>IF([1]raw_asset!$A324="","",VLOOKUP([1]raw_asset!$A324,[1]raw_asset!$A324:$G324,1))</f>
        <v/>
      </c>
      <c r="B324" s="479" t="str">
        <f>IF([1]raw_asset!$A324="","",VLOOKUP([1]raw_asset!$A324,[1]raw_asset!$A324:$G324,2))</f>
        <v/>
      </c>
      <c r="C324" s="479" t="str">
        <f>IF([1]raw_asset!$A324="","",VLOOKUP([1]raw_asset!$A324,[1]raw_asset!$A324:$G324,3))</f>
        <v/>
      </c>
      <c r="D324" s="113" t="str">
        <f t="shared" si="33"/>
        <v/>
      </c>
      <c r="E324" s="479" t="str">
        <f>IF([1]raw_asset!$A324="","",VLOOKUP([1]raw_asset!$A324,[1]raw_asset!$A324:$G324,4))</f>
        <v/>
      </c>
      <c r="F324" s="479" t="str">
        <f>IF([1]raw_asset!$A324="","",VLOOKUP([1]raw_asset!$A324,[1]raw_asset!$A324:$G324,5))</f>
        <v/>
      </c>
      <c r="G324" s="113" t="str">
        <f t="shared" si="34"/>
        <v/>
      </c>
      <c r="H324" s="479" t="str">
        <f>IF([1]raw_asset!$A324="","",VLOOKUP([1]raw_asset!$A324,[1]raw_asset!$A324:$G324,6))</f>
        <v/>
      </c>
      <c r="I324" s="479" t="str">
        <f>IF([1]raw_asset!$A324="","",VLOOKUP([1]raw_asset!$A324,[1]raw_asset!$A324:$G324,7))</f>
        <v/>
      </c>
      <c r="J324" s="113" t="str">
        <f t="shared" si="35"/>
        <v/>
      </c>
      <c r="K324" s="476" t="str">
        <f t="shared" si="30"/>
        <v/>
      </c>
      <c r="L324" s="479" t="str">
        <f t="shared" si="31"/>
        <v/>
      </c>
      <c r="M324" s="113" t="str">
        <f t="shared" si="32"/>
        <v/>
      </c>
      <c r="N324" s="485" t="str">
        <f>IF(B324="","",IF(ISERROR(VLOOKUP(A324,P2P!$A$13:$M$2000,3)),0,VLOOKUP(A324,P2P!$A$13:$M$2000,3))-IF(ISERROR(VLOOKUP(A324,P2P!$A$13:$M$2000,2)),0,VLOOKUP(A324,P2P!$A$13:$M$2000,2)))</f>
        <v/>
      </c>
      <c r="O324" s="485" t="str">
        <f>IF(E324="","",IF(ISERROR(VLOOKUP(A324,P2P!$A$13:$M$2000,8)),0,VLOOKUP(A324,P2P!$A$13:$M$2000,8))-IF(ISERROR(VLOOKUP(A324,P2P!$A$13:$M$2000,7)),0,VLOOKUP(A324,P2P!$A$13:$M$2000,7)))</f>
        <v/>
      </c>
      <c r="P324" s="485" t="str">
        <f>IF(H324="","",IF(ISERROR(VLOOKUP(A324,P2P!$A$13:$M$2000,13)),0,VLOOKUP(A324,P2P!$A$13:$M$2000,13))-IF(ISERROR(VLOOKUP(A324,P2P!$A$13:$M$2000,12)),0,VLOOKUP(A324,P2P!$A$13:$M$2000,12)))</f>
        <v/>
      </c>
    </row>
    <row r="325" spans="1:16">
      <c r="A325" s="479" t="str">
        <f>IF([1]raw_asset!$A325="","",VLOOKUP([1]raw_asset!$A325,[1]raw_asset!$A325:$G325,1))</f>
        <v/>
      </c>
      <c r="B325" s="479" t="str">
        <f>IF([1]raw_asset!$A325="","",VLOOKUP([1]raw_asset!$A325,[1]raw_asset!$A325:$G325,2))</f>
        <v/>
      </c>
      <c r="C325" s="479" t="str">
        <f>IF([1]raw_asset!$A325="","",VLOOKUP([1]raw_asset!$A325,[1]raw_asset!$A325:$G325,3))</f>
        <v/>
      </c>
      <c r="D325" s="113" t="str">
        <f t="shared" si="33"/>
        <v/>
      </c>
      <c r="E325" s="479" t="str">
        <f>IF([1]raw_asset!$A325="","",VLOOKUP([1]raw_asset!$A325,[1]raw_asset!$A325:$G325,4))</f>
        <v/>
      </c>
      <c r="F325" s="479" t="str">
        <f>IF([1]raw_asset!$A325="","",VLOOKUP([1]raw_asset!$A325,[1]raw_asset!$A325:$G325,5))</f>
        <v/>
      </c>
      <c r="G325" s="113" t="str">
        <f t="shared" si="34"/>
        <v/>
      </c>
      <c r="H325" s="479" t="str">
        <f>IF([1]raw_asset!$A325="","",VLOOKUP([1]raw_asset!$A325,[1]raw_asset!$A325:$G325,6))</f>
        <v/>
      </c>
      <c r="I325" s="479" t="str">
        <f>IF([1]raw_asset!$A325="","",VLOOKUP([1]raw_asset!$A325,[1]raw_asset!$A325:$G325,7))</f>
        <v/>
      </c>
      <c r="J325" s="113" t="str">
        <f t="shared" si="35"/>
        <v/>
      </c>
      <c r="K325" s="476" t="str">
        <f t="shared" si="30"/>
        <v/>
      </c>
      <c r="L325" s="479" t="str">
        <f t="shared" si="31"/>
        <v/>
      </c>
      <c r="M325" s="113" t="str">
        <f t="shared" si="32"/>
        <v/>
      </c>
      <c r="N325" s="485" t="str">
        <f>IF(B325="","",IF(ISERROR(VLOOKUP(A325,P2P!$A$13:$M$2000,3)),0,VLOOKUP(A325,P2P!$A$13:$M$2000,3))-IF(ISERROR(VLOOKUP(A325,P2P!$A$13:$M$2000,2)),0,VLOOKUP(A325,P2P!$A$13:$M$2000,2)))</f>
        <v/>
      </c>
      <c r="O325" s="485" t="str">
        <f>IF(E325="","",IF(ISERROR(VLOOKUP(A325,P2P!$A$13:$M$2000,8)),0,VLOOKUP(A325,P2P!$A$13:$M$2000,8))-IF(ISERROR(VLOOKUP(A325,P2P!$A$13:$M$2000,7)),0,VLOOKUP(A325,P2P!$A$13:$M$2000,7)))</f>
        <v/>
      </c>
      <c r="P325" s="485" t="str">
        <f>IF(H325="","",IF(ISERROR(VLOOKUP(A325,P2P!$A$13:$M$2000,13)),0,VLOOKUP(A325,P2P!$A$13:$M$2000,13))-IF(ISERROR(VLOOKUP(A325,P2P!$A$13:$M$2000,12)),0,VLOOKUP(A325,P2P!$A$13:$M$2000,12)))</f>
        <v/>
      </c>
    </row>
    <row r="326" spans="1:16">
      <c r="A326" s="479" t="str">
        <f>IF([1]raw_asset!$A326="","",VLOOKUP([1]raw_asset!$A326,[1]raw_asset!$A326:$G326,1))</f>
        <v/>
      </c>
      <c r="B326" s="479" t="str">
        <f>IF([1]raw_asset!$A326="","",VLOOKUP([1]raw_asset!$A326,[1]raw_asset!$A326:$G326,2))</f>
        <v/>
      </c>
      <c r="C326" s="479" t="str">
        <f>IF([1]raw_asset!$A326="","",VLOOKUP([1]raw_asset!$A326,[1]raw_asset!$A326:$G326,3))</f>
        <v/>
      </c>
      <c r="D326" s="113" t="str">
        <f t="shared" si="33"/>
        <v/>
      </c>
      <c r="E326" s="479" t="str">
        <f>IF([1]raw_asset!$A326="","",VLOOKUP([1]raw_asset!$A326,[1]raw_asset!$A326:$G326,4))</f>
        <v/>
      </c>
      <c r="F326" s="479" t="str">
        <f>IF([1]raw_asset!$A326="","",VLOOKUP([1]raw_asset!$A326,[1]raw_asset!$A326:$G326,5))</f>
        <v/>
      </c>
      <c r="G326" s="113" t="str">
        <f t="shared" si="34"/>
        <v/>
      </c>
      <c r="H326" s="479" t="str">
        <f>IF([1]raw_asset!$A326="","",VLOOKUP([1]raw_asset!$A326,[1]raw_asset!$A326:$G326,6))</f>
        <v/>
      </c>
      <c r="I326" s="479" t="str">
        <f>IF([1]raw_asset!$A326="","",VLOOKUP([1]raw_asset!$A326,[1]raw_asset!$A326:$G326,7))</f>
        <v/>
      </c>
      <c r="J326" s="113" t="str">
        <f t="shared" si="35"/>
        <v/>
      </c>
      <c r="K326" s="476" t="str">
        <f t="shared" si="30"/>
        <v/>
      </c>
      <c r="L326" s="479" t="str">
        <f t="shared" si="31"/>
        <v/>
      </c>
      <c r="M326" s="113" t="str">
        <f t="shared" si="32"/>
        <v/>
      </c>
      <c r="N326" s="485" t="str">
        <f>IF(B326="","",IF(ISERROR(VLOOKUP(A326,P2P!$A$13:$M$2000,3)),0,VLOOKUP(A326,P2P!$A$13:$M$2000,3))-IF(ISERROR(VLOOKUP(A326,P2P!$A$13:$M$2000,2)),0,VLOOKUP(A326,P2P!$A$13:$M$2000,2)))</f>
        <v/>
      </c>
      <c r="O326" s="485" t="str">
        <f>IF(E326="","",IF(ISERROR(VLOOKUP(A326,P2P!$A$13:$M$2000,8)),0,VLOOKUP(A326,P2P!$A$13:$M$2000,8))-IF(ISERROR(VLOOKUP(A326,P2P!$A$13:$M$2000,7)),0,VLOOKUP(A326,P2P!$A$13:$M$2000,7)))</f>
        <v/>
      </c>
      <c r="P326" s="485" t="str">
        <f>IF(H326="","",IF(ISERROR(VLOOKUP(A326,P2P!$A$13:$M$2000,13)),0,VLOOKUP(A326,P2P!$A$13:$M$2000,13))-IF(ISERROR(VLOOKUP(A326,P2P!$A$13:$M$2000,12)),0,VLOOKUP(A326,P2P!$A$13:$M$2000,12)))</f>
        <v/>
      </c>
    </row>
    <row r="327" spans="1:16">
      <c r="A327" s="479" t="str">
        <f>IF([1]raw_asset!$A327="","",VLOOKUP([1]raw_asset!$A327,[1]raw_asset!$A327:$G327,1))</f>
        <v/>
      </c>
      <c r="B327" s="479" t="str">
        <f>IF([1]raw_asset!$A327="","",VLOOKUP([1]raw_asset!$A327,[1]raw_asset!$A327:$G327,2))</f>
        <v/>
      </c>
      <c r="C327" s="479" t="str">
        <f>IF([1]raw_asset!$A327="","",VLOOKUP([1]raw_asset!$A327,[1]raw_asset!$A327:$G327,3))</f>
        <v/>
      </c>
      <c r="D327" s="113" t="str">
        <f t="shared" si="33"/>
        <v/>
      </c>
      <c r="E327" s="479" t="str">
        <f>IF([1]raw_asset!$A327="","",VLOOKUP([1]raw_asset!$A327,[1]raw_asset!$A327:$G327,4))</f>
        <v/>
      </c>
      <c r="F327" s="479" t="str">
        <f>IF([1]raw_asset!$A327="","",VLOOKUP([1]raw_asset!$A327,[1]raw_asset!$A327:$G327,5))</f>
        <v/>
      </c>
      <c r="G327" s="113" t="str">
        <f t="shared" si="34"/>
        <v/>
      </c>
      <c r="H327" s="479" t="str">
        <f>IF([1]raw_asset!$A327="","",VLOOKUP([1]raw_asset!$A327,[1]raw_asset!$A327:$G327,6))</f>
        <v/>
      </c>
      <c r="I327" s="479" t="str">
        <f>IF([1]raw_asset!$A327="","",VLOOKUP([1]raw_asset!$A327,[1]raw_asset!$A327:$G327,7))</f>
        <v/>
      </c>
      <c r="J327" s="113" t="str">
        <f t="shared" si="35"/>
        <v/>
      </c>
      <c r="K327" s="476" t="str">
        <f t="shared" si="30"/>
        <v/>
      </c>
      <c r="L327" s="479" t="str">
        <f t="shared" si="31"/>
        <v/>
      </c>
      <c r="M327" s="113" t="str">
        <f t="shared" si="32"/>
        <v/>
      </c>
      <c r="N327" s="485" t="str">
        <f>IF(B327="","",IF(ISERROR(VLOOKUP(A327,P2P!$A$13:$M$2000,3)),0,VLOOKUP(A327,P2P!$A$13:$M$2000,3))-IF(ISERROR(VLOOKUP(A327,P2P!$A$13:$M$2000,2)),0,VLOOKUP(A327,P2P!$A$13:$M$2000,2)))</f>
        <v/>
      </c>
      <c r="O327" s="485" t="str">
        <f>IF(E327="","",IF(ISERROR(VLOOKUP(A327,P2P!$A$13:$M$2000,8)),0,VLOOKUP(A327,P2P!$A$13:$M$2000,8))-IF(ISERROR(VLOOKUP(A327,P2P!$A$13:$M$2000,7)),0,VLOOKUP(A327,P2P!$A$13:$M$2000,7)))</f>
        <v/>
      </c>
      <c r="P327" s="485" t="str">
        <f>IF(H327="","",IF(ISERROR(VLOOKUP(A327,P2P!$A$13:$M$2000,13)),0,VLOOKUP(A327,P2P!$A$13:$M$2000,13))-IF(ISERROR(VLOOKUP(A327,P2P!$A$13:$M$2000,12)),0,VLOOKUP(A327,P2P!$A$13:$M$2000,12)))</f>
        <v/>
      </c>
    </row>
    <row r="328" spans="1:16">
      <c r="A328" s="479" t="str">
        <f>IF([1]raw_asset!$A328="","",VLOOKUP([1]raw_asset!$A328,[1]raw_asset!$A328:$G328,1))</f>
        <v/>
      </c>
      <c r="B328" s="479" t="str">
        <f>IF([1]raw_asset!$A328="","",VLOOKUP([1]raw_asset!$A328,[1]raw_asset!$A328:$G328,2))</f>
        <v/>
      </c>
      <c r="C328" s="479" t="str">
        <f>IF([1]raw_asset!$A328="","",VLOOKUP([1]raw_asset!$A328,[1]raw_asset!$A328:$G328,3))</f>
        <v/>
      </c>
      <c r="D328" s="113" t="str">
        <f t="shared" si="33"/>
        <v/>
      </c>
      <c r="E328" s="479" t="str">
        <f>IF([1]raw_asset!$A328="","",VLOOKUP([1]raw_asset!$A328,[1]raw_asset!$A328:$G328,4))</f>
        <v/>
      </c>
      <c r="F328" s="479" t="str">
        <f>IF([1]raw_asset!$A328="","",VLOOKUP([1]raw_asset!$A328,[1]raw_asset!$A328:$G328,5))</f>
        <v/>
      </c>
      <c r="G328" s="113" t="str">
        <f t="shared" si="34"/>
        <v/>
      </c>
      <c r="H328" s="479" t="str">
        <f>IF([1]raw_asset!$A328="","",VLOOKUP([1]raw_asset!$A328,[1]raw_asset!$A328:$G328,6))</f>
        <v/>
      </c>
      <c r="I328" s="479" t="str">
        <f>IF([1]raw_asset!$A328="","",VLOOKUP([1]raw_asset!$A328,[1]raw_asset!$A328:$G328,7))</f>
        <v/>
      </c>
      <c r="J328" s="113" t="str">
        <f t="shared" si="35"/>
        <v/>
      </c>
      <c r="K328" s="476" t="str">
        <f t="shared" si="30"/>
        <v/>
      </c>
      <c r="L328" s="479" t="str">
        <f t="shared" si="31"/>
        <v/>
      </c>
      <c r="M328" s="113" t="str">
        <f t="shared" si="32"/>
        <v/>
      </c>
      <c r="N328" s="485" t="str">
        <f>IF(B328="","",IF(ISERROR(VLOOKUP(A328,P2P!$A$13:$M$2000,3)),0,VLOOKUP(A328,P2P!$A$13:$M$2000,3))-IF(ISERROR(VLOOKUP(A328,P2P!$A$13:$M$2000,2)),0,VLOOKUP(A328,P2P!$A$13:$M$2000,2)))</f>
        <v/>
      </c>
      <c r="O328" s="485" t="str">
        <f>IF(E328="","",IF(ISERROR(VLOOKUP(A328,P2P!$A$13:$M$2000,8)),0,VLOOKUP(A328,P2P!$A$13:$M$2000,8))-IF(ISERROR(VLOOKUP(A328,P2P!$A$13:$M$2000,7)),0,VLOOKUP(A328,P2P!$A$13:$M$2000,7)))</f>
        <v/>
      </c>
      <c r="P328" s="485" t="str">
        <f>IF(H328="","",IF(ISERROR(VLOOKUP(A328,P2P!$A$13:$M$2000,13)),0,VLOOKUP(A328,P2P!$A$13:$M$2000,13))-IF(ISERROR(VLOOKUP(A328,P2P!$A$13:$M$2000,12)),0,VLOOKUP(A328,P2P!$A$13:$M$2000,12)))</f>
        <v/>
      </c>
    </row>
    <row r="329" spans="1:16">
      <c r="A329" s="479" t="str">
        <f>IF([1]raw_asset!$A329="","",VLOOKUP([1]raw_asset!$A329,[1]raw_asset!$A329:$G329,1))</f>
        <v/>
      </c>
      <c r="B329" s="479" t="str">
        <f>IF([1]raw_asset!$A329="","",VLOOKUP([1]raw_asset!$A329,[1]raw_asset!$A329:$G329,2))</f>
        <v/>
      </c>
      <c r="C329" s="479" t="str">
        <f>IF([1]raw_asset!$A329="","",VLOOKUP([1]raw_asset!$A329,[1]raw_asset!$A329:$G329,3))</f>
        <v/>
      </c>
      <c r="D329" s="113" t="str">
        <f t="shared" si="33"/>
        <v/>
      </c>
      <c r="E329" s="479" t="str">
        <f>IF([1]raw_asset!$A329="","",VLOOKUP([1]raw_asset!$A329,[1]raw_asset!$A329:$G329,4))</f>
        <v/>
      </c>
      <c r="F329" s="479" t="str">
        <f>IF([1]raw_asset!$A329="","",VLOOKUP([1]raw_asset!$A329,[1]raw_asset!$A329:$G329,5))</f>
        <v/>
      </c>
      <c r="G329" s="113" t="str">
        <f t="shared" si="34"/>
        <v/>
      </c>
      <c r="H329" s="479" t="str">
        <f>IF([1]raw_asset!$A329="","",VLOOKUP([1]raw_asset!$A329,[1]raw_asset!$A329:$G329,6))</f>
        <v/>
      </c>
      <c r="I329" s="479" t="str">
        <f>IF([1]raw_asset!$A329="","",VLOOKUP([1]raw_asset!$A329,[1]raw_asset!$A329:$G329,7))</f>
        <v/>
      </c>
      <c r="J329" s="113" t="str">
        <f t="shared" si="35"/>
        <v/>
      </c>
      <c r="K329" s="476" t="str">
        <f t="shared" si="30"/>
        <v/>
      </c>
      <c r="L329" s="479" t="str">
        <f t="shared" si="31"/>
        <v/>
      </c>
      <c r="M329" s="113" t="str">
        <f t="shared" si="32"/>
        <v/>
      </c>
      <c r="N329" s="485" t="str">
        <f>IF(B329="","",IF(ISERROR(VLOOKUP(A329,P2P!$A$13:$M$2000,3)),0,VLOOKUP(A329,P2P!$A$13:$M$2000,3))-IF(ISERROR(VLOOKUP(A329,P2P!$A$13:$M$2000,2)),0,VLOOKUP(A329,P2P!$A$13:$M$2000,2)))</f>
        <v/>
      </c>
      <c r="O329" s="485" t="str">
        <f>IF(E329="","",IF(ISERROR(VLOOKUP(A329,P2P!$A$13:$M$2000,8)),0,VLOOKUP(A329,P2P!$A$13:$M$2000,8))-IF(ISERROR(VLOOKUP(A329,P2P!$A$13:$M$2000,7)),0,VLOOKUP(A329,P2P!$A$13:$M$2000,7)))</f>
        <v/>
      </c>
      <c r="P329" s="485" t="str">
        <f>IF(H329="","",IF(ISERROR(VLOOKUP(A329,P2P!$A$13:$M$2000,13)),0,VLOOKUP(A329,P2P!$A$13:$M$2000,13))-IF(ISERROR(VLOOKUP(A329,P2P!$A$13:$M$2000,12)),0,VLOOKUP(A329,P2P!$A$13:$M$2000,12)))</f>
        <v/>
      </c>
    </row>
    <row r="330" spans="1:16">
      <c r="A330" s="479" t="str">
        <f>IF([1]raw_asset!$A330="","",VLOOKUP([1]raw_asset!$A330,[1]raw_asset!$A330:$G330,1))</f>
        <v/>
      </c>
      <c r="B330" s="479" t="str">
        <f>IF([1]raw_asset!$A330="","",VLOOKUP([1]raw_asset!$A330,[1]raw_asset!$A330:$G330,2))</f>
        <v/>
      </c>
      <c r="C330" s="479" t="str">
        <f>IF([1]raw_asset!$A330="","",VLOOKUP([1]raw_asset!$A330,[1]raw_asset!$A330:$G330,3))</f>
        <v/>
      </c>
      <c r="D330" s="113" t="str">
        <f t="shared" si="33"/>
        <v/>
      </c>
      <c r="E330" s="479" t="str">
        <f>IF([1]raw_asset!$A330="","",VLOOKUP([1]raw_asset!$A330,[1]raw_asset!$A330:$G330,4))</f>
        <v/>
      </c>
      <c r="F330" s="479" t="str">
        <f>IF([1]raw_asset!$A330="","",VLOOKUP([1]raw_asset!$A330,[1]raw_asset!$A330:$G330,5))</f>
        <v/>
      </c>
      <c r="G330" s="113" t="str">
        <f t="shared" si="34"/>
        <v/>
      </c>
      <c r="H330" s="479" t="str">
        <f>IF([1]raw_asset!$A330="","",VLOOKUP([1]raw_asset!$A330,[1]raw_asset!$A330:$G330,6))</f>
        <v/>
      </c>
      <c r="I330" s="479" t="str">
        <f>IF([1]raw_asset!$A330="","",VLOOKUP([1]raw_asset!$A330,[1]raw_asset!$A330:$G330,7))</f>
        <v/>
      </c>
      <c r="J330" s="113" t="str">
        <f t="shared" si="35"/>
        <v/>
      </c>
      <c r="K330" s="476" t="str">
        <f t="shared" si="30"/>
        <v/>
      </c>
      <c r="L330" s="479" t="str">
        <f t="shared" si="31"/>
        <v/>
      </c>
      <c r="M330" s="113" t="str">
        <f t="shared" si="32"/>
        <v/>
      </c>
      <c r="N330" s="485" t="str">
        <f>IF(B330="","",IF(ISERROR(VLOOKUP(A330,P2P!$A$13:$M$2000,3)),0,VLOOKUP(A330,P2P!$A$13:$M$2000,3))-IF(ISERROR(VLOOKUP(A330,P2P!$A$13:$M$2000,2)),0,VLOOKUP(A330,P2P!$A$13:$M$2000,2)))</f>
        <v/>
      </c>
      <c r="O330" s="485" t="str">
        <f>IF(E330="","",IF(ISERROR(VLOOKUP(A330,P2P!$A$13:$M$2000,8)),0,VLOOKUP(A330,P2P!$A$13:$M$2000,8))-IF(ISERROR(VLOOKUP(A330,P2P!$A$13:$M$2000,7)),0,VLOOKUP(A330,P2P!$A$13:$M$2000,7)))</f>
        <v/>
      </c>
      <c r="P330" s="485" t="str">
        <f>IF(H330="","",IF(ISERROR(VLOOKUP(A330,P2P!$A$13:$M$2000,13)),0,VLOOKUP(A330,P2P!$A$13:$M$2000,13))-IF(ISERROR(VLOOKUP(A330,P2P!$A$13:$M$2000,12)),0,VLOOKUP(A330,P2P!$A$13:$M$2000,12)))</f>
        <v/>
      </c>
    </row>
    <row r="331" spans="1:16">
      <c r="A331" s="479" t="str">
        <f>IF([1]raw_asset!$A331="","",VLOOKUP([1]raw_asset!$A331,[1]raw_asset!$A331:$G331,1))</f>
        <v/>
      </c>
      <c r="B331" s="479" t="str">
        <f>IF([1]raw_asset!$A331="","",VLOOKUP([1]raw_asset!$A331,[1]raw_asset!$A331:$G331,2))</f>
        <v/>
      </c>
      <c r="C331" s="479" t="str">
        <f>IF([1]raw_asset!$A331="","",VLOOKUP([1]raw_asset!$A331,[1]raw_asset!$A331:$G331,3))</f>
        <v/>
      </c>
      <c r="D331" s="113" t="str">
        <f t="shared" si="33"/>
        <v/>
      </c>
      <c r="E331" s="479" t="str">
        <f>IF([1]raw_asset!$A331="","",VLOOKUP([1]raw_asset!$A331,[1]raw_asset!$A331:$G331,4))</f>
        <v/>
      </c>
      <c r="F331" s="479" t="str">
        <f>IF([1]raw_asset!$A331="","",VLOOKUP([1]raw_asset!$A331,[1]raw_asset!$A331:$G331,5))</f>
        <v/>
      </c>
      <c r="G331" s="113" t="str">
        <f t="shared" si="34"/>
        <v/>
      </c>
      <c r="H331" s="479" t="str">
        <f>IF([1]raw_asset!$A331="","",VLOOKUP([1]raw_asset!$A331,[1]raw_asset!$A331:$G331,6))</f>
        <v/>
      </c>
      <c r="I331" s="479" t="str">
        <f>IF([1]raw_asset!$A331="","",VLOOKUP([1]raw_asset!$A331,[1]raw_asset!$A331:$G331,7))</f>
        <v/>
      </c>
      <c r="J331" s="113" t="str">
        <f t="shared" si="35"/>
        <v/>
      </c>
      <c r="K331" s="476" t="str">
        <f t="shared" si="30"/>
        <v/>
      </c>
      <c r="L331" s="479" t="str">
        <f t="shared" si="31"/>
        <v/>
      </c>
      <c r="M331" s="113" t="str">
        <f t="shared" si="32"/>
        <v/>
      </c>
      <c r="N331" s="485" t="str">
        <f>IF(B331="","",IF(ISERROR(VLOOKUP(A331,P2P!$A$13:$M$2000,3)),0,VLOOKUP(A331,P2P!$A$13:$M$2000,3))-IF(ISERROR(VLOOKUP(A331,P2P!$A$13:$M$2000,2)),0,VLOOKUP(A331,P2P!$A$13:$M$2000,2)))</f>
        <v/>
      </c>
      <c r="O331" s="485" t="str">
        <f>IF(E331="","",IF(ISERROR(VLOOKUP(A331,P2P!$A$13:$M$2000,8)),0,VLOOKUP(A331,P2P!$A$13:$M$2000,8))-IF(ISERROR(VLOOKUP(A331,P2P!$A$13:$M$2000,7)),0,VLOOKUP(A331,P2P!$A$13:$M$2000,7)))</f>
        <v/>
      </c>
      <c r="P331" s="485" t="str">
        <f>IF(H331="","",IF(ISERROR(VLOOKUP(A331,P2P!$A$13:$M$2000,13)),0,VLOOKUP(A331,P2P!$A$13:$M$2000,13))-IF(ISERROR(VLOOKUP(A331,P2P!$A$13:$M$2000,12)),0,VLOOKUP(A331,P2P!$A$13:$M$2000,12)))</f>
        <v/>
      </c>
    </row>
    <row r="332" spans="1:16">
      <c r="A332" s="479" t="str">
        <f>IF([1]raw_asset!$A332="","",VLOOKUP([1]raw_asset!$A332,[1]raw_asset!$A332:$G332,1))</f>
        <v/>
      </c>
      <c r="B332" s="479" t="str">
        <f>IF([1]raw_asset!$A332="","",VLOOKUP([1]raw_asset!$A332,[1]raw_asset!$A332:$G332,2))</f>
        <v/>
      </c>
      <c r="C332" s="479" t="str">
        <f>IF([1]raw_asset!$A332="","",VLOOKUP([1]raw_asset!$A332,[1]raw_asset!$A332:$G332,3))</f>
        <v/>
      </c>
      <c r="D332" s="113" t="str">
        <f t="shared" si="33"/>
        <v/>
      </c>
      <c r="E332" s="479" t="str">
        <f>IF([1]raw_asset!$A332="","",VLOOKUP([1]raw_asset!$A332,[1]raw_asset!$A332:$G332,4))</f>
        <v/>
      </c>
      <c r="F332" s="479" t="str">
        <f>IF([1]raw_asset!$A332="","",VLOOKUP([1]raw_asset!$A332,[1]raw_asset!$A332:$G332,5))</f>
        <v/>
      </c>
      <c r="G332" s="113" t="str">
        <f t="shared" si="34"/>
        <v/>
      </c>
      <c r="H332" s="479" t="str">
        <f>IF([1]raw_asset!$A332="","",VLOOKUP([1]raw_asset!$A332,[1]raw_asset!$A332:$G332,6))</f>
        <v/>
      </c>
      <c r="I332" s="479" t="str">
        <f>IF([1]raw_asset!$A332="","",VLOOKUP([1]raw_asset!$A332,[1]raw_asset!$A332:$G332,7))</f>
        <v/>
      </c>
      <c r="J332" s="113" t="str">
        <f t="shared" si="35"/>
        <v/>
      </c>
      <c r="K332" s="476" t="str">
        <f t="shared" si="30"/>
        <v/>
      </c>
      <c r="L332" s="479" t="str">
        <f t="shared" si="31"/>
        <v/>
      </c>
      <c r="M332" s="113" t="str">
        <f t="shared" si="32"/>
        <v/>
      </c>
      <c r="N332" s="485" t="str">
        <f>IF(B332="","",IF(ISERROR(VLOOKUP(A332,P2P!$A$13:$M$2000,3)),0,VLOOKUP(A332,P2P!$A$13:$M$2000,3))-IF(ISERROR(VLOOKUP(A332,P2P!$A$13:$M$2000,2)),0,VLOOKUP(A332,P2P!$A$13:$M$2000,2)))</f>
        <v/>
      </c>
      <c r="O332" s="485" t="str">
        <f>IF(E332="","",IF(ISERROR(VLOOKUP(A332,P2P!$A$13:$M$2000,8)),0,VLOOKUP(A332,P2P!$A$13:$M$2000,8))-IF(ISERROR(VLOOKUP(A332,P2P!$A$13:$M$2000,7)),0,VLOOKUP(A332,P2P!$A$13:$M$2000,7)))</f>
        <v/>
      </c>
      <c r="P332" s="485" t="str">
        <f>IF(H332="","",IF(ISERROR(VLOOKUP(A332,P2P!$A$13:$M$2000,13)),0,VLOOKUP(A332,P2P!$A$13:$M$2000,13))-IF(ISERROR(VLOOKUP(A332,P2P!$A$13:$M$2000,12)),0,VLOOKUP(A332,P2P!$A$13:$M$2000,12)))</f>
        <v/>
      </c>
    </row>
    <row r="333" spans="1:16">
      <c r="A333" s="479" t="str">
        <f>IF([1]raw_asset!$A333="","",VLOOKUP([1]raw_asset!$A333,[1]raw_asset!$A333:$G333,1))</f>
        <v/>
      </c>
      <c r="B333" s="479" t="str">
        <f>IF([1]raw_asset!$A333="","",VLOOKUP([1]raw_asset!$A333,[1]raw_asset!$A333:$G333,2))</f>
        <v/>
      </c>
      <c r="C333" s="479" t="str">
        <f>IF([1]raw_asset!$A333="","",VLOOKUP([1]raw_asset!$A333,[1]raw_asset!$A333:$G333,3))</f>
        <v/>
      </c>
      <c r="D333" s="113" t="str">
        <f t="shared" si="33"/>
        <v/>
      </c>
      <c r="E333" s="479" t="str">
        <f>IF([1]raw_asset!$A333="","",VLOOKUP([1]raw_asset!$A333,[1]raw_asset!$A333:$G333,4))</f>
        <v/>
      </c>
      <c r="F333" s="479" t="str">
        <f>IF([1]raw_asset!$A333="","",VLOOKUP([1]raw_asset!$A333,[1]raw_asset!$A333:$G333,5))</f>
        <v/>
      </c>
      <c r="G333" s="113" t="str">
        <f t="shared" si="34"/>
        <v/>
      </c>
      <c r="H333" s="479" t="str">
        <f>IF([1]raw_asset!$A333="","",VLOOKUP([1]raw_asset!$A333,[1]raw_asset!$A333:$G333,6))</f>
        <v/>
      </c>
      <c r="I333" s="479" t="str">
        <f>IF([1]raw_asset!$A333="","",VLOOKUP([1]raw_asset!$A333,[1]raw_asset!$A333:$G333,7))</f>
        <v/>
      </c>
      <c r="J333" s="113" t="str">
        <f t="shared" si="35"/>
        <v/>
      </c>
      <c r="K333" s="476" t="str">
        <f t="shared" si="30"/>
        <v/>
      </c>
      <c r="L333" s="479" t="str">
        <f t="shared" si="31"/>
        <v/>
      </c>
      <c r="M333" s="113" t="str">
        <f t="shared" si="32"/>
        <v/>
      </c>
      <c r="N333" s="485" t="str">
        <f>IF(B333="","",IF(ISERROR(VLOOKUP(A333,P2P!$A$13:$M$2000,3)),0,VLOOKUP(A333,P2P!$A$13:$M$2000,3))-IF(ISERROR(VLOOKUP(A333,P2P!$A$13:$M$2000,2)),0,VLOOKUP(A333,P2P!$A$13:$M$2000,2)))</f>
        <v/>
      </c>
      <c r="O333" s="485" t="str">
        <f>IF(E333="","",IF(ISERROR(VLOOKUP(A333,P2P!$A$13:$M$2000,8)),0,VLOOKUP(A333,P2P!$A$13:$M$2000,8))-IF(ISERROR(VLOOKUP(A333,P2P!$A$13:$M$2000,7)),0,VLOOKUP(A333,P2P!$A$13:$M$2000,7)))</f>
        <v/>
      </c>
      <c r="P333" s="485" t="str">
        <f>IF(H333="","",IF(ISERROR(VLOOKUP(A333,P2P!$A$13:$M$2000,13)),0,VLOOKUP(A333,P2P!$A$13:$M$2000,13))-IF(ISERROR(VLOOKUP(A333,P2P!$A$13:$M$2000,12)),0,VLOOKUP(A333,P2P!$A$13:$M$2000,12)))</f>
        <v/>
      </c>
    </row>
    <row r="334" spans="1:16">
      <c r="A334" s="479" t="str">
        <f>IF([1]raw_asset!$A334="","",VLOOKUP([1]raw_asset!$A334,[1]raw_asset!$A334:$G334,1))</f>
        <v/>
      </c>
      <c r="B334" s="479" t="str">
        <f>IF([1]raw_asset!$A334="","",VLOOKUP([1]raw_asset!$A334,[1]raw_asset!$A334:$G334,2))</f>
        <v/>
      </c>
      <c r="C334" s="479" t="str">
        <f>IF([1]raw_asset!$A334="","",VLOOKUP([1]raw_asset!$A334,[1]raw_asset!$A334:$G334,3))</f>
        <v/>
      </c>
      <c r="D334" s="113" t="str">
        <f t="shared" si="33"/>
        <v/>
      </c>
      <c r="E334" s="479" t="str">
        <f>IF([1]raw_asset!$A334="","",VLOOKUP([1]raw_asset!$A334,[1]raw_asset!$A334:$G334,4))</f>
        <v/>
      </c>
      <c r="F334" s="479" t="str">
        <f>IF([1]raw_asset!$A334="","",VLOOKUP([1]raw_asset!$A334,[1]raw_asset!$A334:$G334,5))</f>
        <v/>
      </c>
      <c r="G334" s="113" t="str">
        <f t="shared" si="34"/>
        <v/>
      </c>
      <c r="H334" s="479" t="str">
        <f>IF([1]raw_asset!$A334="","",VLOOKUP([1]raw_asset!$A334,[1]raw_asset!$A334:$G334,6))</f>
        <v/>
      </c>
      <c r="I334" s="479" t="str">
        <f>IF([1]raw_asset!$A334="","",VLOOKUP([1]raw_asset!$A334,[1]raw_asset!$A334:$G334,7))</f>
        <v/>
      </c>
      <c r="J334" s="113" t="str">
        <f t="shared" si="35"/>
        <v/>
      </c>
      <c r="K334" s="476" t="str">
        <f t="shared" si="30"/>
        <v/>
      </c>
      <c r="L334" s="479" t="str">
        <f t="shared" si="31"/>
        <v/>
      </c>
      <c r="M334" s="113" t="str">
        <f t="shared" si="32"/>
        <v/>
      </c>
      <c r="N334" s="485" t="str">
        <f>IF(B334="","",IF(ISERROR(VLOOKUP(A334,P2P!$A$13:$M$2000,3)),0,VLOOKUP(A334,P2P!$A$13:$M$2000,3))-IF(ISERROR(VLOOKUP(A334,P2P!$A$13:$M$2000,2)),0,VLOOKUP(A334,P2P!$A$13:$M$2000,2)))</f>
        <v/>
      </c>
      <c r="O334" s="485" t="str">
        <f>IF(E334="","",IF(ISERROR(VLOOKUP(A334,P2P!$A$13:$M$2000,8)),0,VLOOKUP(A334,P2P!$A$13:$M$2000,8))-IF(ISERROR(VLOOKUP(A334,P2P!$A$13:$M$2000,7)),0,VLOOKUP(A334,P2P!$A$13:$M$2000,7)))</f>
        <v/>
      </c>
      <c r="P334" s="485" t="str">
        <f>IF(H334="","",IF(ISERROR(VLOOKUP(A334,P2P!$A$13:$M$2000,13)),0,VLOOKUP(A334,P2P!$A$13:$M$2000,13))-IF(ISERROR(VLOOKUP(A334,P2P!$A$13:$M$2000,12)),0,VLOOKUP(A334,P2P!$A$13:$M$2000,12)))</f>
        <v/>
      </c>
    </row>
    <row r="335" spans="1:16">
      <c r="A335" s="479" t="str">
        <f>IF([1]raw_asset!$A335="","",VLOOKUP([1]raw_asset!$A335,[1]raw_asset!$A335:$G335,1))</f>
        <v/>
      </c>
      <c r="B335" s="479" t="str">
        <f>IF([1]raw_asset!$A335="","",VLOOKUP([1]raw_asset!$A335,[1]raw_asset!$A335:$G335,2))</f>
        <v/>
      </c>
      <c r="C335" s="479" t="str">
        <f>IF([1]raw_asset!$A335="","",VLOOKUP([1]raw_asset!$A335,[1]raw_asset!$A335:$G335,3))</f>
        <v/>
      </c>
      <c r="D335" s="113" t="str">
        <f t="shared" si="33"/>
        <v/>
      </c>
      <c r="E335" s="479" t="str">
        <f>IF([1]raw_asset!$A335="","",VLOOKUP([1]raw_asset!$A335,[1]raw_asset!$A335:$G335,4))</f>
        <v/>
      </c>
      <c r="F335" s="479" t="str">
        <f>IF([1]raw_asset!$A335="","",VLOOKUP([1]raw_asset!$A335,[1]raw_asset!$A335:$G335,5))</f>
        <v/>
      </c>
      <c r="G335" s="113" t="str">
        <f t="shared" si="34"/>
        <v/>
      </c>
      <c r="H335" s="479" t="str">
        <f>IF([1]raw_asset!$A335="","",VLOOKUP([1]raw_asset!$A335,[1]raw_asset!$A335:$G335,6))</f>
        <v/>
      </c>
      <c r="I335" s="479" t="str">
        <f>IF([1]raw_asset!$A335="","",VLOOKUP([1]raw_asset!$A335,[1]raw_asset!$A335:$G335,7))</f>
        <v/>
      </c>
      <c r="J335" s="113" t="str">
        <f t="shared" si="35"/>
        <v/>
      </c>
      <c r="K335" s="476" t="str">
        <f t="shared" si="30"/>
        <v/>
      </c>
      <c r="L335" s="479" t="str">
        <f t="shared" si="31"/>
        <v/>
      </c>
      <c r="M335" s="113" t="str">
        <f t="shared" si="32"/>
        <v/>
      </c>
      <c r="N335" s="485" t="str">
        <f>IF(B335="","",IF(ISERROR(VLOOKUP(A335,P2P!$A$13:$M$2000,3)),0,VLOOKUP(A335,P2P!$A$13:$M$2000,3))-IF(ISERROR(VLOOKUP(A335,P2P!$A$13:$M$2000,2)),0,VLOOKUP(A335,P2P!$A$13:$M$2000,2)))</f>
        <v/>
      </c>
      <c r="O335" s="485" t="str">
        <f>IF(E335="","",IF(ISERROR(VLOOKUP(A335,P2P!$A$13:$M$2000,8)),0,VLOOKUP(A335,P2P!$A$13:$M$2000,8))-IF(ISERROR(VLOOKUP(A335,P2P!$A$13:$M$2000,7)),0,VLOOKUP(A335,P2P!$A$13:$M$2000,7)))</f>
        <v/>
      </c>
      <c r="P335" s="485" t="str">
        <f>IF(H335="","",IF(ISERROR(VLOOKUP(A335,P2P!$A$13:$M$2000,13)),0,VLOOKUP(A335,P2P!$A$13:$M$2000,13))-IF(ISERROR(VLOOKUP(A335,P2P!$A$13:$M$2000,12)),0,VLOOKUP(A335,P2P!$A$13:$M$2000,12)))</f>
        <v/>
      </c>
    </row>
    <row r="336" spans="1:16">
      <c r="A336" s="479" t="str">
        <f>IF([1]raw_asset!$A336="","",VLOOKUP([1]raw_asset!$A336,[1]raw_asset!$A336:$G336,1))</f>
        <v/>
      </c>
      <c r="B336" s="479" t="str">
        <f>IF([1]raw_asset!$A336="","",VLOOKUP([1]raw_asset!$A336,[1]raw_asset!$A336:$G336,2))</f>
        <v/>
      </c>
      <c r="C336" s="479" t="str">
        <f>IF([1]raw_asset!$A336="","",VLOOKUP([1]raw_asset!$A336,[1]raw_asset!$A336:$G336,3))</f>
        <v/>
      </c>
      <c r="D336" s="113" t="str">
        <f t="shared" si="33"/>
        <v/>
      </c>
      <c r="E336" s="479" t="str">
        <f>IF([1]raw_asset!$A336="","",VLOOKUP([1]raw_asset!$A336,[1]raw_asset!$A336:$G336,4))</f>
        <v/>
      </c>
      <c r="F336" s="479" t="str">
        <f>IF([1]raw_asset!$A336="","",VLOOKUP([1]raw_asset!$A336,[1]raw_asset!$A336:$G336,5))</f>
        <v/>
      </c>
      <c r="G336" s="113" t="str">
        <f t="shared" si="34"/>
        <v/>
      </c>
      <c r="H336" s="479" t="str">
        <f>IF([1]raw_asset!$A336="","",VLOOKUP([1]raw_asset!$A336,[1]raw_asset!$A336:$G336,6))</f>
        <v/>
      </c>
      <c r="I336" s="479" t="str">
        <f>IF([1]raw_asset!$A336="","",VLOOKUP([1]raw_asset!$A336,[1]raw_asset!$A336:$G336,7))</f>
        <v/>
      </c>
      <c r="J336" s="113" t="str">
        <f t="shared" si="35"/>
        <v/>
      </c>
      <c r="K336" s="476" t="str">
        <f t="shared" si="30"/>
        <v/>
      </c>
      <c r="L336" s="479" t="str">
        <f t="shared" si="31"/>
        <v/>
      </c>
      <c r="M336" s="113" t="str">
        <f t="shared" si="32"/>
        <v/>
      </c>
      <c r="N336" s="485" t="str">
        <f>IF(B336="","",IF(ISERROR(VLOOKUP(A336,P2P!$A$13:$M$2000,3)),0,VLOOKUP(A336,P2P!$A$13:$M$2000,3))-IF(ISERROR(VLOOKUP(A336,P2P!$A$13:$M$2000,2)),0,VLOOKUP(A336,P2P!$A$13:$M$2000,2)))</f>
        <v/>
      </c>
      <c r="O336" s="485" t="str">
        <f>IF(E336="","",IF(ISERROR(VLOOKUP(A336,P2P!$A$13:$M$2000,8)),0,VLOOKUP(A336,P2P!$A$13:$M$2000,8))-IF(ISERROR(VLOOKUP(A336,P2P!$A$13:$M$2000,7)),0,VLOOKUP(A336,P2P!$A$13:$M$2000,7)))</f>
        <v/>
      </c>
      <c r="P336" s="485" t="str">
        <f>IF(H336="","",IF(ISERROR(VLOOKUP(A336,P2P!$A$13:$M$2000,13)),0,VLOOKUP(A336,P2P!$A$13:$M$2000,13))-IF(ISERROR(VLOOKUP(A336,P2P!$A$13:$M$2000,12)),0,VLOOKUP(A336,P2P!$A$13:$M$2000,12)))</f>
        <v/>
      </c>
    </row>
    <row r="337" spans="1:16">
      <c r="A337" s="479" t="str">
        <f>IF([1]raw_asset!$A337="","",VLOOKUP([1]raw_asset!$A337,[1]raw_asset!$A337:$G337,1))</f>
        <v/>
      </c>
      <c r="B337" s="479" t="str">
        <f>IF([1]raw_asset!$A337="","",VLOOKUP([1]raw_asset!$A337,[1]raw_asset!$A337:$G337,2))</f>
        <v/>
      </c>
      <c r="C337" s="479" t="str">
        <f>IF([1]raw_asset!$A337="","",VLOOKUP([1]raw_asset!$A337,[1]raw_asset!$A337:$G337,3))</f>
        <v/>
      </c>
      <c r="D337" s="113" t="str">
        <f t="shared" si="33"/>
        <v/>
      </c>
      <c r="E337" s="479" t="str">
        <f>IF([1]raw_asset!$A337="","",VLOOKUP([1]raw_asset!$A337,[1]raw_asset!$A337:$G337,4))</f>
        <v/>
      </c>
      <c r="F337" s="479" t="str">
        <f>IF([1]raw_asset!$A337="","",VLOOKUP([1]raw_asset!$A337,[1]raw_asset!$A337:$G337,5))</f>
        <v/>
      </c>
      <c r="G337" s="113" t="str">
        <f t="shared" si="34"/>
        <v/>
      </c>
      <c r="H337" s="479" t="str">
        <f>IF([1]raw_asset!$A337="","",VLOOKUP([1]raw_asset!$A337,[1]raw_asset!$A337:$G337,6))</f>
        <v/>
      </c>
      <c r="I337" s="479" t="str">
        <f>IF([1]raw_asset!$A337="","",VLOOKUP([1]raw_asset!$A337,[1]raw_asset!$A337:$G337,7))</f>
        <v/>
      </c>
      <c r="J337" s="113" t="str">
        <f t="shared" si="35"/>
        <v/>
      </c>
      <c r="K337" s="476" t="str">
        <f t="shared" si="30"/>
        <v/>
      </c>
      <c r="L337" s="479" t="str">
        <f t="shared" si="31"/>
        <v/>
      </c>
      <c r="M337" s="113" t="str">
        <f t="shared" si="32"/>
        <v/>
      </c>
      <c r="N337" s="485" t="str">
        <f>IF(B337="","",IF(ISERROR(VLOOKUP(A337,P2P!$A$13:$M$2000,3)),0,VLOOKUP(A337,P2P!$A$13:$M$2000,3))-IF(ISERROR(VLOOKUP(A337,P2P!$A$13:$M$2000,2)),0,VLOOKUP(A337,P2P!$A$13:$M$2000,2)))</f>
        <v/>
      </c>
      <c r="O337" s="485" t="str">
        <f>IF(E337="","",IF(ISERROR(VLOOKUP(A337,P2P!$A$13:$M$2000,8)),0,VLOOKUP(A337,P2P!$A$13:$M$2000,8))-IF(ISERROR(VLOOKUP(A337,P2P!$A$13:$M$2000,7)),0,VLOOKUP(A337,P2P!$A$13:$M$2000,7)))</f>
        <v/>
      </c>
      <c r="P337" s="485" t="str">
        <f>IF(H337="","",IF(ISERROR(VLOOKUP(A337,P2P!$A$13:$M$2000,13)),0,VLOOKUP(A337,P2P!$A$13:$M$2000,13))-IF(ISERROR(VLOOKUP(A337,P2P!$A$13:$M$2000,12)),0,VLOOKUP(A337,P2P!$A$13:$M$2000,12)))</f>
        <v/>
      </c>
    </row>
    <row r="338" spans="1:16">
      <c r="A338" s="479" t="str">
        <f>IF([1]raw_asset!$A338="","",VLOOKUP([1]raw_asset!$A338,[1]raw_asset!$A338:$G338,1))</f>
        <v/>
      </c>
      <c r="B338" s="479" t="str">
        <f>IF([1]raw_asset!$A338="","",VLOOKUP([1]raw_asset!$A338,[1]raw_asset!$A338:$G338,2))</f>
        <v/>
      </c>
      <c r="C338" s="479" t="str">
        <f>IF([1]raw_asset!$A338="","",VLOOKUP([1]raw_asset!$A338,[1]raw_asset!$A338:$G338,3))</f>
        <v/>
      </c>
      <c r="D338" s="113" t="str">
        <f t="shared" si="33"/>
        <v/>
      </c>
      <c r="E338" s="479" t="str">
        <f>IF([1]raw_asset!$A338="","",VLOOKUP([1]raw_asset!$A338,[1]raw_asset!$A338:$G338,4))</f>
        <v/>
      </c>
      <c r="F338" s="479" t="str">
        <f>IF([1]raw_asset!$A338="","",VLOOKUP([1]raw_asset!$A338,[1]raw_asset!$A338:$G338,5))</f>
        <v/>
      </c>
      <c r="G338" s="113" t="str">
        <f t="shared" si="34"/>
        <v/>
      </c>
      <c r="H338" s="479" t="str">
        <f>IF([1]raw_asset!$A338="","",VLOOKUP([1]raw_asset!$A338,[1]raw_asset!$A338:$G338,6))</f>
        <v/>
      </c>
      <c r="I338" s="479" t="str">
        <f>IF([1]raw_asset!$A338="","",VLOOKUP([1]raw_asset!$A338,[1]raw_asset!$A338:$G338,7))</f>
        <v/>
      </c>
      <c r="J338" s="113" t="str">
        <f t="shared" si="35"/>
        <v/>
      </c>
      <c r="K338" s="476" t="str">
        <f t="shared" si="30"/>
        <v/>
      </c>
      <c r="L338" s="479" t="str">
        <f t="shared" si="31"/>
        <v/>
      </c>
      <c r="M338" s="113" t="str">
        <f t="shared" si="32"/>
        <v/>
      </c>
      <c r="N338" s="485" t="str">
        <f>IF(B338="","",IF(ISERROR(VLOOKUP(A338,P2P!$A$13:$M$2000,3)),0,VLOOKUP(A338,P2P!$A$13:$M$2000,3))-IF(ISERROR(VLOOKUP(A338,P2P!$A$13:$M$2000,2)),0,VLOOKUP(A338,P2P!$A$13:$M$2000,2)))</f>
        <v/>
      </c>
      <c r="O338" s="485" t="str">
        <f>IF(E338="","",IF(ISERROR(VLOOKUP(A338,P2P!$A$13:$M$2000,8)),0,VLOOKUP(A338,P2P!$A$13:$M$2000,8))-IF(ISERROR(VLOOKUP(A338,P2P!$A$13:$M$2000,7)),0,VLOOKUP(A338,P2P!$A$13:$M$2000,7)))</f>
        <v/>
      </c>
      <c r="P338" s="485" t="str">
        <f>IF(H338="","",IF(ISERROR(VLOOKUP(A338,P2P!$A$13:$M$2000,13)),0,VLOOKUP(A338,P2P!$A$13:$M$2000,13))-IF(ISERROR(VLOOKUP(A338,P2P!$A$13:$M$2000,12)),0,VLOOKUP(A338,P2P!$A$13:$M$2000,12)))</f>
        <v/>
      </c>
    </row>
    <row r="339" spans="1:16">
      <c r="A339" s="479" t="str">
        <f>IF([1]raw_asset!$A339="","",VLOOKUP([1]raw_asset!$A339,[1]raw_asset!$A339:$G339,1))</f>
        <v/>
      </c>
      <c r="B339" s="479" t="str">
        <f>IF([1]raw_asset!$A339="","",VLOOKUP([1]raw_asset!$A339,[1]raw_asset!$A339:$G339,2))</f>
        <v/>
      </c>
      <c r="C339" s="479" t="str">
        <f>IF([1]raw_asset!$A339="","",VLOOKUP([1]raw_asset!$A339,[1]raw_asset!$A339:$G339,3))</f>
        <v/>
      </c>
      <c r="D339" s="113" t="str">
        <f t="shared" si="33"/>
        <v/>
      </c>
      <c r="E339" s="479" t="str">
        <f>IF([1]raw_asset!$A339="","",VLOOKUP([1]raw_asset!$A339,[1]raw_asset!$A339:$G339,4))</f>
        <v/>
      </c>
      <c r="F339" s="479" t="str">
        <f>IF([1]raw_asset!$A339="","",VLOOKUP([1]raw_asset!$A339,[1]raw_asset!$A339:$G339,5))</f>
        <v/>
      </c>
      <c r="G339" s="113" t="str">
        <f t="shared" si="34"/>
        <v/>
      </c>
      <c r="H339" s="479" t="str">
        <f>IF([1]raw_asset!$A339="","",VLOOKUP([1]raw_asset!$A339,[1]raw_asset!$A339:$G339,6))</f>
        <v/>
      </c>
      <c r="I339" s="479" t="str">
        <f>IF([1]raw_asset!$A339="","",VLOOKUP([1]raw_asset!$A339,[1]raw_asset!$A339:$G339,7))</f>
        <v/>
      </c>
      <c r="J339" s="113" t="str">
        <f t="shared" si="35"/>
        <v/>
      </c>
      <c r="K339" s="476" t="str">
        <f t="shared" si="30"/>
        <v/>
      </c>
      <c r="L339" s="479" t="str">
        <f t="shared" si="31"/>
        <v/>
      </c>
      <c r="M339" s="113" t="str">
        <f t="shared" si="32"/>
        <v/>
      </c>
      <c r="N339" s="485" t="str">
        <f>IF(B339="","",IF(ISERROR(VLOOKUP(A339,P2P!$A$13:$M$2000,3)),0,VLOOKUP(A339,P2P!$A$13:$M$2000,3))-IF(ISERROR(VLOOKUP(A339,P2P!$A$13:$M$2000,2)),0,VLOOKUP(A339,P2P!$A$13:$M$2000,2)))</f>
        <v/>
      </c>
      <c r="O339" s="485" t="str">
        <f>IF(E339="","",IF(ISERROR(VLOOKUP(A339,P2P!$A$13:$M$2000,8)),0,VLOOKUP(A339,P2P!$A$13:$M$2000,8))-IF(ISERROR(VLOOKUP(A339,P2P!$A$13:$M$2000,7)),0,VLOOKUP(A339,P2P!$A$13:$M$2000,7)))</f>
        <v/>
      </c>
      <c r="P339" s="485" t="str">
        <f>IF(H339="","",IF(ISERROR(VLOOKUP(A339,P2P!$A$13:$M$2000,13)),0,VLOOKUP(A339,P2P!$A$13:$M$2000,13))-IF(ISERROR(VLOOKUP(A339,P2P!$A$13:$M$2000,12)),0,VLOOKUP(A339,P2P!$A$13:$M$2000,12)))</f>
        <v/>
      </c>
    </row>
    <row r="340" spans="1:16">
      <c r="A340" s="479" t="str">
        <f>IF([1]raw_asset!$A340="","",VLOOKUP([1]raw_asset!$A340,[1]raw_asset!$A340:$G340,1))</f>
        <v/>
      </c>
      <c r="B340" s="479" t="str">
        <f>IF([1]raw_asset!$A340="","",VLOOKUP([1]raw_asset!$A340,[1]raw_asset!$A340:$G340,2))</f>
        <v/>
      </c>
      <c r="C340" s="479" t="str">
        <f>IF([1]raw_asset!$A340="","",VLOOKUP([1]raw_asset!$A340,[1]raw_asset!$A340:$G340,3))</f>
        <v/>
      </c>
      <c r="D340" s="113" t="str">
        <f t="shared" si="33"/>
        <v/>
      </c>
      <c r="E340" s="479" t="str">
        <f>IF([1]raw_asset!$A340="","",VLOOKUP([1]raw_asset!$A340,[1]raw_asset!$A340:$G340,4))</f>
        <v/>
      </c>
      <c r="F340" s="479" t="str">
        <f>IF([1]raw_asset!$A340="","",VLOOKUP([1]raw_asset!$A340,[1]raw_asset!$A340:$G340,5))</f>
        <v/>
      </c>
      <c r="G340" s="113" t="str">
        <f t="shared" si="34"/>
        <v/>
      </c>
      <c r="H340" s="479" t="str">
        <f>IF([1]raw_asset!$A340="","",VLOOKUP([1]raw_asset!$A340,[1]raw_asset!$A340:$G340,6))</f>
        <v/>
      </c>
      <c r="I340" s="479" t="str">
        <f>IF([1]raw_asset!$A340="","",VLOOKUP([1]raw_asset!$A340,[1]raw_asset!$A340:$G340,7))</f>
        <v/>
      </c>
      <c r="J340" s="113" t="str">
        <f t="shared" si="35"/>
        <v/>
      </c>
      <c r="K340" s="476" t="str">
        <f t="shared" si="30"/>
        <v/>
      </c>
      <c r="L340" s="479" t="str">
        <f t="shared" si="31"/>
        <v/>
      </c>
      <c r="M340" s="113" t="str">
        <f t="shared" si="32"/>
        <v/>
      </c>
      <c r="N340" s="485" t="str">
        <f>IF(B340="","",IF(ISERROR(VLOOKUP(A340,P2P!$A$13:$M$2000,3)),0,VLOOKUP(A340,P2P!$A$13:$M$2000,3))-IF(ISERROR(VLOOKUP(A340,P2P!$A$13:$M$2000,2)),0,VLOOKUP(A340,P2P!$A$13:$M$2000,2)))</f>
        <v/>
      </c>
      <c r="O340" s="485" t="str">
        <f>IF(E340="","",IF(ISERROR(VLOOKUP(A340,P2P!$A$13:$M$2000,8)),0,VLOOKUP(A340,P2P!$A$13:$M$2000,8))-IF(ISERROR(VLOOKUP(A340,P2P!$A$13:$M$2000,7)),0,VLOOKUP(A340,P2P!$A$13:$M$2000,7)))</f>
        <v/>
      </c>
      <c r="P340" s="485" t="str">
        <f>IF(H340="","",IF(ISERROR(VLOOKUP(A340,P2P!$A$13:$M$2000,13)),0,VLOOKUP(A340,P2P!$A$13:$M$2000,13))-IF(ISERROR(VLOOKUP(A340,P2P!$A$13:$M$2000,12)),0,VLOOKUP(A340,P2P!$A$13:$M$2000,12)))</f>
        <v/>
      </c>
    </row>
    <row r="341" spans="1:16">
      <c r="A341" s="479" t="str">
        <f>IF([1]raw_asset!$A341="","",VLOOKUP([1]raw_asset!$A341,[1]raw_asset!$A341:$G341,1))</f>
        <v/>
      </c>
      <c r="B341" s="479" t="str">
        <f>IF([1]raw_asset!$A341="","",VLOOKUP([1]raw_asset!$A341,[1]raw_asset!$A341:$G341,2))</f>
        <v/>
      </c>
      <c r="C341" s="479" t="str">
        <f>IF([1]raw_asset!$A341="","",VLOOKUP([1]raw_asset!$A341,[1]raw_asset!$A341:$G341,3))</f>
        <v/>
      </c>
      <c r="D341" s="113" t="str">
        <f t="shared" si="33"/>
        <v/>
      </c>
      <c r="E341" s="479" t="str">
        <f>IF([1]raw_asset!$A341="","",VLOOKUP([1]raw_asset!$A341,[1]raw_asset!$A341:$G341,4))</f>
        <v/>
      </c>
      <c r="F341" s="479" t="str">
        <f>IF([1]raw_asset!$A341="","",VLOOKUP([1]raw_asset!$A341,[1]raw_asset!$A341:$G341,5))</f>
        <v/>
      </c>
      <c r="G341" s="113" t="str">
        <f t="shared" si="34"/>
        <v/>
      </c>
      <c r="H341" s="479" t="str">
        <f>IF([1]raw_asset!$A341="","",VLOOKUP([1]raw_asset!$A341,[1]raw_asset!$A341:$G341,6))</f>
        <v/>
      </c>
      <c r="I341" s="479" t="str">
        <f>IF([1]raw_asset!$A341="","",VLOOKUP([1]raw_asset!$A341,[1]raw_asset!$A341:$G341,7))</f>
        <v/>
      </c>
      <c r="J341" s="113" t="str">
        <f t="shared" si="35"/>
        <v/>
      </c>
      <c r="K341" s="476" t="str">
        <f t="shared" si="30"/>
        <v/>
      </c>
      <c r="L341" s="479" t="str">
        <f t="shared" si="31"/>
        <v/>
      </c>
      <c r="M341" s="113" t="str">
        <f t="shared" si="32"/>
        <v/>
      </c>
      <c r="N341" s="485" t="str">
        <f>IF(B341="","",IF(ISERROR(VLOOKUP(A341,P2P!$A$13:$M$2000,3)),0,VLOOKUP(A341,P2P!$A$13:$M$2000,3))-IF(ISERROR(VLOOKUP(A341,P2P!$A$13:$M$2000,2)),0,VLOOKUP(A341,P2P!$A$13:$M$2000,2)))</f>
        <v/>
      </c>
      <c r="O341" s="485" t="str">
        <f>IF(E341="","",IF(ISERROR(VLOOKUP(A341,P2P!$A$13:$M$2000,8)),0,VLOOKUP(A341,P2P!$A$13:$M$2000,8))-IF(ISERROR(VLOOKUP(A341,P2P!$A$13:$M$2000,7)),0,VLOOKUP(A341,P2P!$A$13:$M$2000,7)))</f>
        <v/>
      </c>
      <c r="P341" s="485" t="str">
        <f>IF(H341="","",IF(ISERROR(VLOOKUP(A341,P2P!$A$13:$M$2000,13)),0,VLOOKUP(A341,P2P!$A$13:$M$2000,13))-IF(ISERROR(VLOOKUP(A341,P2P!$A$13:$M$2000,12)),0,VLOOKUP(A341,P2P!$A$13:$M$2000,12)))</f>
        <v/>
      </c>
    </row>
    <row r="342" spans="1:16">
      <c r="A342" s="479" t="str">
        <f>IF([1]raw_asset!$A342="","",VLOOKUP([1]raw_asset!$A342,[1]raw_asset!$A342:$G342,1))</f>
        <v/>
      </c>
      <c r="B342" s="479" t="str">
        <f>IF([1]raw_asset!$A342="","",VLOOKUP([1]raw_asset!$A342,[1]raw_asset!$A342:$G342,2))</f>
        <v/>
      </c>
      <c r="C342" s="479" t="str">
        <f>IF([1]raw_asset!$A342="","",VLOOKUP([1]raw_asset!$A342,[1]raw_asset!$A342:$G342,3))</f>
        <v/>
      </c>
      <c r="D342" s="113" t="str">
        <f t="shared" si="33"/>
        <v/>
      </c>
      <c r="E342" s="479" t="str">
        <f>IF([1]raw_asset!$A342="","",VLOOKUP([1]raw_asset!$A342,[1]raw_asset!$A342:$G342,4))</f>
        <v/>
      </c>
      <c r="F342" s="479" t="str">
        <f>IF([1]raw_asset!$A342="","",VLOOKUP([1]raw_asset!$A342,[1]raw_asset!$A342:$G342,5))</f>
        <v/>
      </c>
      <c r="G342" s="113" t="str">
        <f t="shared" si="34"/>
        <v/>
      </c>
      <c r="H342" s="479" t="str">
        <f>IF([1]raw_asset!$A342="","",VLOOKUP([1]raw_asset!$A342,[1]raw_asset!$A342:$G342,6))</f>
        <v/>
      </c>
      <c r="I342" s="479" t="str">
        <f>IF([1]raw_asset!$A342="","",VLOOKUP([1]raw_asset!$A342,[1]raw_asset!$A342:$G342,7))</f>
        <v/>
      </c>
      <c r="J342" s="113" t="str">
        <f t="shared" si="35"/>
        <v/>
      </c>
      <c r="K342" s="476" t="str">
        <f t="shared" si="30"/>
        <v/>
      </c>
      <c r="L342" s="479" t="str">
        <f t="shared" si="31"/>
        <v/>
      </c>
      <c r="M342" s="113" t="str">
        <f t="shared" si="32"/>
        <v/>
      </c>
      <c r="N342" s="485" t="str">
        <f>IF(B342="","",IF(ISERROR(VLOOKUP(A342,P2P!$A$13:$M$2000,3)),0,VLOOKUP(A342,P2P!$A$13:$M$2000,3))-IF(ISERROR(VLOOKUP(A342,P2P!$A$13:$M$2000,2)),0,VLOOKUP(A342,P2P!$A$13:$M$2000,2)))</f>
        <v/>
      </c>
      <c r="O342" s="485" t="str">
        <f>IF(E342="","",IF(ISERROR(VLOOKUP(A342,P2P!$A$13:$M$2000,8)),0,VLOOKUP(A342,P2P!$A$13:$M$2000,8))-IF(ISERROR(VLOOKUP(A342,P2P!$A$13:$M$2000,7)),0,VLOOKUP(A342,P2P!$A$13:$M$2000,7)))</f>
        <v/>
      </c>
      <c r="P342" s="485" t="str">
        <f>IF(H342="","",IF(ISERROR(VLOOKUP(A342,P2P!$A$13:$M$2000,13)),0,VLOOKUP(A342,P2P!$A$13:$M$2000,13))-IF(ISERROR(VLOOKUP(A342,P2P!$A$13:$M$2000,12)),0,VLOOKUP(A342,P2P!$A$13:$M$2000,12)))</f>
        <v/>
      </c>
    </row>
    <row r="343" spans="1:16">
      <c r="A343" s="479" t="str">
        <f>IF([1]raw_asset!$A343="","",VLOOKUP([1]raw_asset!$A343,[1]raw_asset!$A343:$G343,1))</f>
        <v/>
      </c>
      <c r="B343" s="479" t="str">
        <f>IF([1]raw_asset!$A343="","",VLOOKUP([1]raw_asset!$A343,[1]raw_asset!$A343:$G343,2))</f>
        <v/>
      </c>
      <c r="C343" s="479" t="str">
        <f>IF([1]raw_asset!$A343="","",VLOOKUP([1]raw_asset!$A343,[1]raw_asset!$A343:$G343,3))</f>
        <v/>
      </c>
      <c r="D343" s="113" t="str">
        <f t="shared" si="33"/>
        <v/>
      </c>
      <c r="E343" s="479" t="str">
        <f>IF([1]raw_asset!$A343="","",VLOOKUP([1]raw_asset!$A343,[1]raw_asset!$A343:$G343,4))</f>
        <v/>
      </c>
      <c r="F343" s="479" t="str">
        <f>IF([1]raw_asset!$A343="","",VLOOKUP([1]raw_asset!$A343,[1]raw_asset!$A343:$G343,5))</f>
        <v/>
      </c>
      <c r="G343" s="113" t="str">
        <f t="shared" si="34"/>
        <v/>
      </c>
      <c r="H343" s="479" t="str">
        <f>IF([1]raw_asset!$A343="","",VLOOKUP([1]raw_asset!$A343,[1]raw_asset!$A343:$G343,6))</f>
        <v/>
      </c>
      <c r="I343" s="479" t="str">
        <f>IF([1]raw_asset!$A343="","",VLOOKUP([1]raw_asset!$A343,[1]raw_asset!$A343:$G343,7))</f>
        <v/>
      </c>
      <c r="J343" s="113" t="str">
        <f t="shared" si="35"/>
        <v/>
      </c>
      <c r="K343" s="476" t="str">
        <f t="shared" si="30"/>
        <v/>
      </c>
      <c r="L343" s="479" t="str">
        <f t="shared" si="31"/>
        <v/>
      </c>
      <c r="M343" s="113" t="str">
        <f t="shared" si="32"/>
        <v/>
      </c>
      <c r="N343" s="485" t="str">
        <f>IF(B343="","",IF(ISERROR(VLOOKUP(A343,P2P!$A$13:$M$2000,3)),0,VLOOKUP(A343,P2P!$A$13:$M$2000,3))-IF(ISERROR(VLOOKUP(A343,P2P!$A$13:$M$2000,2)),0,VLOOKUP(A343,P2P!$A$13:$M$2000,2)))</f>
        <v/>
      </c>
      <c r="O343" s="485" t="str">
        <f>IF(E343="","",IF(ISERROR(VLOOKUP(A343,P2P!$A$13:$M$2000,8)),0,VLOOKUP(A343,P2P!$A$13:$M$2000,8))-IF(ISERROR(VLOOKUP(A343,P2P!$A$13:$M$2000,7)),0,VLOOKUP(A343,P2P!$A$13:$M$2000,7)))</f>
        <v/>
      </c>
      <c r="P343" s="485" t="str">
        <f>IF(H343="","",IF(ISERROR(VLOOKUP(A343,P2P!$A$13:$M$2000,13)),0,VLOOKUP(A343,P2P!$A$13:$M$2000,13))-IF(ISERROR(VLOOKUP(A343,P2P!$A$13:$M$2000,12)),0,VLOOKUP(A343,P2P!$A$13:$M$2000,12)))</f>
        <v/>
      </c>
    </row>
    <row r="344" spans="1:16">
      <c r="A344" s="479" t="str">
        <f>IF([1]raw_asset!$A344="","",VLOOKUP([1]raw_asset!$A344,[1]raw_asset!$A344:$G344,1))</f>
        <v/>
      </c>
      <c r="B344" s="479" t="str">
        <f>IF([1]raw_asset!$A344="","",VLOOKUP([1]raw_asset!$A344,[1]raw_asset!$A344:$G344,2))</f>
        <v/>
      </c>
      <c r="C344" s="479" t="str">
        <f>IF([1]raw_asset!$A344="","",VLOOKUP([1]raw_asset!$A344,[1]raw_asset!$A344:$G344,3))</f>
        <v/>
      </c>
      <c r="D344" s="113" t="str">
        <f t="shared" si="33"/>
        <v/>
      </c>
      <c r="E344" s="479" t="str">
        <f>IF([1]raw_asset!$A344="","",VLOOKUP([1]raw_asset!$A344,[1]raw_asset!$A344:$G344,4))</f>
        <v/>
      </c>
      <c r="F344" s="479" t="str">
        <f>IF([1]raw_asset!$A344="","",VLOOKUP([1]raw_asset!$A344,[1]raw_asset!$A344:$G344,5))</f>
        <v/>
      </c>
      <c r="G344" s="113" t="str">
        <f t="shared" si="34"/>
        <v/>
      </c>
      <c r="H344" s="479" t="str">
        <f>IF([1]raw_asset!$A344="","",VLOOKUP([1]raw_asset!$A344,[1]raw_asset!$A344:$G344,6))</f>
        <v/>
      </c>
      <c r="I344" s="479" t="str">
        <f>IF([1]raw_asset!$A344="","",VLOOKUP([1]raw_asset!$A344,[1]raw_asset!$A344:$G344,7))</f>
        <v/>
      </c>
      <c r="J344" s="113" t="str">
        <f t="shared" si="35"/>
        <v/>
      </c>
      <c r="K344" s="476" t="str">
        <f t="shared" si="30"/>
        <v/>
      </c>
      <c r="L344" s="479" t="str">
        <f t="shared" si="31"/>
        <v/>
      </c>
      <c r="M344" s="113" t="str">
        <f t="shared" si="32"/>
        <v/>
      </c>
      <c r="N344" s="485" t="str">
        <f>IF(B344="","",IF(ISERROR(VLOOKUP(A344,P2P!$A$13:$M$2000,3)),0,VLOOKUP(A344,P2P!$A$13:$M$2000,3))-IF(ISERROR(VLOOKUP(A344,P2P!$A$13:$M$2000,2)),0,VLOOKUP(A344,P2P!$A$13:$M$2000,2)))</f>
        <v/>
      </c>
      <c r="O344" s="485" t="str">
        <f>IF(E344="","",IF(ISERROR(VLOOKUP(A344,P2P!$A$13:$M$2000,8)),0,VLOOKUP(A344,P2P!$A$13:$M$2000,8))-IF(ISERROR(VLOOKUP(A344,P2P!$A$13:$M$2000,7)),0,VLOOKUP(A344,P2P!$A$13:$M$2000,7)))</f>
        <v/>
      </c>
      <c r="P344" s="485" t="str">
        <f>IF(H344="","",IF(ISERROR(VLOOKUP(A344,P2P!$A$13:$M$2000,13)),0,VLOOKUP(A344,P2P!$A$13:$M$2000,13))-IF(ISERROR(VLOOKUP(A344,P2P!$A$13:$M$2000,12)),0,VLOOKUP(A344,P2P!$A$13:$M$2000,12)))</f>
        <v/>
      </c>
    </row>
    <row r="345" spans="1:16">
      <c r="A345" s="479" t="str">
        <f>IF([1]raw_asset!$A345="","",VLOOKUP([1]raw_asset!$A345,[1]raw_asset!$A345:$G345,1))</f>
        <v/>
      </c>
      <c r="B345" s="479" t="str">
        <f>IF([1]raw_asset!$A345="","",VLOOKUP([1]raw_asset!$A345,[1]raw_asset!$A345:$G345,2))</f>
        <v/>
      </c>
      <c r="C345" s="479" t="str">
        <f>IF([1]raw_asset!$A345="","",VLOOKUP([1]raw_asset!$A345,[1]raw_asset!$A345:$G345,3))</f>
        <v/>
      </c>
      <c r="D345" s="113" t="str">
        <f t="shared" si="33"/>
        <v/>
      </c>
      <c r="E345" s="479" t="str">
        <f>IF([1]raw_asset!$A345="","",VLOOKUP([1]raw_asset!$A345,[1]raw_asset!$A345:$G345,4))</f>
        <v/>
      </c>
      <c r="F345" s="479" t="str">
        <f>IF([1]raw_asset!$A345="","",VLOOKUP([1]raw_asset!$A345,[1]raw_asset!$A345:$G345,5))</f>
        <v/>
      </c>
      <c r="G345" s="113" t="str">
        <f t="shared" si="34"/>
        <v/>
      </c>
      <c r="H345" s="479" t="str">
        <f>IF([1]raw_asset!$A345="","",VLOOKUP([1]raw_asset!$A345,[1]raw_asset!$A345:$G345,6))</f>
        <v/>
      </c>
      <c r="I345" s="479" t="str">
        <f>IF([1]raw_asset!$A345="","",VLOOKUP([1]raw_asset!$A345,[1]raw_asset!$A345:$G345,7))</f>
        <v/>
      </c>
      <c r="J345" s="113" t="str">
        <f t="shared" si="35"/>
        <v/>
      </c>
      <c r="K345" s="476" t="str">
        <f t="shared" si="30"/>
        <v/>
      </c>
      <c r="L345" s="479" t="str">
        <f t="shared" si="31"/>
        <v/>
      </c>
      <c r="M345" s="113" t="str">
        <f t="shared" si="32"/>
        <v/>
      </c>
      <c r="N345" s="485" t="str">
        <f>IF(B345="","",IF(ISERROR(VLOOKUP(A345,P2P!$A$13:$M$2000,3)),0,VLOOKUP(A345,P2P!$A$13:$M$2000,3))-IF(ISERROR(VLOOKUP(A345,P2P!$A$13:$M$2000,2)),0,VLOOKUP(A345,P2P!$A$13:$M$2000,2)))</f>
        <v/>
      </c>
      <c r="O345" s="485" t="str">
        <f>IF(E345="","",IF(ISERROR(VLOOKUP(A345,P2P!$A$13:$M$2000,8)),0,VLOOKUP(A345,P2P!$A$13:$M$2000,8))-IF(ISERROR(VLOOKUP(A345,P2P!$A$13:$M$2000,7)),0,VLOOKUP(A345,P2P!$A$13:$M$2000,7)))</f>
        <v/>
      </c>
      <c r="P345" s="485" t="str">
        <f>IF(H345="","",IF(ISERROR(VLOOKUP(A345,P2P!$A$13:$M$2000,13)),0,VLOOKUP(A345,P2P!$A$13:$M$2000,13))-IF(ISERROR(VLOOKUP(A345,P2P!$A$13:$M$2000,12)),0,VLOOKUP(A345,P2P!$A$13:$M$2000,12)))</f>
        <v/>
      </c>
    </row>
    <row r="346" spans="1:16">
      <c r="A346" s="479" t="str">
        <f>IF([1]raw_asset!$A346="","",VLOOKUP([1]raw_asset!$A346,[1]raw_asset!$A346:$G346,1))</f>
        <v/>
      </c>
      <c r="B346" s="479" t="str">
        <f>IF([1]raw_asset!$A346="","",VLOOKUP([1]raw_asset!$A346,[1]raw_asset!$A346:$G346,2))</f>
        <v/>
      </c>
      <c r="C346" s="479" t="str">
        <f>IF([1]raw_asset!$A346="","",VLOOKUP([1]raw_asset!$A346,[1]raw_asset!$A346:$G346,3))</f>
        <v/>
      </c>
      <c r="D346" s="113" t="str">
        <f t="shared" si="33"/>
        <v/>
      </c>
      <c r="E346" s="479" t="str">
        <f>IF([1]raw_asset!$A346="","",VLOOKUP([1]raw_asset!$A346,[1]raw_asset!$A346:$G346,4))</f>
        <v/>
      </c>
      <c r="F346" s="479" t="str">
        <f>IF([1]raw_asset!$A346="","",VLOOKUP([1]raw_asset!$A346,[1]raw_asset!$A346:$G346,5))</f>
        <v/>
      </c>
      <c r="G346" s="113" t="str">
        <f t="shared" si="34"/>
        <v/>
      </c>
      <c r="H346" s="479" t="str">
        <f>IF([1]raw_asset!$A346="","",VLOOKUP([1]raw_asset!$A346,[1]raw_asset!$A346:$G346,6))</f>
        <v/>
      </c>
      <c r="I346" s="479" t="str">
        <f>IF([1]raw_asset!$A346="","",VLOOKUP([1]raw_asset!$A346,[1]raw_asset!$A346:$G346,7))</f>
        <v/>
      </c>
      <c r="J346" s="113" t="str">
        <f t="shared" si="35"/>
        <v/>
      </c>
      <c r="K346" s="476" t="str">
        <f t="shared" si="30"/>
        <v/>
      </c>
      <c r="L346" s="479" t="str">
        <f t="shared" si="31"/>
        <v/>
      </c>
      <c r="M346" s="113" t="str">
        <f t="shared" si="32"/>
        <v/>
      </c>
      <c r="N346" s="485" t="str">
        <f>IF(B346="","",IF(ISERROR(VLOOKUP(A346,P2P!$A$13:$M$2000,3)),0,VLOOKUP(A346,P2P!$A$13:$M$2000,3))-IF(ISERROR(VLOOKUP(A346,P2P!$A$13:$M$2000,2)),0,VLOOKUP(A346,P2P!$A$13:$M$2000,2)))</f>
        <v/>
      </c>
      <c r="O346" s="485" t="str">
        <f>IF(E346="","",IF(ISERROR(VLOOKUP(A346,P2P!$A$13:$M$2000,8)),0,VLOOKUP(A346,P2P!$A$13:$M$2000,8))-IF(ISERROR(VLOOKUP(A346,P2P!$A$13:$M$2000,7)),0,VLOOKUP(A346,P2P!$A$13:$M$2000,7)))</f>
        <v/>
      </c>
      <c r="P346" s="485" t="str">
        <f>IF(H346="","",IF(ISERROR(VLOOKUP(A346,P2P!$A$13:$M$2000,13)),0,VLOOKUP(A346,P2P!$A$13:$M$2000,13))-IF(ISERROR(VLOOKUP(A346,P2P!$A$13:$M$2000,12)),0,VLOOKUP(A346,P2P!$A$13:$M$2000,12)))</f>
        <v/>
      </c>
    </row>
    <row r="347" spans="1:16">
      <c r="A347" s="479" t="str">
        <f>IF([1]raw_asset!$A347="","",VLOOKUP([1]raw_asset!$A347,[1]raw_asset!$A347:$G347,1))</f>
        <v/>
      </c>
      <c r="B347" s="479" t="str">
        <f>IF([1]raw_asset!$A347="","",VLOOKUP([1]raw_asset!$A347,[1]raw_asset!$A347:$G347,2))</f>
        <v/>
      </c>
      <c r="C347" s="479" t="str">
        <f>IF([1]raw_asset!$A347="","",VLOOKUP([1]raw_asset!$A347,[1]raw_asset!$A347:$G347,3))</f>
        <v/>
      </c>
      <c r="D347" s="113" t="str">
        <f t="shared" si="33"/>
        <v/>
      </c>
      <c r="E347" s="479" t="str">
        <f>IF([1]raw_asset!$A347="","",VLOOKUP([1]raw_asset!$A347,[1]raw_asset!$A347:$G347,4))</f>
        <v/>
      </c>
      <c r="F347" s="479" t="str">
        <f>IF([1]raw_asset!$A347="","",VLOOKUP([1]raw_asset!$A347,[1]raw_asset!$A347:$G347,5))</f>
        <v/>
      </c>
      <c r="G347" s="113" t="str">
        <f t="shared" si="34"/>
        <v/>
      </c>
      <c r="H347" s="479" t="str">
        <f>IF([1]raw_asset!$A347="","",VLOOKUP([1]raw_asset!$A347,[1]raw_asset!$A347:$G347,6))</f>
        <v/>
      </c>
      <c r="I347" s="479" t="str">
        <f>IF([1]raw_asset!$A347="","",VLOOKUP([1]raw_asset!$A347,[1]raw_asset!$A347:$G347,7))</f>
        <v/>
      </c>
      <c r="J347" s="113" t="str">
        <f t="shared" si="35"/>
        <v/>
      </c>
      <c r="K347" s="476" t="str">
        <f t="shared" si="30"/>
        <v/>
      </c>
      <c r="L347" s="479" t="str">
        <f t="shared" si="31"/>
        <v/>
      </c>
      <c r="M347" s="113" t="str">
        <f t="shared" si="32"/>
        <v/>
      </c>
      <c r="N347" s="485" t="str">
        <f>IF(B347="","",IF(ISERROR(VLOOKUP(A347,P2P!$A$13:$M$2000,3)),0,VLOOKUP(A347,P2P!$A$13:$M$2000,3))-IF(ISERROR(VLOOKUP(A347,P2P!$A$13:$M$2000,2)),0,VLOOKUP(A347,P2P!$A$13:$M$2000,2)))</f>
        <v/>
      </c>
      <c r="O347" s="485" t="str">
        <f>IF(E347="","",IF(ISERROR(VLOOKUP(A347,P2P!$A$13:$M$2000,8)),0,VLOOKUP(A347,P2P!$A$13:$M$2000,8))-IF(ISERROR(VLOOKUP(A347,P2P!$A$13:$M$2000,7)),0,VLOOKUP(A347,P2P!$A$13:$M$2000,7)))</f>
        <v/>
      </c>
      <c r="P347" s="485" t="str">
        <f>IF(H347="","",IF(ISERROR(VLOOKUP(A347,P2P!$A$13:$M$2000,13)),0,VLOOKUP(A347,P2P!$A$13:$M$2000,13))-IF(ISERROR(VLOOKUP(A347,P2P!$A$13:$M$2000,12)),0,VLOOKUP(A347,P2P!$A$13:$M$2000,12)))</f>
        <v/>
      </c>
    </row>
    <row r="348" spans="1:16">
      <c r="A348" s="479" t="str">
        <f>IF([1]raw_asset!$A348="","",VLOOKUP([1]raw_asset!$A348,[1]raw_asset!$A348:$G348,1))</f>
        <v/>
      </c>
      <c r="B348" s="479" t="str">
        <f>IF([1]raw_asset!$A348="","",VLOOKUP([1]raw_asset!$A348,[1]raw_asset!$A348:$G348,2))</f>
        <v/>
      </c>
      <c r="C348" s="479" t="str">
        <f>IF([1]raw_asset!$A348="","",VLOOKUP([1]raw_asset!$A348,[1]raw_asset!$A348:$G348,3))</f>
        <v/>
      </c>
      <c r="D348" s="113" t="str">
        <f t="shared" si="33"/>
        <v/>
      </c>
      <c r="E348" s="479" t="str">
        <f>IF([1]raw_asset!$A348="","",VLOOKUP([1]raw_asset!$A348,[1]raw_asset!$A348:$G348,4))</f>
        <v/>
      </c>
      <c r="F348" s="479" t="str">
        <f>IF([1]raw_asset!$A348="","",VLOOKUP([1]raw_asset!$A348,[1]raw_asset!$A348:$G348,5))</f>
        <v/>
      </c>
      <c r="G348" s="113" t="str">
        <f t="shared" si="34"/>
        <v/>
      </c>
      <c r="H348" s="479" t="str">
        <f>IF([1]raw_asset!$A348="","",VLOOKUP([1]raw_asset!$A348,[1]raw_asset!$A348:$G348,6))</f>
        <v/>
      </c>
      <c r="I348" s="479" t="str">
        <f>IF([1]raw_asset!$A348="","",VLOOKUP([1]raw_asset!$A348,[1]raw_asset!$A348:$G348,7))</f>
        <v/>
      </c>
      <c r="J348" s="113" t="str">
        <f t="shared" si="35"/>
        <v/>
      </c>
      <c r="K348" s="476" t="str">
        <f t="shared" si="30"/>
        <v/>
      </c>
      <c r="L348" s="479" t="str">
        <f t="shared" si="31"/>
        <v/>
      </c>
      <c r="M348" s="113" t="str">
        <f t="shared" si="32"/>
        <v/>
      </c>
      <c r="N348" s="485" t="str">
        <f>IF(B348="","",IF(ISERROR(VLOOKUP(A348,P2P!$A$13:$M$2000,3)),0,VLOOKUP(A348,P2P!$A$13:$M$2000,3))-IF(ISERROR(VLOOKUP(A348,P2P!$A$13:$M$2000,2)),0,VLOOKUP(A348,P2P!$A$13:$M$2000,2)))</f>
        <v/>
      </c>
      <c r="O348" s="485" t="str">
        <f>IF(E348="","",IF(ISERROR(VLOOKUP(A348,P2P!$A$13:$M$2000,8)),0,VLOOKUP(A348,P2P!$A$13:$M$2000,8))-IF(ISERROR(VLOOKUP(A348,P2P!$A$13:$M$2000,7)),0,VLOOKUP(A348,P2P!$A$13:$M$2000,7)))</f>
        <v/>
      </c>
      <c r="P348" s="485" t="str">
        <f>IF(H348="","",IF(ISERROR(VLOOKUP(A348,P2P!$A$13:$M$2000,13)),0,VLOOKUP(A348,P2P!$A$13:$M$2000,13))-IF(ISERROR(VLOOKUP(A348,P2P!$A$13:$M$2000,12)),0,VLOOKUP(A348,P2P!$A$13:$M$2000,12)))</f>
        <v/>
      </c>
    </row>
    <row r="349" spans="1:16">
      <c r="A349" s="479" t="str">
        <f>IF([1]raw_asset!$A349="","",VLOOKUP([1]raw_asset!$A349,[1]raw_asset!$A349:$G349,1))</f>
        <v/>
      </c>
      <c r="B349" s="479" t="str">
        <f>IF([1]raw_asset!$A349="","",VLOOKUP([1]raw_asset!$A349,[1]raw_asset!$A349:$G349,2))</f>
        <v/>
      </c>
      <c r="C349" s="479" t="str">
        <f>IF([1]raw_asset!$A349="","",VLOOKUP([1]raw_asset!$A349,[1]raw_asset!$A349:$G349,3))</f>
        <v/>
      </c>
      <c r="D349" s="113" t="str">
        <f t="shared" si="33"/>
        <v/>
      </c>
      <c r="E349" s="479" t="str">
        <f>IF([1]raw_asset!$A349="","",VLOOKUP([1]raw_asset!$A349,[1]raw_asset!$A349:$G349,4))</f>
        <v/>
      </c>
      <c r="F349" s="479" t="str">
        <f>IF([1]raw_asset!$A349="","",VLOOKUP([1]raw_asset!$A349,[1]raw_asset!$A349:$G349,5))</f>
        <v/>
      </c>
      <c r="G349" s="113" t="str">
        <f t="shared" si="34"/>
        <v/>
      </c>
      <c r="H349" s="479" t="str">
        <f>IF([1]raw_asset!$A349="","",VLOOKUP([1]raw_asset!$A349,[1]raw_asset!$A349:$G349,6))</f>
        <v/>
      </c>
      <c r="I349" s="479" t="str">
        <f>IF([1]raw_asset!$A349="","",VLOOKUP([1]raw_asset!$A349,[1]raw_asset!$A349:$G349,7))</f>
        <v/>
      </c>
      <c r="J349" s="113" t="str">
        <f t="shared" si="35"/>
        <v/>
      </c>
      <c r="K349" s="476" t="str">
        <f t="shared" si="30"/>
        <v/>
      </c>
      <c r="L349" s="479" t="str">
        <f t="shared" si="31"/>
        <v/>
      </c>
      <c r="M349" s="113" t="str">
        <f t="shared" si="32"/>
        <v/>
      </c>
      <c r="N349" s="485" t="str">
        <f>IF(B349="","",IF(ISERROR(VLOOKUP(A349,P2P!$A$13:$M$2000,3)),0,VLOOKUP(A349,P2P!$A$13:$M$2000,3))-IF(ISERROR(VLOOKUP(A349,P2P!$A$13:$M$2000,2)),0,VLOOKUP(A349,P2P!$A$13:$M$2000,2)))</f>
        <v/>
      </c>
      <c r="O349" s="485" t="str">
        <f>IF(E349="","",IF(ISERROR(VLOOKUP(A349,P2P!$A$13:$M$2000,8)),0,VLOOKUP(A349,P2P!$A$13:$M$2000,8))-IF(ISERROR(VLOOKUP(A349,P2P!$A$13:$M$2000,7)),0,VLOOKUP(A349,P2P!$A$13:$M$2000,7)))</f>
        <v/>
      </c>
      <c r="P349" s="485" t="str">
        <f>IF(H349="","",IF(ISERROR(VLOOKUP(A349,P2P!$A$13:$M$2000,13)),0,VLOOKUP(A349,P2P!$A$13:$M$2000,13))-IF(ISERROR(VLOOKUP(A349,P2P!$A$13:$M$2000,12)),0,VLOOKUP(A349,P2P!$A$13:$M$2000,12)))</f>
        <v/>
      </c>
    </row>
    <row r="350" spans="1:16">
      <c r="A350" s="479" t="str">
        <f>IF([1]raw_asset!$A350="","",VLOOKUP([1]raw_asset!$A350,[1]raw_asset!$A350:$G350,1))</f>
        <v/>
      </c>
      <c r="B350" s="479" t="str">
        <f>IF([1]raw_asset!$A350="","",VLOOKUP([1]raw_asset!$A350,[1]raw_asset!$A350:$G350,2))</f>
        <v/>
      </c>
      <c r="C350" s="479" t="str">
        <f>IF([1]raw_asset!$A350="","",VLOOKUP([1]raw_asset!$A350,[1]raw_asset!$A350:$G350,3))</f>
        <v/>
      </c>
      <c r="D350" s="113" t="str">
        <f t="shared" si="33"/>
        <v/>
      </c>
      <c r="E350" s="479" t="str">
        <f>IF([1]raw_asset!$A350="","",VLOOKUP([1]raw_asset!$A350,[1]raw_asset!$A350:$G350,4))</f>
        <v/>
      </c>
      <c r="F350" s="479" t="str">
        <f>IF([1]raw_asset!$A350="","",VLOOKUP([1]raw_asset!$A350,[1]raw_asset!$A350:$G350,5))</f>
        <v/>
      </c>
      <c r="G350" s="113" t="str">
        <f t="shared" si="34"/>
        <v/>
      </c>
      <c r="H350" s="479" t="str">
        <f>IF([1]raw_asset!$A350="","",VLOOKUP([1]raw_asset!$A350,[1]raw_asset!$A350:$G350,6))</f>
        <v/>
      </c>
      <c r="I350" s="479" t="str">
        <f>IF([1]raw_asset!$A350="","",VLOOKUP([1]raw_asset!$A350,[1]raw_asset!$A350:$G350,7))</f>
        <v/>
      </c>
      <c r="J350" s="113" t="str">
        <f t="shared" si="35"/>
        <v/>
      </c>
      <c r="K350" s="476" t="str">
        <f t="shared" si="30"/>
        <v/>
      </c>
      <c r="L350" s="479" t="str">
        <f t="shared" si="31"/>
        <v/>
      </c>
      <c r="M350" s="113" t="str">
        <f t="shared" si="32"/>
        <v/>
      </c>
      <c r="N350" s="485" t="str">
        <f>IF(B350="","",IF(ISERROR(VLOOKUP(A350,P2P!$A$13:$M$2000,3)),0,VLOOKUP(A350,P2P!$A$13:$M$2000,3))-IF(ISERROR(VLOOKUP(A350,P2P!$A$13:$M$2000,2)),0,VLOOKUP(A350,P2P!$A$13:$M$2000,2)))</f>
        <v/>
      </c>
      <c r="O350" s="485" t="str">
        <f>IF(E350="","",IF(ISERROR(VLOOKUP(A350,P2P!$A$13:$M$2000,8)),0,VLOOKUP(A350,P2P!$A$13:$M$2000,8))-IF(ISERROR(VLOOKUP(A350,P2P!$A$13:$M$2000,7)),0,VLOOKUP(A350,P2P!$A$13:$M$2000,7)))</f>
        <v/>
      </c>
      <c r="P350" s="485" t="str">
        <f>IF(H350="","",IF(ISERROR(VLOOKUP(A350,P2P!$A$13:$M$2000,13)),0,VLOOKUP(A350,P2P!$A$13:$M$2000,13))-IF(ISERROR(VLOOKUP(A350,P2P!$A$13:$M$2000,12)),0,VLOOKUP(A350,P2P!$A$13:$M$2000,12)))</f>
        <v/>
      </c>
    </row>
    <row r="351" spans="1:16">
      <c r="A351" s="479" t="str">
        <f>IF([1]raw_asset!$A351="","",VLOOKUP([1]raw_asset!$A351,[1]raw_asset!$A351:$G351,1))</f>
        <v/>
      </c>
      <c r="B351" s="479" t="str">
        <f>IF([1]raw_asset!$A351="","",VLOOKUP([1]raw_asset!$A351,[1]raw_asset!$A351:$G351,2))</f>
        <v/>
      </c>
      <c r="C351" s="479" t="str">
        <f>IF([1]raw_asset!$A351="","",VLOOKUP([1]raw_asset!$A351,[1]raw_asset!$A351:$G351,3))</f>
        <v/>
      </c>
      <c r="D351" s="113" t="str">
        <f t="shared" si="33"/>
        <v/>
      </c>
      <c r="E351" s="479" t="str">
        <f>IF([1]raw_asset!$A351="","",VLOOKUP([1]raw_asset!$A351,[1]raw_asset!$A351:$G351,4))</f>
        <v/>
      </c>
      <c r="F351" s="479" t="str">
        <f>IF([1]raw_asset!$A351="","",VLOOKUP([1]raw_asset!$A351,[1]raw_asset!$A351:$G351,5))</f>
        <v/>
      </c>
      <c r="G351" s="113" t="str">
        <f t="shared" si="34"/>
        <v/>
      </c>
      <c r="H351" s="479" t="str">
        <f>IF([1]raw_asset!$A351="","",VLOOKUP([1]raw_asset!$A351,[1]raw_asset!$A351:$G351,6))</f>
        <v/>
      </c>
      <c r="I351" s="479" t="str">
        <f>IF([1]raw_asset!$A351="","",VLOOKUP([1]raw_asset!$A351,[1]raw_asset!$A351:$G351,7))</f>
        <v/>
      </c>
      <c r="J351" s="113" t="str">
        <f t="shared" si="35"/>
        <v/>
      </c>
      <c r="K351" s="476" t="str">
        <f t="shared" si="30"/>
        <v/>
      </c>
      <c r="L351" s="479" t="str">
        <f t="shared" si="31"/>
        <v/>
      </c>
      <c r="M351" s="113" t="str">
        <f t="shared" si="32"/>
        <v/>
      </c>
      <c r="N351" s="485" t="str">
        <f>IF(B351="","",IF(ISERROR(VLOOKUP(A351,P2P!$A$13:$M$2000,3)),0,VLOOKUP(A351,P2P!$A$13:$M$2000,3))-IF(ISERROR(VLOOKUP(A351,P2P!$A$13:$M$2000,2)),0,VLOOKUP(A351,P2P!$A$13:$M$2000,2)))</f>
        <v/>
      </c>
      <c r="O351" s="485" t="str">
        <f>IF(E351="","",IF(ISERROR(VLOOKUP(A351,P2P!$A$13:$M$2000,8)),0,VLOOKUP(A351,P2P!$A$13:$M$2000,8))-IF(ISERROR(VLOOKUP(A351,P2P!$A$13:$M$2000,7)),0,VLOOKUP(A351,P2P!$A$13:$M$2000,7)))</f>
        <v/>
      </c>
      <c r="P351" s="485" t="str">
        <f>IF(H351="","",IF(ISERROR(VLOOKUP(A351,P2P!$A$13:$M$2000,13)),0,VLOOKUP(A351,P2P!$A$13:$M$2000,13))-IF(ISERROR(VLOOKUP(A351,P2P!$A$13:$M$2000,12)),0,VLOOKUP(A351,P2P!$A$13:$M$2000,12)))</f>
        <v/>
      </c>
    </row>
    <row r="352" spans="1:16">
      <c r="A352" s="479" t="str">
        <f>IF([1]raw_asset!$A352="","",VLOOKUP([1]raw_asset!$A352,[1]raw_asset!$A352:$G352,1))</f>
        <v/>
      </c>
      <c r="B352" s="479" t="str">
        <f>IF([1]raw_asset!$A352="","",VLOOKUP([1]raw_asset!$A352,[1]raw_asset!$A352:$G352,2))</f>
        <v/>
      </c>
      <c r="C352" s="479" t="str">
        <f>IF([1]raw_asset!$A352="","",VLOOKUP([1]raw_asset!$A352,[1]raw_asset!$A352:$G352,3))</f>
        <v/>
      </c>
      <c r="D352" s="113" t="str">
        <f t="shared" si="33"/>
        <v/>
      </c>
      <c r="E352" s="479" t="str">
        <f>IF([1]raw_asset!$A352="","",VLOOKUP([1]raw_asset!$A352,[1]raw_asset!$A352:$G352,4))</f>
        <v/>
      </c>
      <c r="F352" s="479" t="str">
        <f>IF([1]raw_asset!$A352="","",VLOOKUP([1]raw_asset!$A352,[1]raw_asset!$A352:$G352,5))</f>
        <v/>
      </c>
      <c r="G352" s="113" t="str">
        <f t="shared" si="34"/>
        <v/>
      </c>
      <c r="H352" s="479" t="str">
        <f>IF([1]raw_asset!$A352="","",VLOOKUP([1]raw_asset!$A352,[1]raw_asset!$A352:$G352,6))</f>
        <v/>
      </c>
      <c r="I352" s="479" t="str">
        <f>IF([1]raw_asset!$A352="","",VLOOKUP([1]raw_asset!$A352,[1]raw_asset!$A352:$G352,7))</f>
        <v/>
      </c>
      <c r="J352" s="113" t="str">
        <f t="shared" si="35"/>
        <v/>
      </c>
      <c r="K352" s="476" t="str">
        <f t="shared" si="30"/>
        <v/>
      </c>
      <c r="L352" s="479" t="str">
        <f t="shared" si="31"/>
        <v/>
      </c>
      <c r="M352" s="113" t="str">
        <f t="shared" si="32"/>
        <v/>
      </c>
      <c r="N352" s="485" t="str">
        <f>IF(B352="","",IF(ISERROR(VLOOKUP(A352,P2P!$A$13:$M$2000,3)),0,VLOOKUP(A352,P2P!$A$13:$M$2000,3))-IF(ISERROR(VLOOKUP(A352,P2P!$A$13:$M$2000,2)),0,VLOOKUP(A352,P2P!$A$13:$M$2000,2)))</f>
        <v/>
      </c>
      <c r="O352" s="485" t="str">
        <f>IF(E352="","",IF(ISERROR(VLOOKUP(A352,P2P!$A$13:$M$2000,8)),0,VLOOKUP(A352,P2P!$A$13:$M$2000,8))-IF(ISERROR(VLOOKUP(A352,P2P!$A$13:$M$2000,7)),0,VLOOKUP(A352,P2P!$A$13:$M$2000,7)))</f>
        <v/>
      </c>
      <c r="P352" s="485" t="str">
        <f>IF(H352="","",IF(ISERROR(VLOOKUP(A352,P2P!$A$13:$M$2000,13)),0,VLOOKUP(A352,P2P!$A$13:$M$2000,13))-IF(ISERROR(VLOOKUP(A352,P2P!$A$13:$M$2000,12)),0,VLOOKUP(A352,P2P!$A$13:$M$2000,12)))</f>
        <v/>
      </c>
    </row>
    <row r="353" spans="1:16">
      <c r="A353" s="479" t="str">
        <f>IF([1]raw_asset!$A353="","",VLOOKUP([1]raw_asset!$A353,[1]raw_asset!$A353:$G353,1))</f>
        <v/>
      </c>
      <c r="B353" s="479" t="str">
        <f>IF([1]raw_asset!$A353="","",VLOOKUP([1]raw_asset!$A353,[1]raw_asset!$A353:$G353,2))</f>
        <v/>
      </c>
      <c r="C353" s="479" t="str">
        <f>IF([1]raw_asset!$A353="","",VLOOKUP([1]raw_asset!$A353,[1]raw_asset!$A353:$G353,3))</f>
        <v/>
      </c>
      <c r="D353" s="113" t="str">
        <f t="shared" si="33"/>
        <v/>
      </c>
      <c r="E353" s="479" t="str">
        <f>IF([1]raw_asset!$A353="","",VLOOKUP([1]raw_asset!$A353,[1]raw_asset!$A353:$G353,4))</f>
        <v/>
      </c>
      <c r="F353" s="479" t="str">
        <f>IF([1]raw_asset!$A353="","",VLOOKUP([1]raw_asset!$A353,[1]raw_asset!$A353:$G353,5))</f>
        <v/>
      </c>
      <c r="G353" s="113" t="str">
        <f t="shared" si="34"/>
        <v/>
      </c>
      <c r="H353" s="479" t="str">
        <f>IF([1]raw_asset!$A353="","",VLOOKUP([1]raw_asset!$A353,[1]raw_asset!$A353:$G353,6))</f>
        <v/>
      </c>
      <c r="I353" s="479" t="str">
        <f>IF([1]raw_asset!$A353="","",VLOOKUP([1]raw_asset!$A353,[1]raw_asset!$A353:$G353,7))</f>
        <v/>
      </c>
      <c r="J353" s="113" t="str">
        <f t="shared" si="35"/>
        <v/>
      </c>
      <c r="K353" s="476" t="str">
        <f t="shared" si="30"/>
        <v/>
      </c>
      <c r="L353" s="479" t="str">
        <f t="shared" si="31"/>
        <v/>
      </c>
      <c r="M353" s="113" t="str">
        <f t="shared" si="32"/>
        <v/>
      </c>
      <c r="N353" s="485" t="str">
        <f>IF(B353="","",IF(ISERROR(VLOOKUP(A353,P2P!$A$13:$M$2000,3)),0,VLOOKUP(A353,P2P!$A$13:$M$2000,3))-IF(ISERROR(VLOOKUP(A353,P2P!$A$13:$M$2000,2)),0,VLOOKUP(A353,P2P!$A$13:$M$2000,2)))</f>
        <v/>
      </c>
      <c r="O353" s="485" t="str">
        <f>IF(E353="","",IF(ISERROR(VLOOKUP(A353,P2P!$A$13:$M$2000,8)),0,VLOOKUP(A353,P2P!$A$13:$M$2000,8))-IF(ISERROR(VLOOKUP(A353,P2P!$A$13:$M$2000,7)),0,VLOOKUP(A353,P2P!$A$13:$M$2000,7)))</f>
        <v/>
      </c>
      <c r="P353" s="485" t="str">
        <f>IF(H353="","",IF(ISERROR(VLOOKUP(A353,P2P!$A$13:$M$2000,13)),0,VLOOKUP(A353,P2P!$A$13:$M$2000,13))-IF(ISERROR(VLOOKUP(A353,P2P!$A$13:$M$2000,12)),0,VLOOKUP(A353,P2P!$A$13:$M$2000,12)))</f>
        <v/>
      </c>
    </row>
    <row r="354" spans="1:16">
      <c r="A354" s="479" t="str">
        <f>IF([1]raw_asset!$A354="","",VLOOKUP([1]raw_asset!$A354,[1]raw_asset!$A354:$G354,1))</f>
        <v/>
      </c>
      <c r="B354" s="479" t="str">
        <f>IF([1]raw_asset!$A354="","",VLOOKUP([1]raw_asset!$A354,[1]raw_asset!$A354:$G354,2))</f>
        <v/>
      </c>
      <c r="C354" s="479" t="str">
        <f>IF([1]raw_asset!$A354="","",VLOOKUP([1]raw_asset!$A354,[1]raw_asset!$A354:$G354,3))</f>
        <v/>
      </c>
      <c r="D354" s="113" t="str">
        <f t="shared" si="33"/>
        <v/>
      </c>
      <c r="E354" s="479" t="str">
        <f>IF([1]raw_asset!$A354="","",VLOOKUP([1]raw_asset!$A354,[1]raw_asset!$A354:$G354,4))</f>
        <v/>
      </c>
      <c r="F354" s="479" t="str">
        <f>IF([1]raw_asset!$A354="","",VLOOKUP([1]raw_asset!$A354,[1]raw_asset!$A354:$G354,5))</f>
        <v/>
      </c>
      <c r="G354" s="113" t="str">
        <f t="shared" si="34"/>
        <v/>
      </c>
      <c r="H354" s="479" t="str">
        <f>IF([1]raw_asset!$A354="","",VLOOKUP([1]raw_asset!$A354,[1]raw_asset!$A354:$G354,6))</f>
        <v/>
      </c>
      <c r="I354" s="479" t="str">
        <f>IF([1]raw_asset!$A354="","",VLOOKUP([1]raw_asset!$A354,[1]raw_asset!$A354:$G354,7))</f>
        <v/>
      </c>
      <c r="J354" s="113" t="str">
        <f t="shared" si="35"/>
        <v/>
      </c>
      <c r="K354" s="476" t="str">
        <f t="shared" si="30"/>
        <v/>
      </c>
      <c r="L354" s="479" t="str">
        <f t="shared" si="31"/>
        <v/>
      </c>
      <c r="M354" s="113" t="str">
        <f t="shared" si="32"/>
        <v/>
      </c>
      <c r="N354" s="485" t="str">
        <f>IF(B354="","",IF(ISERROR(VLOOKUP(A354,P2P!$A$13:$M$2000,3)),0,VLOOKUP(A354,P2P!$A$13:$M$2000,3))-IF(ISERROR(VLOOKUP(A354,P2P!$A$13:$M$2000,2)),0,VLOOKUP(A354,P2P!$A$13:$M$2000,2)))</f>
        <v/>
      </c>
      <c r="O354" s="485" t="str">
        <f>IF(E354="","",IF(ISERROR(VLOOKUP(A354,P2P!$A$13:$M$2000,8)),0,VLOOKUP(A354,P2P!$A$13:$M$2000,8))-IF(ISERROR(VLOOKUP(A354,P2P!$A$13:$M$2000,7)),0,VLOOKUP(A354,P2P!$A$13:$M$2000,7)))</f>
        <v/>
      </c>
      <c r="P354" s="485" t="str">
        <f>IF(H354="","",IF(ISERROR(VLOOKUP(A354,P2P!$A$13:$M$2000,13)),0,VLOOKUP(A354,P2P!$A$13:$M$2000,13))-IF(ISERROR(VLOOKUP(A354,P2P!$A$13:$M$2000,12)),0,VLOOKUP(A354,P2P!$A$13:$M$2000,12)))</f>
        <v/>
      </c>
    </row>
    <row r="355" spans="1:16">
      <c r="A355" s="479" t="str">
        <f>IF([1]raw_asset!$A355="","",VLOOKUP([1]raw_asset!$A355,[1]raw_asset!$A355:$G355,1))</f>
        <v/>
      </c>
      <c r="B355" s="479" t="str">
        <f>IF([1]raw_asset!$A355="","",VLOOKUP([1]raw_asset!$A355,[1]raw_asset!$A355:$G355,2))</f>
        <v/>
      </c>
      <c r="C355" s="479" t="str">
        <f>IF([1]raw_asset!$A355="","",VLOOKUP([1]raw_asset!$A355,[1]raw_asset!$A355:$G355,3))</f>
        <v/>
      </c>
      <c r="D355" s="113" t="str">
        <f t="shared" si="33"/>
        <v/>
      </c>
      <c r="E355" s="479" t="str">
        <f>IF([1]raw_asset!$A355="","",VLOOKUP([1]raw_asset!$A355,[1]raw_asset!$A355:$G355,4))</f>
        <v/>
      </c>
      <c r="F355" s="479" t="str">
        <f>IF([1]raw_asset!$A355="","",VLOOKUP([1]raw_asset!$A355,[1]raw_asset!$A355:$G355,5))</f>
        <v/>
      </c>
      <c r="G355" s="113" t="str">
        <f t="shared" si="34"/>
        <v/>
      </c>
      <c r="H355" s="479" t="str">
        <f>IF([1]raw_asset!$A355="","",VLOOKUP([1]raw_asset!$A355,[1]raw_asset!$A355:$G355,6))</f>
        <v/>
      </c>
      <c r="I355" s="479" t="str">
        <f>IF([1]raw_asset!$A355="","",VLOOKUP([1]raw_asset!$A355,[1]raw_asset!$A355:$G355,7))</f>
        <v/>
      </c>
      <c r="J355" s="113" t="str">
        <f t="shared" si="35"/>
        <v/>
      </c>
      <c r="K355" s="476" t="str">
        <f t="shared" si="30"/>
        <v/>
      </c>
      <c r="L355" s="479" t="str">
        <f t="shared" si="31"/>
        <v/>
      </c>
      <c r="M355" s="113" t="str">
        <f t="shared" si="32"/>
        <v/>
      </c>
      <c r="N355" s="485" t="str">
        <f>IF(B355="","",IF(ISERROR(VLOOKUP(A355,P2P!$A$13:$M$2000,3)),0,VLOOKUP(A355,P2P!$A$13:$M$2000,3))-IF(ISERROR(VLOOKUP(A355,P2P!$A$13:$M$2000,2)),0,VLOOKUP(A355,P2P!$A$13:$M$2000,2)))</f>
        <v/>
      </c>
      <c r="O355" s="485" t="str">
        <f>IF(E355="","",IF(ISERROR(VLOOKUP(A355,P2P!$A$13:$M$2000,8)),0,VLOOKUP(A355,P2P!$A$13:$M$2000,8))-IF(ISERROR(VLOOKUP(A355,P2P!$A$13:$M$2000,7)),0,VLOOKUP(A355,P2P!$A$13:$M$2000,7)))</f>
        <v/>
      </c>
      <c r="P355" s="485" t="str">
        <f>IF(H355="","",IF(ISERROR(VLOOKUP(A355,P2P!$A$13:$M$2000,13)),0,VLOOKUP(A355,P2P!$A$13:$M$2000,13))-IF(ISERROR(VLOOKUP(A355,P2P!$A$13:$M$2000,12)),0,VLOOKUP(A355,P2P!$A$13:$M$2000,12)))</f>
        <v/>
      </c>
    </row>
    <row r="356" spans="1:16">
      <c r="A356" s="479" t="str">
        <f>IF([1]raw_asset!$A356="","",VLOOKUP([1]raw_asset!$A356,[1]raw_asset!$A356:$G356,1))</f>
        <v/>
      </c>
      <c r="B356" s="479" t="str">
        <f>IF([1]raw_asset!$A356="","",VLOOKUP([1]raw_asset!$A356,[1]raw_asset!$A356:$G356,2))</f>
        <v/>
      </c>
      <c r="C356" s="479" t="str">
        <f>IF([1]raw_asset!$A356="","",VLOOKUP([1]raw_asset!$A356,[1]raw_asset!$A356:$G356,3))</f>
        <v/>
      </c>
      <c r="D356" s="113" t="str">
        <f t="shared" si="33"/>
        <v/>
      </c>
      <c r="E356" s="479" t="str">
        <f>IF([1]raw_asset!$A356="","",VLOOKUP([1]raw_asset!$A356,[1]raw_asset!$A356:$G356,4))</f>
        <v/>
      </c>
      <c r="F356" s="479" t="str">
        <f>IF([1]raw_asset!$A356="","",VLOOKUP([1]raw_asset!$A356,[1]raw_asset!$A356:$G356,5))</f>
        <v/>
      </c>
      <c r="G356" s="113" t="str">
        <f t="shared" si="34"/>
        <v/>
      </c>
      <c r="H356" s="479" t="str">
        <f>IF([1]raw_asset!$A356="","",VLOOKUP([1]raw_asset!$A356,[1]raw_asset!$A356:$G356,6))</f>
        <v/>
      </c>
      <c r="I356" s="479" t="str">
        <f>IF([1]raw_asset!$A356="","",VLOOKUP([1]raw_asset!$A356,[1]raw_asset!$A356:$G356,7))</f>
        <v/>
      </c>
      <c r="J356" s="113" t="str">
        <f t="shared" si="35"/>
        <v/>
      </c>
      <c r="K356" s="476" t="str">
        <f t="shared" si="30"/>
        <v/>
      </c>
      <c r="L356" s="479" t="str">
        <f t="shared" si="31"/>
        <v/>
      </c>
      <c r="M356" s="113" t="str">
        <f t="shared" si="32"/>
        <v/>
      </c>
      <c r="N356" s="485" t="str">
        <f>IF(B356="","",IF(ISERROR(VLOOKUP(A356,P2P!$A$13:$M$2000,3)),0,VLOOKUP(A356,P2P!$A$13:$M$2000,3))-IF(ISERROR(VLOOKUP(A356,P2P!$A$13:$M$2000,2)),0,VLOOKUP(A356,P2P!$A$13:$M$2000,2)))</f>
        <v/>
      </c>
      <c r="O356" s="485" t="str">
        <f>IF(E356="","",IF(ISERROR(VLOOKUP(A356,P2P!$A$13:$M$2000,8)),0,VLOOKUP(A356,P2P!$A$13:$M$2000,8))-IF(ISERROR(VLOOKUP(A356,P2P!$A$13:$M$2000,7)),0,VLOOKUP(A356,P2P!$A$13:$M$2000,7)))</f>
        <v/>
      </c>
      <c r="P356" s="485" t="str">
        <f>IF(H356="","",IF(ISERROR(VLOOKUP(A356,P2P!$A$13:$M$2000,13)),0,VLOOKUP(A356,P2P!$A$13:$M$2000,13))-IF(ISERROR(VLOOKUP(A356,P2P!$A$13:$M$2000,12)),0,VLOOKUP(A356,P2P!$A$13:$M$2000,12)))</f>
        <v/>
      </c>
    </row>
    <row r="357" spans="1:16">
      <c r="A357" s="479" t="str">
        <f>IF([1]raw_asset!$A357="","",VLOOKUP([1]raw_asset!$A357,[1]raw_asset!$A357:$G357,1))</f>
        <v/>
      </c>
      <c r="B357" s="479" t="str">
        <f>IF([1]raw_asset!$A357="","",VLOOKUP([1]raw_asset!$A357,[1]raw_asset!$A357:$G357,2))</f>
        <v/>
      </c>
      <c r="C357" s="479" t="str">
        <f>IF([1]raw_asset!$A357="","",VLOOKUP([1]raw_asset!$A357,[1]raw_asset!$A357:$G357,3))</f>
        <v/>
      </c>
      <c r="D357" s="113" t="str">
        <f t="shared" si="33"/>
        <v/>
      </c>
      <c r="E357" s="479" t="str">
        <f>IF([1]raw_asset!$A357="","",VLOOKUP([1]raw_asset!$A357,[1]raw_asset!$A357:$G357,4))</f>
        <v/>
      </c>
      <c r="F357" s="479" t="str">
        <f>IF([1]raw_asset!$A357="","",VLOOKUP([1]raw_asset!$A357,[1]raw_asset!$A357:$G357,5))</f>
        <v/>
      </c>
      <c r="G357" s="113" t="str">
        <f t="shared" si="34"/>
        <v/>
      </c>
      <c r="H357" s="479" t="str">
        <f>IF([1]raw_asset!$A357="","",VLOOKUP([1]raw_asset!$A357,[1]raw_asset!$A357:$G357,6))</f>
        <v/>
      </c>
      <c r="I357" s="479" t="str">
        <f>IF([1]raw_asset!$A357="","",VLOOKUP([1]raw_asset!$A357,[1]raw_asset!$A357:$G357,7))</f>
        <v/>
      </c>
      <c r="J357" s="113" t="str">
        <f t="shared" si="35"/>
        <v/>
      </c>
      <c r="K357" s="476" t="str">
        <f t="shared" si="30"/>
        <v/>
      </c>
      <c r="L357" s="479" t="str">
        <f t="shared" si="31"/>
        <v/>
      </c>
      <c r="M357" s="113" t="str">
        <f t="shared" si="32"/>
        <v/>
      </c>
      <c r="N357" s="485" t="str">
        <f>IF(B357="","",IF(ISERROR(VLOOKUP(A357,P2P!$A$13:$M$2000,3)),0,VLOOKUP(A357,P2P!$A$13:$M$2000,3))-IF(ISERROR(VLOOKUP(A357,P2P!$A$13:$M$2000,2)),0,VLOOKUP(A357,P2P!$A$13:$M$2000,2)))</f>
        <v/>
      </c>
      <c r="O357" s="485" t="str">
        <f>IF(E357="","",IF(ISERROR(VLOOKUP(A357,P2P!$A$13:$M$2000,8)),0,VLOOKUP(A357,P2P!$A$13:$M$2000,8))-IF(ISERROR(VLOOKUP(A357,P2P!$A$13:$M$2000,7)),0,VLOOKUP(A357,P2P!$A$13:$M$2000,7)))</f>
        <v/>
      </c>
      <c r="P357" s="485" t="str">
        <f>IF(H357="","",IF(ISERROR(VLOOKUP(A357,P2P!$A$13:$M$2000,13)),0,VLOOKUP(A357,P2P!$A$13:$M$2000,13))-IF(ISERROR(VLOOKUP(A357,P2P!$A$13:$M$2000,12)),0,VLOOKUP(A357,P2P!$A$13:$M$2000,12)))</f>
        <v/>
      </c>
    </row>
    <row r="358" spans="1:16">
      <c r="A358" s="479" t="str">
        <f>IF([1]raw_asset!$A358="","",VLOOKUP([1]raw_asset!$A358,[1]raw_asset!$A358:$G358,1))</f>
        <v/>
      </c>
      <c r="B358" s="479" t="str">
        <f>IF([1]raw_asset!$A358="","",VLOOKUP([1]raw_asset!$A358,[1]raw_asset!$A358:$G358,2))</f>
        <v/>
      </c>
      <c r="C358" s="479" t="str">
        <f>IF([1]raw_asset!$A358="","",VLOOKUP([1]raw_asset!$A358,[1]raw_asset!$A358:$G358,3))</f>
        <v/>
      </c>
      <c r="D358" s="113" t="str">
        <f t="shared" si="33"/>
        <v/>
      </c>
      <c r="E358" s="479" t="str">
        <f>IF([1]raw_asset!$A358="","",VLOOKUP([1]raw_asset!$A358,[1]raw_asset!$A358:$G358,4))</f>
        <v/>
      </c>
      <c r="F358" s="479" t="str">
        <f>IF([1]raw_asset!$A358="","",VLOOKUP([1]raw_asset!$A358,[1]raw_asset!$A358:$G358,5))</f>
        <v/>
      </c>
      <c r="G358" s="113" t="str">
        <f t="shared" si="34"/>
        <v/>
      </c>
      <c r="H358" s="479" t="str">
        <f>IF([1]raw_asset!$A358="","",VLOOKUP([1]raw_asset!$A358,[1]raw_asset!$A358:$G358,6))</f>
        <v/>
      </c>
      <c r="I358" s="479" t="str">
        <f>IF([1]raw_asset!$A358="","",VLOOKUP([1]raw_asset!$A358,[1]raw_asset!$A358:$G358,7))</f>
        <v/>
      </c>
      <c r="J358" s="113" t="str">
        <f t="shared" si="35"/>
        <v/>
      </c>
      <c r="K358" s="476" t="str">
        <f t="shared" si="30"/>
        <v/>
      </c>
      <c r="L358" s="479" t="str">
        <f t="shared" si="31"/>
        <v/>
      </c>
      <c r="M358" s="113" t="str">
        <f t="shared" si="32"/>
        <v/>
      </c>
      <c r="N358" s="485" t="str">
        <f>IF(B358="","",IF(ISERROR(VLOOKUP(A358,P2P!$A$13:$M$2000,3)),0,VLOOKUP(A358,P2P!$A$13:$M$2000,3))-IF(ISERROR(VLOOKUP(A358,P2P!$A$13:$M$2000,2)),0,VLOOKUP(A358,P2P!$A$13:$M$2000,2)))</f>
        <v/>
      </c>
      <c r="O358" s="485" t="str">
        <f>IF(E358="","",IF(ISERROR(VLOOKUP(A358,P2P!$A$13:$M$2000,8)),0,VLOOKUP(A358,P2P!$A$13:$M$2000,8))-IF(ISERROR(VLOOKUP(A358,P2P!$A$13:$M$2000,7)),0,VLOOKUP(A358,P2P!$A$13:$M$2000,7)))</f>
        <v/>
      </c>
      <c r="P358" s="485" t="str">
        <f>IF(H358="","",IF(ISERROR(VLOOKUP(A358,P2P!$A$13:$M$2000,13)),0,VLOOKUP(A358,P2P!$A$13:$M$2000,13))-IF(ISERROR(VLOOKUP(A358,P2P!$A$13:$M$2000,12)),0,VLOOKUP(A358,P2P!$A$13:$M$2000,12)))</f>
        <v/>
      </c>
    </row>
    <row r="359" spans="1:16">
      <c r="A359" s="479" t="str">
        <f>IF([1]raw_asset!$A359="","",VLOOKUP([1]raw_asset!$A359,[1]raw_asset!$A359:$G359,1))</f>
        <v/>
      </c>
      <c r="B359" s="479" t="str">
        <f>IF([1]raw_asset!$A359="","",VLOOKUP([1]raw_asset!$A359,[1]raw_asset!$A359:$G359,2))</f>
        <v/>
      </c>
      <c r="C359" s="479" t="str">
        <f>IF([1]raw_asset!$A359="","",VLOOKUP([1]raw_asset!$A359,[1]raw_asset!$A359:$G359,3))</f>
        <v/>
      </c>
      <c r="D359" s="113" t="str">
        <f t="shared" si="33"/>
        <v/>
      </c>
      <c r="E359" s="479" t="str">
        <f>IF([1]raw_asset!$A359="","",VLOOKUP([1]raw_asset!$A359,[1]raw_asset!$A359:$G359,4))</f>
        <v/>
      </c>
      <c r="F359" s="479" t="str">
        <f>IF([1]raw_asset!$A359="","",VLOOKUP([1]raw_asset!$A359,[1]raw_asset!$A359:$G359,5))</f>
        <v/>
      </c>
      <c r="G359" s="113" t="str">
        <f t="shared" si="34"/>
        <v/>
      </c>
      <c r="H359" s="479" t="str">
        <f>IF([1]raw_asset!$A359="","",VLOOKUP([1]raw_asset!$A359,[1]raw_asset!$A359:$G359,6))</f>
        <v/>
      </c>
      <c r="I359" s="479" t="str">
        <f>IF([1]raw_asset!$A359="","",VLOOKUP([1]raw_asset!$A359,[1]raw_asset!$A359:$G359,7))</f>
        <v/>
      </c>
      <c r="J359" s="113" t="str">
        <f t="shared" si="35"/>
        <v/>
      </c>
      <c r="K359" s="476" t="str">
        <f t="shared" si="30"/>
        <v/>
      </c>
      <c r="L359" s="479" t="str">
        <f t="shared" si="31"/>
        <v/>
      </c>
      <c r="M359" s="113" t="str">
        <f t="shared" si="32"/>
        <v/>
      </c>
      <c r="N359" s="485" t="str">
        <f>IF(B359="","",IF(ISERROR(VLOOKUP(A359,P2P!$A$13:$M$2000,3)),0,VLOOKUP(A359,P2P!$A$13:$M$2000,3))-IF(ISERROR(VLOOKUP(A359,P2P!$A$13:$M$2000,2)),0,VLOOKUP(A359,P2P!$A$13:$M$2000,2)))</f>
        <v/>
      </c>
      <c r="O359" s="485" t="str">
        <f>IF(E359="","",IF(ISERROR(VLOOKUP(A359,P2P!$A$13:$M$2000,8)),0,VLOOKUP(A359,P2P!$A$13:$M$2000,8))-IF(ISERROR(VLOOKUP(A359,P2P!$A$13:$M$2000,7)),0,VLOOKUP(A359,P2P!$A$13:$M$2000,7)))</f>
        <v/>
      </c>
      <c r="P359" s="485" t="str">
        <f>IF(H359="","",IF(ISERROR(VLOOKUP(A359,P2P!$A$13:$M$2000,13)),0,VLOOKUP(A359,P2P!$A$13:$M$2000,13))-IF(ISERROR(VLOOKUP(A359,P2P!$A$13:$M$2000,12)),0,VLOOKUP(A359,P2P!$A$13:$M$2000,12)))</f>
        <v/>
      </c>
    </row>
    <row r="360" spans="1:16">
      <c r="A360" s="479" t="str">
        <f>IF([1]raw_asset!$A360="","",VLOOKUP([1]raw_asset!$A360,[1]raw_asset!$A360:$G360,1))</f>
        <v/>
      </c>
      <c r="B360" s="479" t="str">
        <f>IF([1]raw_asset!$A360="","",VLOOKUP([1]raw_asset!$A360,[1]raw_asset!$A360:$G360,2))</f>
        <v/>
      </c>
      <c r="C360" s="479" t="str">
        <f>IF([1]raw_asset!$A360="","",VLOOKUP([1]raw_asset!$A360,[1]raw_asset!$A360:$G360,3))</f>
        <v/>
      </c>
      <c r="D360" s="113" t="str">
        <f t="shared" si="33"/>
        <v/>
      </c>
      <c r="E360" s="479" t="str">
        <f>IF([1]raw_asset!$A360="","",VLOOKUP([1]raw_asset!$A360,[1]raw_asset!$A360:$G360,4))</f>
        <v/>
      </c>
      <c r="F360" s="479" t="str">
        <f>IF([1]raw_asset!$A360="","",VLOOKUP([1]raw_asset!$A360,[1]raw_asset!$A360:$G360,5))</f>
        <v/>
      </c>
      <c r="G360" s="113" t="str">
        <f t="shared" si="34"/>
        <v/>
      </c>
      <c r="H360" s="479" t="str">
        <f>IF([1]raw_asset!$A360="","",VLOOKUP([1]raw_asset!$A360,[1]raw_asset!$A360:$G360,6))</f>
        <v/>
      </c>
      <c r="I360" s="479" t="str">
        <f>IF([1]raw_asset!$A360="","",VLOOKUP([1]raw_asset!$A360,[1]raw_asset!$A360:$G360,7))</f>
        <v/>
      </c>
      <c r="J360" s="113" t="str">
        <f t="shared" si="35"/>
        <v/>
      </c>
      <c r="K360" s="476" t="str">
        <f t="shared" si="30"/>
        <v/>
      </c>
      <c r="L360" s="479" t="str">
        <f t="shared" si="31"/>
        <v/>
      </c>
      <c r="M360" s="113" t="str">
        <f t="shared" si="32"/>
        <v/>
      </c>
      <c r="N360" s="485" t="str">
        <f>IF(B360="","",IF(ISERROR(VLOOKUP(A360,P2P!$A$13:$M$2000,3)),0,VLOOKUP(A360,P2P!$A$13:$M$2000,3))-IF(ISERROR(VLOOKUP(A360,P2P!$A$13:$M$2000,2)),0,VLOOKUP(A360,P2P!$A$13:$M$2000,2)))</f>
        <v/>
      </c>
      <c r="O360" s="485" t="str">
        <f>IF(E360="","",IF(ISERROR(VLOOKUP(A360,P2P!$A$13:$M$2000,8)),0,VLOOKUP(A360,P2P!$A$13:$M$2000,8))-IF(ISERROR(VLOOKUP(A360,P2P!$A$13:$M$2000,7)),0,VLOOKUP(A360,P2P!$A$13:$M$2000,7)))</f>
        <v/>
      </c>
      <c r="P360" s="485" t="str">
        <f>IF(H360="","",IF(ISERROR(VLOOKUP(A360,P2P!$A$13:$M$2000,13)),0,VLOOKUP(A360,P2P!$A$13:$M$2000,13))-IF(ISERROR(VLOOKUP(A360,P2P!$A$13:$M$2000,12)),0,VLOOKUP(A360,P2P!$A$13:$M$2000,12)))</f>
        <v/>
      </c>
    </row>
    <row r="361" spans="1:16">
      <c r="A361" s="479" t="str">
        <f>IF([1]raw_asset!$A361="","",VLOOKUP([1]raw_asset!$A361,[1]raw_asset!$A361:$G361,1))</f>
        <v/>
      </c>
      <c r="B361" s="479" t="str">
        <f>IF([1]raw_asset!$A361="","",VLOOKUP([1]raw_asset!$A361,[1]raw_asset!$A361:$G361,2))</f>
        <v/>
      </c>
      <c r="C361" s="479" t="str">
        <f>IF([1]raw_asset!$A361="","",VLOOKUP([1]raw_asset!$A361,[1]raw_asset!$A361:$G361,3))</f>
        <v/>
      </c>
      <c r="D361" s="113" t="str">
        <f t="shared" si="33"/>
        <v/>
      </c>
      <c r="E361" s="479" t="str">
        <f>IF([1]raw_asset!$A361="","",VLOOKUP([1]raw_asset!$A361,[1]raw_asset!$A361:$G361,4))</f>
        <v/>
      </c>
      <c r="F361" s="479" t="str">
        <f>IF([1]raw_asset!$A361="","",VLOOKUP([1]raw_asset!$A361,[1]raw_asset!$A361:$G361,5))</f>
        <v/>
      </c>
      <c r="G361" s="113" t="str">
        <f t="shared" si="34"/>
        <v/>
      </c>
      <c r="H361" s="479" t="str">
        <f>IF([1]raw_asset!$A361="","",VLOOKUP([1]raw_asset!$A361,[1]raw_asset!$A361:$G361,6))</f>
        <v/>
      </c>
      <c r="I361" s="479" t="str">
        <f>IF([1]raw_asset!$A361="","",VLOOKUP([1]raw_asset!$A361,[1]raw_asset!$A361:$G361,7))</f>
        <v/>
      </c>
      <c r="J361" s="113" t="str">
        <f t="shared" si="35"/>
        <v/>
      </c>
      <c r="K361" s="476" t="str">
        <f t="shared" si="30"/>
        <v/>
      </c>
      <c r="L361" s="479" t="str">
        <f t="shared" si="31"/>
        <v/>
      </c>
      <c r="M361" s="113" t="str">
        <f t="shared" si="32"/>
        <v/>
      </c>
      <c r="N361" s="485" t="str">
        <f>IF(B361="","",IF(ISERROR(VLOOKUP(A361,P2P!$A$13:$M$2000,3)),0,VLOOKUP(A361,P2P!$A$13:$M$2000,3))-IF(ISERROR(VLOOKUP(A361,P2P!$A$13:$M$2000,2)),0,VLOOKUP(A361,P2P!$A$13:$M$2000,2)))</f>
        <v/>
      </c>
      <c r="O361" s="485" t="str">
        <f>IF(E361="","",IF(ISERROR(VLOOKUP(A361,P2P!$A$13:$M$2000,8)),0,VLOOKUP(A361,P2P!$A$13:$M$2000,8))-IF(ISERROR(VLOOKUP(A361,P2P!$A$13:$M$2000,7)),0,VLOOKUP(A361,P2P!$A$13:$M$2000,7)))</f>
        <v/>
      </c>
      <c r="P361" s="485" t="str">
        <f>IF(H361="","",IF(ISERROR(VLOOKUP(A361,P2P!$A$13:$M$2000,13)),0,VLOOKUP(A361,P2P!$A$13:$M$2000,13))-IF(ISERROR(VLOOKUP(A361,P2P!$A$13:$M$2000,12)),0,VLOOKUP(A361,P2P!$A$13:$M$2000,12)))</f>
        <v/>
      </c>
    </row>
    <row r="362" spans="1:16">
      <c r="A362" s="479" t="str">
        <f>IF([1]raw_asset!$A362="","",VLOOKUP([1]raw_asset!$A362,[1]raw_asset!$A362:$G362,1))</f>
        <v/>
      </c>
      <c r="B362" s="479" t="str">
        <f>IF([1]raw_asset!$A362="","",VLOOKUP([1]raw_asset!$A362,[1]raw_asset!$A362:$G362,2))</f>
        <v/>
      </c>
      <c r="C362" s="479" t="str">
        <f>IF([1]raw_asset!$A362="","",VLOOKUP([1]raw_asset!$A362,[1]raw_asset!$A362:$G362,3))</f>
        <v/>
      </c>
      <c r="D362" s="113" t="str">
        <f t="shared" si="33"/>
        <v/>
      </c>
      <c r="E362" s="479" t="str">
        <f>IF([1]raw_asset!$A362="","",VLOOKUP([1]raw_asset!$A362,[1]raw_asset!$A362:$G362,4))</f>
        <v/>
      </c>
      <c r="F362" s="479" t="str">
        <f>IF([1]raw_asset!$A362="","",VLOOKUP([1]raw_asset!$A362,[1]raw_asset!$A362:$G362,5))</f>
        <v/>
      </c>
      <c r="G362" s="113" t="str">
        <f t="shared" si="34"/>
        <v/>
      </c>
      <c r="H362" s="479" t="str">
        <f>IF([1]raw_asset!$A362="","",VLOOKUP([1]raw_asset!$A362,[1]raw_asset!$A362:$G362,6))</f>
        <v/>
      </c>
      <c r="I362" s="479" t="str">
        <f>IF([1]raw_asset!$A362="","",VLOOKUP([1]raw_asset!$A362,[1]raw_asset!$A362:$G362,7))</f>
        <v/>
      </c>
      <c r="J362" s="113" t="str">
        <f t="shared" si="35"/>
        <v/>
      </c>
      <c r="K362" s="476" t="str">
        <f t="shared" si="30"/>
        <v/>
      </c>
      <c r="L362" s="479" t="str">
        <f t="shared" si="31"/>
        <v/>
      </c>
      <c r="M362" s="113" t="str">
        <f t="shared" si="32"/>
        <v/>
      </c>
      <c r="N362" s="485" t="str">
        <f>IF(B362="","",IF(ISERROR(VLOOKUP(A362,P2P!$A$13:$M$2000,3)),0,VLOOKUP(A362,P2P!$A$13:$M$2000,3))-IF(ISERROR(VLOOKUP(A362,P2P!$A$13:$M$2000,2)),0,VLOOKUP(A362,P2P!$A$13:$M$2000,2)))</f>
        <v/>
      </c>
      <c r="O362" s="485" t="str">
        <f>IF(E362="","",IF(ISERROR(VLOOKUP(A362,P2P!$A$13:$M$2000,8)),0,VLOOKUP(A362,P2P!$A$13:$M$2000,8))-IF(ISERROR(VLOOKUP(A362,P2P!$A$13:$M$2000,7)),0,VLOOKUP(A362,P2P!$A$13:$M$2000,7)))</f>
        <v/>
      </c>
      <c r="P362" s="485" t="str">
        <f>IF(H362="","",IF(ISERROR(VLOOKUP(A362,P2P!$A$13:$M$2000,13)),0,VLOOKUP(A362,P2P!$A$13:$M$2000,13))-IF(ISERROR(VLOOKUP(A362,P2P!$A$13:$M$2000,12)),0,VLOOKUP(A362,P2P!$A$13:$M$2000,12)))</f>
        <v/>
      </c>
    </row>
    <row r="363" spans="1:16">
      <c r="A363" s="479" t="str">
        <f>IF([1]raw_asset!$A363="","",VLOOKUP([1]raw_asset!$A363,[1]raw_asset!$A363:$G363,1))</f>
        <v/>
      </c>
      <c r="B363" s="479" t="str">
        <f>IF([1]raw_asset!$A363="","",VLOOKUP([1]raw_asset!$A363,[1]raw_asset!$A363:$G363,2))</f>
        <v/>
      </c>
      <c r="C363" s="479" t="str">
        <f>IF([1]raw_asset!$A363="","",VLOOKUP([1]raw_asset!$A363,[1]raw_asset!$A363:$G363,3))</f>
        <v/>
      </c>
      <c r="D363" s="113" t="str">
        <f t="shared" si="33"/>
        <v/>
      </c>
      <c r="E363" s="479" t="str">
        <f>IF([1]raw_asset!$A363="","",VLOOKUP([1]raw_asset!$A363,[1]raw_asset!$A363:$G363,4))</f>
        <v/>
      </c>
      <c r="F363" s="479" t="str">
        <f>IF([1]raw_asset!$A363="","",VLOOKUP([1]raw_asset!$A363,[1]raw_asset!$A363:$G363,5))</f>
        <v/>
      </c>
      <c r="G363" s="113" t="str">
        <f t="shared" si="34"/>
        <v/>
      </c>
      <c r="H363" s="479" t="str">
        <f>IF([1]raw_asset!$A363="","",VLOOKUP([1]raw_asset!$A363,[1]raw_asset!$A363:$G363,6))</f>
        <v/>
      </c>
      <c r="I363" s="479" t="str">
        <f>IF([1]raw_asset!$A363="","",VLOOKUP([1]raw_asset!$A363,[1]raw_asset!$A363:$G363,7))</f>
        <v/>
      </c>
      <c r="J363" s="113" t="str">
        <f t="shared" si="35"/>
        <v/>
      </c>
      <c r="K363" s="476" t="str">
        <f t="shared" si="30"/>
        <v/>
      </c>
      <c r="L363" s="479" t="str">
        <f t="shared" si="31"/>
        <v/>
      </c>
      <c r="M363" s="113" t="str">
        <f t="shared" si="32"/>
        <v/>
      </c>
      <c r="N363" s="485" t="str">
        <f>IF(B363="","",IF(ISERROR(VLOOKUP(A363,P2P!$A$13:$M$2000,3)),0,VLOOKUP(A363,P2P!$A$13:$M$2000,3))-IF(ISERROR(VLOOKUP(A363,P2P!$A$13:$M$2000,2)),0,VLOOKUP(A363,P2P!$A$13:$M$2000,2)))</f>
        <v/>
      </c>
      <c r="O363" s="485" t="str">
        <f>IF(E363="","",IF(ISERROR(VLOOKUP(A363,P2P!$A$13:$M$2000,8)),0,VLOOKUP(A363,P2P!$A$13:$M$2000,8))-IF(ISERROR(VLOOKUP(A363,P2P!$A$13:$M$2000,7)),0,VLOOKUP(A363,P2P!$A$13:$M$2000,7)))</f>
        <v/>
      </c>
      <c r="P363" s="485" t="str">
        <f>IF(H363="","",IF(ISERROR(VLOOKUP(A363,P2P!$A$13:$M$2000,13)),0,VLOOKUP(A363,P2P!$A$13:$M$2000,13))-IF(ISERROR(VLOOKUP(A363,P2P!$A$13:$M$2000,12)),0,VLOOKUP(A363,P2P!$A$13:$M$2000,12)))</f>
        <v/>
      </c>
    </row>
    <row r="364" spans="1:16">
      <c r="A364" s="479" t="str">
        <f>IF([1]raw_asset!$A364="","",VLOOKUP([1]raw_asset!$A364,[1]raw_asset!$A364:$G364,1))</f>
        <v/>
      </c>
      <c r="B364" s="479" t="str">
        <f>IF([1]raw_asset!$A364="","",VLOOKUP([1]raw_asset!$A364,[1]raw_asset!$A364:$G364,2))</f>
        <v/>
      </c>
      <c r="C364" s="479" t="str">
        <f>IF([1]raw_asset!$A364="","",VLOOKUP([1]raw_asset!$A364,[1]raw_asset!$A364:$G364,3))</f>
        <v/>
      </c>
      <c r="D364" s="113" t="str">
        <f t="shared" si="33"/>
        <v/>
      </c>
      <c r="E364" s="479" t="str">
        <f>IF([1]raw_asset!$A364="","",VLOOKUP([1]raw_asset!$A364,[1]raw_asset!$A364:$G364,4))</f>
        <v/>
      </c>
      <c r="F364" s="479" t="str">
        <f>IF([1]raw_asset!$A364="","",VLOOKUP([1]raw_asset!$A364,[1]raw_asset!$A364:$G364,5))</f>
        <v/>
      </c>
      <c r="G364" s="113" t="str">
        <f t="shared" si="34"/>
        <v/>
      </c>
      <c r="H364" s="479" t="str">
        <f>IF([1]raw_asset!$A364="","",VLOOKUP([1]raw_asset!$A364,[1]raw_asset!$A364:$G364,6))</f>
        <v/>
      </c>
      <c r="I364" s="479" t="str">
        <f>IF([1]raw_asset!$A364="","",VLOOKUP([1]raw_asset!$A364,[1]raw_asset!$A364:$G364,7))</f>
        <v/>
      </c>
      <c r="J364" s="113" t="str">
        <f t="shared" si="35"/>
        <v/>
      </c>
      <c r="K364" s="476" t="str">
        <f t="shared" si="30"/>
        <v/>
      </c>
      <c r="L364" s="479" t="str">
        <f t="shared" si="31"/>
        <v/>
      </c>
      <c r="M364" s="113" t="str">
        <f t="shared" si="32"/>
        <v/>
      </c>
      <c r="N364" s="485" t="str">
        <f>IF(B364="","",IF(ISERROR(VLOOKUP(A364,P2P!$A$13:$M$2000,3)),0,VLOOKUP(A364,P2P!$A$13:$M$2000,3))-IF(ISERROR(VLOOKUP(A364,P2P!$A$13:$M$2000,2)),0,VLOOKUP(A364,P2P!$A$13:$M$2000,2)))</f>
        <v/>
      </c>
      <c r="O364" s="485" t="str">
        <f>IF(E364="","",IF(ISERROR(VLOOKUP(A364,P2P!$A$13:$M$2000,8)),0,VLOOKUP(A364,P2P!$A$13:$M$2000,8))-IF(ISERROR(VLOOKUP(A364,P2P!$A$13:$M$2000,7)),0,VLOOKUP(A364,P2P!$A$13:$M$2000,7)))</f>
        <v/>
      </c>
      <c r="P364" s="485" t="str">
        <f>IF(H364="","",IF(ISERROR(VLOOKUP(A364,P2P!$A$13:$M$2000,13)),0,VLOOKUP(A364,P2P!$A$13:$M$2000,13))-IF(ISERROR(VLOOKUP(A364,P2P!$A$13:$M$2000,12)),0,VLOOKUP(A364,P2P!$A$13:$M$2000,12)))</f>
        <v/>
      </c>
    </row>
    <row r="365" spans="1:16">
      <c r="A365" s="479" t="str">
        <f>IF([1]raw_asset!$A365="","",VLOOKUP([1]raw_asset!$A365,[1]raw_asset!$A365:$G365,1))</f>
        <v/>
      </c>
      <c r="B365" s="479" t="str">
        <f>IF([1]raw_asset!$A365="","",VLOOKUP([1]raw_asset!$A365,[1]raw_asset!$A365:$G365,2))</f>
        <v/>
      </c>
      <c r="C365" s="479" t="str">
        <f>IF([1]raw_asset!$A365="","",VLOOKUP([1]raw_asset!$A365,[1]raw_asset!$A365:$G365,3))</f>
        <v/>
      </c>
      <c r="D365" s="113" t="str">
        <f t="shared" si="33"/>
        <v/>
      </c>
      <c r="E365" s="479" t="str">
        <f>IF([1]raw_asset!$A365="","",VLOOKUP([1]raw_asset!$A365,[1]raw_asset!$A365:$G365,4))</f>
        <v/>
      </c>
      <c r="F365" s="479" t="str">
        <f>IF([1]raw_asset!$A365="","",VLOOKUP([1]raw_asset!$A365,[1]raw_asset!$A365:$G365,5))</f>
        <v/>
      </c>
      <c r="G365" s="113" t="str">
        <f t="shared" si="34"/>
        <v/>
      </c>
      <c r="H365" s="479" t="str">
        <f>IF([1]raw_asset!$A365="","",VLOOKUP([1]raw_asset!$A365,[1]raw_asset!$A365:$G365,6))</f>
        <v/>
      </c>
      <c r="I365" s="479" t="str">
        <f>IF([1]raw_asset!$A365="","",VLOOKUP([1]raw_asset!$A365,[1]raw_asset!$A365:$G365,7))</f>
        <v/>
      </c>
      <c r="J365" s="113" t="str">
        <f t="shared" si="35"/>
        <v/>
      </c>
      <c r="K365" s="476" t="str">
        <f t="shared" si="30"/>
        <v/>
      </c>
      <c r="L365" s="479" t="str">
        <f t="shared" si="31"/>
        <v/>
      </c>
      <c r="M365" s="113" t="str">
        <f t="shared" si="32"/>
        <v/>
      </c>
      <c r="N365" s="485" t="str">
        <f>IF(B365="","",IF(ISERROR(VLOOKUP(A365,P2P!$A$13:$M$2000,3)),0,VLOOKUP(A365,P2P!$A$13:$M$2000,3))-IF(ISERROR(VLOOKUP(A365,P2P!$A$13:$M$2000,2)),0,VLOOKUP(A365,P2P!$A$13:$M$2000,2)))</f>
        <v/>
      </c>
      <c r="O365" s="485" t="str">
        <f>IF(E365="","",IF(ISERROR(VLOOKUP(A365,P2P!$A$13:$M$2000,8)),0,VLOOKUP(A365,P2P!$A$13:$M$2000,8))-IF(ISERROR(VLOOKUP(A365,P2P!$A$13:$M$2000,7)),0,VLOOKUP(A365,P2P!$A$13:$M$2000,7)))</f>
        <v/>
      </c>
      <c r="P365" s="485" t="str">
        <f>IF(H365="","",IF(ISERROR(VLOOKUP(A365,P2P!$A$13:$M$2000,13)),0,VLOOKUP(A365,P2P!$A$13:$M$2000,13))-IF(ISERROR(VLOOKUP(A365,P2P!$A$13:$M$2000,12)),0,VLOOKUP(A365,P2P!$A$13:$M$2000,12)))</f>
        <v/>
      </c>
    </row>
    <row r="366" spans="1:16">
      <c r="A366" s="479" t="str">
        <f>IF([1]raw_asset!$A366="","",VLOOKUP([1]raw_asset!$A366,[1]raw_asset!$A366:$G366,1))</f>
        <v/>
      </c>
      <c r="B366" s="479" t="str">
        <f>IF([1]raw_asset!$A366="","",VLOOKUP([1]raw_asset!$A366,[1]raw_asset!$A366:$G366,2))</f>
        <v/>
      </c>
      <c r="C366" s="479" t="str">
        <f>IF([1]raw_asset!$A366="","",VLOOKUP([1]raw_asset!$A366,[1]raw_asset!$A366:$G366,3))</f>
        <v/>
      </c>
      <c r="D366" s="113" t="str">
        <f t="shared" si="33"/>
        <v/>
      </c>
      <c r="E366" s="479" t="str">
        <f>IF([1]raw_asset!$A366="","",VLOOKUP([1]raw_asset!$A366,[1]raw_asset!$A366:$G366,4))</f>
        <v/>
      </c>
      <c r="F366" s="479" t="str">
        <f>IF([1]raw_asset!$A366="","",VLOOKUP([1]raw_asset!$A366,[1]raw_asset!$A366:$G366,5))</f>
        <v/>
      </c>
      <c r="G366" s="113" t="str">
        <f t="shared" si="34"/>
        <v/>
      </c>
      <c r="H366" s="479" t="str">
        <f>IF([1]raw_asset!$A366="","",VLOOKUP([1]raw_asset!$A366,[1]raw_asset!$A366:$G366,6))</f>
        <v/>
      </c>
      <c r="I366" s="479" t="str">
        <f>IF([1]raw_asset!$A366="","",VLOOKUP([1]raw_asset!$A366,[1]raw_asset!$A366:$G366,7))</f>
        <v/>
      </c>
      <c r="J366" s="113" t="str">
        <f t="shared" si="35"/>
        <v/>
      </c>
      <c r="K366" s="476" t="str">
        <f t="shared" si="30"/>
        <v/>
      </c>
      <c r="L366" s="479" t="str">
        <f t="shared" si="31"/>
        <v/>
      </c>
      <c r="M366" s="113" t="str">
        <f t="shared" si="32"/>
        <v/>
      </c>
      <c r="N366" s="485" t="str">
        <f>IF(B366="","",IF(ISERROR(VLOOKUP(A366,P2P!$A$13:$M$2000,3)),0,VLOOKUP(A366,P2P!$A$13:$M$2000,3))-IF(ISERROR(VLOOKUP(A366,P2P!$A$13:$M$2000,2)),0,VLOOKUP(A366,P2P!$A$13:$M$2000,2)))</f>
        <v/>
      </c>
      <c r="O366" s="485" t="str">
        <f>IF(E366="","",IF(ISERROR(VLOOKUP(A366,P2P!$A$13:$M$2000,8)),0,VLOOKUP(A366,P2P!$A$13:$M$2000,8))-IF(ISERROR(VLOOKUP(A366,P2P!$A$13:$M$2000,7)),0,VLOOKUP(A366,P2P!$A$13:$M$2000,7)))</f>
        <v/>
      </c>
      <c r="P366" s="485" t="str">
        <f>IF(H366="","",IF(ISERROR(VLOOKUP(A366,P2P!$A$13:$M$2000,13)),0,VLOOKUP(A366,P2P!$A$13:$M$2000,13))-IF(ISERROR(VLOOKUP(A366,P2P!$A$13:$M$2000,12)),0,VLOOKUP(A366,P2P!$A$13:$M$2000,12)))</f>
        <v/>
      </c>
    </row>
    <row r="367" spans="1:16">
      <c r="A367" s="479" t="str">
        <f>IF([1]raw_asset!$A367="","",VLOOKUP([1]raw_asset!$A367,[1]raw_asset!$A367:$G367,1))</f>
        <v/>
      </c>
      <c r="B367" s="479" t="str">
        <f>IF([1]raw_asset!$A367="","",VLOOKUP([1]raw_asset!$A367,[1]raw_asset!$A367:$G367,2))</f>
        <v/>
      </c>
      <c r="C367" s="479" t="str">
        <f>IF([1]raw_asset!$A367="","",VLOOKUP([1]raw_asset!$A367,[1]raw_asset!$A367:$G367,3))</f>
        <v/>
      </c>
      <c r="D367" s="113" t="str">
        <f t="shared" si="33"/>
        <v/>
      </c>
      <c r="E367" s="479" t="str">
        <f>IF([1]raw_asset!$A367="","",VLOOKUP([1]raw_asset!$A367,[1]raw_asset!$A367:$G367,4))</f>
        <v/>
      </c>
      <c r="F367" s="479" t="str">
        <f>IF([1]raw_asset!$A367="","",VLOOKUP([1]raw_asset!$A367,[1]raw_asset!$A367:$G367,5))</f>
        <v/>
      </c>
      <c r="G367" s="113" t="str">
        <f t="shared" si="34"/>
        <v/>
      </c>
      <c r="H367" s="479" t="str">
        <f>IF([1]raw_asset!$A367="","",VLOOKUP([1]raw_asset!$A367,[1]raw_asset!$A367:$G367,6))</f>
        <v/>
      </c>
      <c r="I367" s="479" t="str">
        <f>IF([1]raw_asset!$A367="","",VLOOKUP([1]raw_asset!$A367,[1]raw_asset!$A367:$G367,7))</f>
        <v/>
      </c>
      <c r="J367" s="113" t="str">
        <f t="shared" si="35"/>
        <v/>
      </c>
      <c r="K367" s="476" t="str">
        <f t="shared" si="30"/>
        <v/>
      </c>
      <c r="L367" s="479" t="str">
        <f t="shared" si="31"/>
        <v/>
      </c>
      <c r="M367" s="113" t="str">
        <f t="shared" si="32"/>
        <v/>
      </c>
      <c r="N367" s="485" t="str">
        <f>IF(B367="","",IF(ISERROR(VLOOKUP(A367,P2P!$A$13:$M$2000,3)),0,VLOOKUP(A367,P2P!$A$13:$M$2000,3))-IF(ISERROR(VLOOKUP(A367,P2P!$A$13:$M$2000,2)),0,VLOOKUP(A367,P2P!$A$13:$M$2000,2)))</f>
        <v/>
      </c>
      <c r="O367" s="485" t="str">
        <f>IF(E367="","",IF(ISERROR(VLOOKUP(A367,P2P!$A$13:$M$2000,8)),0,VLOOKUP(A367,P2P!$A$13:$M$2000,8))-IF(ISERROR(VLOOKUP(A367,P2P!$A$13:$M$2000,7)),0,VLOOKUP(A367,P2P!$A$13:$M$2000,7)))</f>
        <v/>
      </c>
      <c r="P367" s="485" t="str">
        <f>IF(H367="","",IF(ISERROR(VLOOKUP(A367,P2P!$A$13:$M$2000,13)),0,VLOOKUP(A367,P2P!$A$13:$M$2000,13))-IF(ISERROR(VLOOKUP(A367,P2P!$A$13:$M$2000,12)),0,VLOOKUP(A367,P2P!$A$13:$M$2000,12)))</f>
        <v/>
      </c>
    </row>
    <row r="368" spans="1:16">
      <c r="A368" s="479" t="str">
        <f>IF([1]raw_asset!$A368="","",VLOOKUP([1]raw_asset!$A368,[1]raw_asset!$A368:$G368,1))</f>
        <v/>
      </c>
      <c r="B368" s="479" t="str">
        <f>IF([1]raw_asset!$A368="","",VLOOKUP([1]raw_asset!$A368,[1]raw_asset!$A368:$G368,2))</f>
        <v/>
      </c>
      <c r="C368" s="479" t="str">
        <f>IF([1]raw_asset!$A368="","",VLOOKUP([1]raw_asset!$A368,[1]raw_asset!$A368:$G368,3))</f>
        <v/>
      </c>
      <c r="D368" s="113" t="str">
        <f t="shared" si="33"/>
        <v/>
      </c>
      <c r="E368" s="479" t="str">
        <f>IF([1]raw_asset!$A368="","",VLOOKUP([1]raw_asset!$A368,[1]raw_asset!$A368:$G368,4))</f>
        <v/>
      </c>
      <c r="F368" s="479" t="str">
        <f>IF([1]raw_asset!$A368="","",VLOOKUP([1]raw_asset!$A368,[1]raw_asset!$A368:$G368,5))</f>
        <v/>
      </c>
      <c r="G368" s="113" t="str">
        <f t="shared" si="34"/>
        <v/>
      </c>
      <c r="H368" s="479" t="str">
        <f>IF([1]raw_asset!$A368="","",VLOOKUP([1]raw_asset!$A368,[1]raw_asset!$A368:$G368,6))</f>
        <v/>
      </c>
      <c r="I368" s="479" t="str">
        <f>IF([1]raw_asset!$A368="","",VLOOKUP([1]raw_asset!$A368,[1]raw_asset!$A368:$G368,7))</f>
        <v/>
      </c>
      <c r="J368" s="113" t="str">
        <f t="shared" si="35"/>
        <v/>
      </c>
      <c r="K368" s="476" t="str">
        <f t="shared" si="30"/>
        <v/>
      </c>
      <c r="L368" s="479" t="str">
        <f t="shared" si="31"/>
        <v/>
      </c>
      <c r="M368" s="113" t="str">
        <f t="shared" si="32"/>
        <v/>
      </c>
      <c r="N368" s="485" t="str">
        <f>IF(B368="","",IF(ISERROR(VLOOKUP(A368,P2P!$A$13:$M$2000,3)),0,VLOOKUP(A368,P2P!$A$13:$M$2000,3))-IF(ISERROR(VLOOKUP(A368,P2P!$A$13:$M$2000,2)),0,VLOOKUP(A368,P2P!$A$13:$M$2000,2)))</f>
        <v/>
      </c>
      <c r="O368" s="485" t="str">
        <f>IF(E368="","",IF(ISERROR(VLOOKUP(A368,P2P!$A$13:$M$2000,8)),0,VLOOKUP(A368,P2P!$A$13:$M$2000,8))-IF(ISERROR(VLOOKUP(A368,P2P!$A$13:$M$2000,7)),0,VLOOKUP(A368,P2P!$A$13:$M$2000,7)))</f>
        <v/>
      </c>
      <c r="P368" s="485" t="str">
        <f>IF(H368="","",IF(ISERROR(VLOOKUP(A368,P2P!$A$13:$M$2000,13)),0,VLOOKUP(A368,P2P!$A$13:$M$2000,13))-IF(ISERROR(VLOOKUP(A368,P2P!$A$13:$M$2000,12)),0,VLOOKUP(A368,P2P!$A$13:$M$2000,12)))</f>
        <v/>
      </c>
    </row>
    <row r="369" spans="1:16">
      <c r="A369" s="479" t="str">
        <f>IF([1]raw_asset!$A369="","",VLOOKUP([1]raw_asset!$A369,[1]raw_asset!$A369:$G369,1))</f>
        <v/>
      </c>
      <c r="B369" s="479" t="str">
        <f>IF([1]raw_asset!$A369="","",VLOOKUP([1]raw_asset!$A369,[1]raw_asset!$A369:$G369,2))</f>
        <v/>
      </c>
      <c r="C369" s="479" t="str">
        <f>IF([1]raw_asset!$A369="","",VLOOKUP([1]raw_asset!$A369,[1]raw_asset!$A369:$G369,3))</f>
        <v/>
      </c>
      <c r="D369" s="113" t="str">
        <f t="shared" si="33"/>
        <v/>
      </c>
      <c r="E369" s="479" t="str">
        <f>IF([1]raw_asset!$A369="","",VLOOKUP([1]raw_asset!$A369,[1]raw_asset!$A369:$G369,4))</f>
        <v/>
      </c>
      <c r="F369" s="479" t="str">
        <f>IF([1]raw_asset!$A369="","",VLOOKUP([1]raw_asset!$A369,[1]raw_asset!$A369:$G369,5))</f>
        <v/>
      </c>
      <c r="G369" s="113" t="str">
        <f t="shared" si="34"/>
        <v/>
      </c>
      <c r="H369" s="479" t="str">
        <f>IF([1]raw_asset!$A369="","",VLOOKUP([1]raw_asset!$A369,[1]raw_asset!$A369:$G369,6))</f>
        <v/>
      </c>
      <c r="I369" s="479" t="str">
        <f>IF([1]raw_asset!$A369="","",VLOOKUP([1]raw_asset!$A369,[1]raw_asset!$A369:$G369,7))</f>
        <v/>
      </c>
      <c r="J369" s="113" t="str">
        <f t="shared" si="35"/>
        <v/>
      </c>
      <c r="K369" s="476" t="str">
        <f t="shared" si="30"/>
        <v/>
      </c>
      <c r="L369" s="479" t="str">
        <f t="shared" si="31"/>
        <v/>
      </c>
      <c r="M369" s="113" t="str">
        <f t="shared" si="32"/>
        <v/>
      </c>
      <c r="N369" s="485" t="str">
        <f>IF(B369="","",IF(ISERROR(VLOOKUP(A369,P2P!$A$13:$M$2000,3)),0,VLOOKUP(A369,P2P!$A$13:$M$2000,3))-IF(ISERROR(VLOOKUP(A369,P2P!$A$13:$M$2000,2)),0,VLOOKUP(A369,P2P!$A$13:$M$2000,2)))</f>
        <v/>
      </c>
      <c r="O369" s="485" t="str">
        <f>IF(E369="","",IF(ISERROR(VLOOKUP(A369,P2P!$A$13:$M$2000,8)),0,VLOOKUP(A369,P2P!$A$13:$M$2000,8))-IF(ISERROR(VLOOKUP(A369,P2P!$A$13:$M$2000,7)),0,VLOOKUP(A369,P2P!$A$13:$M$2000,7)))</f>
        <v/>
      </c>
      <c r="P369" s="485" t="str">
        <f>IF(H369="","",IF(ISERROR(VLOOKUP(A369,P2P!$A$13:$M$2000,13)),0,VLOOKUP(A369,P2P!$A$13:$M$2000,13))-IF(ISERROR(VLOOKUP(A369,P2P!$A$13:$M$2000,12)),0,VLOOKUP(A369,P2P!$A$13:$M$2000,12)))</f>
        <v/>
      </c>
    </row>
    <row r="370" spans="1:16">
      <c r="A370" s="479" t="str">
        <f>IF([1]raw_asset!$A370="","",VLOOKUP([1]raw_asset!$A370,[1]raw_asset!$A370:$G370,1))</f>
        <v/>
      </c>
      <c r="B370" s="479" t="str">
        <f>IF([1]raw_asset!$A370="","",VLOOKUP([1]raw_asset!$A370,[1]raw_asset!$A370:$G370,2))</f>
        <v/>
      </c>
      <c r="C370" s="479" t="str">
        <f>IF([1]raw_asset!$A370="","",VLOOKUP([1]raw_asset!$A370,[1]raw_asset!$A370:$G370,3))</f>
        <v/>
      </c>
      <c r="D370" s="113" t="str">
        <f t="shared" si="33"/>
        <v/>
      </c>
      <c r="E370" s="479" t="str">
        <f>IF([1]raw_asset!$A370="","",VLOOKUP([1]raw_asset!$A370,[1]raw_asset!$A370:$G370,4))</f>
        <v/>
      </c>
      <c r="F370" s="479" t="str">
        <f>IF([1]raw_asset!$A370="","",VLOOKUP([1]raw_asset!$A370,[1]raw_asset!$A370:$G370,5))</f>
        <v/>
      </c>
      <c r="G370" s="113" t="str">
        <f t="shared" si="34"/>
        <v/>
      </c>
      <c r="H370" s="479" t="str">
        <f>IF([1]raw_asset!$A370="","",VLOOKUP([1]raw_asset!$A370,[1]raw_asset!$A370:$G370,6))</f>
        <v/>
      </c>
      <c r="I370" s="479" t="str">
        <f>IF([1]raw_asset!$A370="","",VLOOKUP([1]raw_asset!$A370,[1]raw_asset!$A370:$G370,7))</f>
        <v/>
      </c>
      <c r="J370" s="113" t="str">
        <f t="shared" si="35"/>
        <v/>
      </c>
      <c r="K370" s="476" t="str">
        <f t="shared" si="30"/>
        <v/>
      </c>
      <c r="L370" s="479" t="str">
        <f t="shared" si="31"/>
        <v/>
      </c>
      <c r="M370" s="113" t="str">
        <f t="shared" si="32"/>
        <v/>
      </c>
      <c r="N370" s="485" t="str">
        <f>IF(B370="","",IF(ISERROR(VLOOKUP(A370,P2P!$A$13:$M$2000,3)),0,VLOOKUP(A370,P2P!$A$13:$M$2000,3))-IF(ISERROR(VLOOKUP(A370,P2P!$A$13:$M$2000,2)),0,VLOOKUP(A370,P2P!$A$13:$M$2000,2)))</f>
        <v/>
      </c>
      <c r="O370" s="485" t="str">
        <f>IF(E370="","",IF(ISERROR(VLOOKUP(A370,P2P!$A$13:$M$2000,8)),0,VLOOKUP(A370,P2P!$A$13:$M$2000,8))-IF(ISERROR(VLOOKUP(A370,P2P!$A$13:$M$2000,7)),0,VLOOKUP(A370,P2P!$A$13:$M$2000,7)))</f>
        <v/>
      </c>
      <c r="P370" s="485" t="str">
        <f>IF(H370="","",IF(ISERROR(VLOOKUP(A370,P2P!$A$13:$M$2000,13)),0,VLOOKUP(A370,P2P!$A$13:$M$2000,13))-IF(ISERROR(VLOOKUP(A370,P2P!$A$13:$M$2000,12)),0,VLOOKUP(A370,P2P!$A$13:$M$2000,12)))</f>
        <v/>
      </c>
    </row>
    <row r="371" spans="1:16">
      <c r="A371" s="479" t="str">
        <f>IF([1]raw_asset!$A371="","",VLOOKUP([1]raw_asset!$A371,[1]raw_asset!$A371:$G371,1))</f>
        <v/>
      </c>
      <c r="B371" s="479" t="str">
        <f>IF([1]raw_asset!$A371="","",VLOOKUP([1]raw_asset!$A371,[1]raw_asset!$A371:$G371,2))</f>
        <v/>
      </c>
      <c r="C371" s="479" t="str">
        <f>IF([1]raw_asset!$A371="","",VLOOKUP([1]raw_asset!$A371,[1]raw_asset!$A371:$G371,3))</f>
        <v/>
      </c>
      <c r="D371" s="113" t="str">
        <f t="shared" si="33"/>
        <v/>
      </c>
      <c r="E371" s="479" t="str">
        <f>IF([1]raw_asset!$A371="","",VLOOKUP([1]raw_asset!$A371,[1]raw_asset!$A371:$G371,4))</f>
        <v/>
      </c>
      <c r="F371" s="479" t="str">
        <f>IF([1]raw_asset!$A371="","",VLOOKUP([1]raw_asset!$A371,[1]raw_asset!$A371:$G371,5))</f>
        <v/>
      </c>
      <c r="G371" s="113" t="str">
        <f t="shared" si="34"/>
        <v/>
      </c>
      <c r="H371" s="479" t="str">
        <f>IF([1]raw_asset!$A371="","",VLOOKUP([1]raw_asset!$A371,[1]raw_asset!$A371:$G371,6))</f>
        <v/>
      </c>
      <c r="I371" s="479" t="str">
        <f>IF([1]raw_asset!$A371="","",VLOOKUP([1]raw_asset!$A371,[1]raw_asset!$A371:$G371,7))</f>
        <v/>
      </c>
      <c r="J371" s="113" t="str">
        <f t="shared" si="35"/>
        <v/>
      </c>
      <c r="K371" s="476" t="str">
        <f t="shared" si="30"/>
        <v/>
      </c>
      <c r="L371" s="479" t="str">
        <f t="shared" si="31"/>
        <v/>
      </c>
      <c r="M371" s="113" t="str">
        <f t="shared" si="32"/>
        <v/>
      </c>
      <c r="N371" s="485" t="str">
        <f>IF(B371="","",IF(ISERROR(VLOOKUP(A371,P2P!$A$13:$M$2000,3)),0,VLOOKUP(A371,P2P!$A$13:$M$2000,3))-IF(ISERROR(VLOOKUP(A371,P2P!$A$13:$M$2000,2)),0,VLOOKUP(A371,P2P!$A$13:$M$2000,2)))</f>
        <v/>
      </c>
      <c r="O371" s="485" t="str">
        <f>IF(E371="","",IF(ISERROR(VLOOKUP(A371,P2P!$A$13:$M$2000,8)),0,VLOOKUP(A371,P2P!$A$13:$M$2000,8))-IF(ISERROR(VLOOKUP(A371,P2P!$A$13:$M$2000,7)),0,VLOOKUP(A371,P2P!$A$13:$M$2000,7)))</f>
        <v/>
      </c>
      <c r="P371" s="485" t="str">
        <f>IF(H371="","",IF(ISERROR(VLOOKUP(A371,P2P!$A$13:$M$2000,13)),0,VLOOKUP(A371,P2P!$A$13:$M$2000,13))-IF(ISERROR(VLOOKUP(A371,P2P!$A$13:$M$2000,12)),0,VLOOKUP(A371,P2P!$A$13:$M$2000,12)))</f>
        <v/>
      </c>
    </row>
    <row r="372" spans="1:16">
      <c r="A372" s="479" t="str">
        <f>IF([1]raw_asset!$A372="","",VLOOKUP([1]raw_asset!$A372,[1]raw_asset!$A372:$G372,1))</f>
        <v/>
      </c>
      <c r="B372" s="479" t="str">
        <f>IF([1]raw_asset!$A372="","",VLOOKUP([1]raw_asset!$A372,[1]raw_asset!$A372:$G372,2))</f>
        <v/>
      </c>
      <c r="C372" s="479" t="str">
        <f>IF([1]raw_asset!$A372="","",VLOOKUP([1]raw_asset!$A372,[1]raw_asset!$A372:$G372,3))</f>
        <v/>
      </c>
      <c r="D372" s="113" t="str">
        <f t="shared" si="33"/>
        <v/>
      </c>
      <c r="E372" s="479" t="str">
        <f>IF([1]raw_asset!$A372="","",VLOOKUP([1]raw_asset!$A372,[1]raw_asset!$A372:$G372,4))</f>
        <v/>
      </c>
      <c r="F372" s="479" t="str">
        <f>IF([1]raw_asset!$A372="","",VLOOKUP([1]raw_asset!$A372,[1]raw_asset!$A372:$G372,5))</f>
        <v/>
      </c>
      <c r="G372" s="113" t="str">
        <f t="shared" si="34"/>
        <v/>
      </c>
      <c r="H372" s="479" t="str">
        <f>IF([1]raw_asset!$A372="","",VLOOKUP([1]raw_asset!$A372,[1]raw_asset!$A372:$G372,6))</f>
        <v/>
      </c>
      <c r="I372" s="479" t="str">
        <f>IF([1]raw_asset!$A372="","",VLOOKUP([1]raw_asset!$A372,[1]raw_asset!$A372:$G372,7))</f>
        <v/>
      </c>
      <c r="J372" s="113" t="str">
        <f t="shared" si="35"/>
        <v/>
      </c>
      <c r="K372" s="476" t="str">
        <f t="shared" si="30"/>
        <v/>
      </c>
      <c r="L372" s="479" t="str">
        <f t="shared" si="31"/>
        <v/>
      </c>
      <c r="M372" s="113" t="str">
        <f t="shared" si="32"/>
        <v/>
      </c>
      <c r="N372" s="485" t="str">
        <f>IF(B372="","",IF(ISERROR(VLOOKUP(A372,P2P!$A$13:$M$2000,3)),0,VLOOKUP(A372,P2P!$A$13:$M$2000,3))-IF(ISERROR(VLOOKUP(A372,P2P!$A$13:$M$2000,2)),0,VLOOKUP(A372,P2P!$A$13:$M$2000,2)))</f>
        <v/>
      </c>
      <c r="O372" s="485" t="str">
        <f>IF(E372="","",IF(ISERROR(VLOOKUP(A372,P2P!$A$13:$M$2000,8)),0,VLOOKUP(A372,P2P!$A$13:$M$2000,8))-IF(ISERROR(VLOOKUP(A372,P2P!$A$13:$M$2000,7)),0,VLOOKUP(A372,P2P!$A$13:$M$2000,7)))</f>
        <v/>
      </c>
      <c r="P372" s="485" t="str">
        <f>IF(H372="","",IF(ISERROR(VLOOKUP(A372,P2P!$A$13:$M$2000,13)),0,VLOOKUP(A372,P2P!$A$13:$M$2000,13))-IF(ISERROR(VLOOKUP(A372,P2P!$A$13:$M$2000,12)),0,VLOOKUP(A372,P2P!$A$13:$M$2000,12)))</f>
        <v/>
      </c>
    </row>
    <row r="373" spans="1:16">
      <c r="A373" s="479" t="str">
        <f>IF([1]raw_asset!$A373="","",VLOOKUP([1]raw_asset!$A373,[1]raw_asset!$A373:$G373,1))</f>
        <v/>
      </c>
      <c r="B373" s="479" t="str">
        <f>IF([1]raw_asset!$A373="","",VLOOKUP([1]raw_asset!$A373,[1]raw_asset!$A373:$G373,2))</f>
        <v/>
      </c>
      <c r="C373" s="479" t="str">
        <f>IF([1]raw_asset!$A373="","",VLOOKUP([1]raw_asset!$A373,[1]raw_asset!$A373:$G373,3))</f>
        <v/>
      </c>
      <c r="D373" s="113" t="str">
        <f t="shared" si="33"/>
        <v/>
      </c>
      <c r="E373" s="479" t="str">
        <f>IF([1]raw_asset!$A373="","",VLOOKUP([1]raw_asset!$A373,[1]raw_asset!$A373:$G373,4))</f>
        <v/>
      </c>
      <c r="F373" s="479" t="str">
        <f>IF([1]raw_asset!$A373="","",VLOOKUP([1]raw_asset!$A373,[1]raw_asset!$A373:$G373,5))</f>
        <v/>
      </c>
      <c r="G373" s="113" t="str">
        <f t="shared" si="34"/>
        <v/>
      </c>
      <c r="H373" s="479" t="str">
        <f>IF([1]raw_asset!$A373="","",VLOOKUP([1]raw_asset!$A373,[1]raw_asset!$A373:$G373,6))</f>
        <v/>
      </c>
      <c r="I373" s="479" t="str">
        <f>IF([1]raw_asset!$A373="","",VLOOKUP([1]raw_asset!$A373,[1]raw_asset!$A373:$G373,7))</f>
        <v/>
      </c>
      <c r="J373" s="113" t="str">
        <f t="shared" si="35"/>
        <v/>
      </c>
      <c r="K373" s="476" t="str">
        <f t="shared" si="30"/>
        <v/>
      </c>
      <c r="L373" s="479" t="str">
        <f t="shared" si="31"/>
        <v/>
      </c>
      <c r="M373" s="113" t="str">
        <f t="shared" si="32"/>
        <v/>
      </c>
      <c r="N373" s="485" t="str">
        <f>IF(B373="","",IF(ISERROR(VLOOKUP(A373,P2P!$A$13:$M$2000,3)),0,VLOOKUP(A373,P2P!$A$13:$M$2000,3))-IF(ISERROR(VLOOKUP(A373,P2P!$A$13:$M$2000,2)),0,VLOOKUP(A373,P2P!$A$13:$M$2000,2)))</f>
        <v/>
      </c>
      <c r="O373" s="485" t="str">
        <f>IF(E373="","",IF(ISERROR(VLOOKUP(A373,P2P!$A$13:$M$2000,8)),0,VLOOKUP(A373,P2P!$A$13:$M$2000,8))-IF(ISERROR(VLOOKUP(A373,P2P!$A$13:$M$2000,7)),0,VLOOKUP(A373,P2P!$A$13:$M$2000,7)))</f>
        <v/>
      </c>
      <c r="P373" s="485" t="str">
        <f>IF(H373="","",IF(ISERROR(VLOOKUP(A373,P2P!$A$13:$M$2000,13)),0,VLOOKUP(A373,P2P!$A$13:$M$2000,13))-IF(ISERROR(VLOOKUP(A373,P2P!$A$13:$M$2000,12)),0,VLOOKUP(A373,P2P!$A$13:$M$2000,12)))</f>
        <v/>
      </c>
    </row>
    <row r="374" spans="1:16">
      <c r="A374" s="479" t="str">
        <f>IF([1]raw_asset!$A374="","",VLOOKUP([1]raw_asset!$A374,[1]raw_asset!$A374:$G374,1))</f>
        <v/>
      </c>
      <c r="B374" s="479" t="str">
        <f>IF([1]raw_asset!$A374="","",VLOOKUP([1]raw_asset!$A374,[1]raw_asset!$A374:$G374,2))</f>
        <v/>
      </c>
      <c r="C374" s="479" t="str">
        <f>IF([1]raw_asset!$A374="","",VLOOKUP([1]raw_asset!$A374,[1]raw_asset!$A374:$G374,3))</f>
        <v/>
      </c>
      <c r="D374" s="113" t="str">
        <f t="shared" si="33"/>
        <v/>
      </c>
      <c r="E374" s="479" t="str">
        <f>IF([1]raw_asset!$A374="","",VLOOKUP([1]raw_asset!$A374,[1]raw_asset!$A374:$G374,4))</f>
        <v/>
      </c>
      <c r="F374" s="479" t="str">
        <f>IF([1]raw_asset!$A374="","",VLOOKUP([1]raw_asset!$A374,[1]raw_asset!$A374:$G374,5))</f>
        <v/>
      </c>
      <c r="G374" s="113" t="str">
        <f t="shared" si="34"/>
        <v/>
      </c>
      <c r="H374" s="479" t="str">
        <f>IF([1]raw_asset!$A374="","",VLOOKUP([1]raw_asset!$A374,[1]raw_asset!$A374:$G374,6))</f>
        <v/>
      </c>
      <c r="I374" s="479" t="str">
        <f>IF([1]raw_asset!$A374="","",VLOOKUP([1]raw_asset!$A374,[1]raw_asset!$A374:$G374,7))</f>
        <v/>
      </c>
      <c r="J374" s="113" t="str">
        <f t="shared" si="35"/>
        <v/>
      </c>
      <c r="K374" s="476" t="str">
        <f t="shared" si="30"/>
        <v/>
      </c>
      <c r="L374" s="479" t="str">
        <f t="shared" si="31"/>
        <v/>
      </c>
      <c r="M374" s="113" t="str">
        <f t="shared" si="32"/>
        <v/>
      </c>
      <c r="N374" s="485" t="str">
        <f>IF(B374="","",IF(ISERROR(VLOOKUP(A374,P2P!$A$13:$M$2000,3)),0,VLOOKUP(A374,P2P!$A$13:$M$2000,3))-IF(ISERROR(VLOOKUP(A374,P2P!$A$13:$M$2000,2)),0,VLOOKUP(A374,P2P!$A$13:$M$2000,2)))</f>
        <v/>
      </c>
      <c r="O374" s="485" t="str">
        <f>IF(E374="","",IF(ISERROR(VLOOKUP(A374,P2P!$A$13:$M$2000,8)),0,VLOOKUP(A374,P2P!$A$13:$M$2000,8))-IF(ISERROR(VLOOKUP(A374,P2P!$A$13:$M$2000,7)),0,VLOOKUP(A374,P2P!$A$13:$M$2000,7)))</f>
        <v/>
      </c>
      <c r="P374" s="485" t="str">
        <f>IF(H374="","",IF(ISERROR(VLOOKUP(A374,P2P!$A$13:$M$2000,13)),0,VLOOKUP(A374,P2P!$A$13:$M$2000,13))-IF(ISERROR(VLOOKUP(A374,P2P!$A$13:$M$2000,12)),0,VLOOKUP(A374,P2P!$A$13:$M$2000,12)))</f>
        <v/>
      </c>
    </row>
    <row r="375" spans="1:16">
      <c r="A375" s="479" t="str">
        <f>IF([1]raw_asset!$A375="","",VLOOKUP([1]raw_asset!$A375,[1]raw_asset!$A375:$G375,1))</f>
        <v/>
      </c>
      <c r="B375" s="479" t="str">
        <f>IF([1]raw_asset!$A375="","",VLOOKUP([1]raw_asset!$A375,[1]raw_asset!$A375:$G375,2))</f>
        <v/>
      </c>
      <c r="C375" s="479" t="str">
        <f>IF([1]raw_asset!$A375="","",VLOOKUP([1]raw_asset!$A375,[1]raw_asset!$A375:$G375,3))</f>
        <v/>
      </c>
      <c r="D375" s="113" t="str">
        <f t="shared" si="33"/>
        <v/>
      </c>
      <c r="E375" s="479" t="str">
        <f>IF([1]raw_asset!$A375="","",VLOOKUP([1]raw_asset!$A375,[1]raw_asset!$A375:$G375,4))</f>
        <v/>
      </c>
      <c r="F375" s="479" t="str">
        <f>IF([1]raw_asset!$A375="","",VLOOKUP([1]raw_asset!$A375,[1]raw_asset!$A375:$G375,5))</f>
        <v/>
      </c>
      <c r="G375" s="113" t="str">
        <f t="shared" si="34"/>
        <v/>
      </c>
      <c r="H375" s="479" t="str">
        <f>IF([1]raw_asset!$A375="","",VLOOKUP([1]raw_asset!$A375,[1]raw_asset!$A375:$G375,6))</f>
        <v/>
      </c>
      <c r="I375" s="479" t="str">
        <f>IF([1]raw_asset!$A375="","",VLOOKUP([1]raw_asset!$A375,[1]raw_asset!$A375:$G375,7))</f>
        <v/>
      </c>
      <c r="J375" s="113" t="str">
        <f t="shared" si="35"/>
        <v/>
      </c>
      <c r="K375" s="476" t="str">
        <f t="shared" si="30"/>
        <v/>
      </c>
      <c r="L375" s="479" t="str">
        <f t="shared" si="31"/>
        <v/>
      </c>
      <c r="M375" s="113" t="str">
        <f t="shared" si="32"/>
        <v/>
      </c>
      <c r="N375" s="485" t="str">
        <f>IF(B375="","",IF(ISERROR(VLOOKUP(A375,P2P!$A$13:$M$2000,3)),0,VLOOKUP(A375,P2P!$A$13:$M$2000,3))-IF(ISERROR(VLOOKUP(A375,P2P!$A$13:$M$2000,2)),0,VLOOKUP(A375,P2P!$A$13:$M$2000,2)))</f>
        <v/>
      </c>
      <c r="O375" s="485" t="str">
        <f>IF(E375="","",IF(ISERROR(VLOOKUP(A375,P2P!$A$13:$M$2000,8)),0,VLOOKUP(A375,P2P!$A$13:$M$2000,8))-IF(ISERROR(VLOOKUP(A375,P2P!$A$13:$M$2000,7)),0,VLOOKUP(A375,P2P!$A$13:$M$2000,7)))</f>
        <v/>
      </c>
      <c r="P375" s="485" t="str">
        <f>IF(H375="","",IF(ISERROR(VLOOKUP(A375,P2P!$A$13:$M$2000,13)),0,VLOOKUP(A375,P2P!$A$13:$M$2000,13))-IF(ISERROR(VLOOKUP(A375,P2P!$A$13:$M$2000,12)),0,VLOOKUP(A375,P2P!$A$13:$M$2000,12)))</f>
        <v/>
      </c>
    </row>
    <row r="376" spans="1:16">
      <c r="A376" s="479" t="str">
        <f>IF([1]raw_asset!$A376="","",VLOOKUP([1]raw_asset!$A376,[1]raw_asset!$A376:$G376,1))</f>
        <v/>
      </c>
      <c r="B376" s="479" t="str">
        <f>IF([1]raw_asset!$A376="","",VLOOKUP([1]raw_asset!$A376,[1]raw_asset!$A376:$G376,2))</f>
        <v/>
      </c>
      <c r="C376" s="479" t="str">
        <f>IF([1]raw_asset!$A376="","",VLOOKUP([1]raw_asset!$A376,[1]raw_asset!$A376:$G376,3))</f>
        <v/>
      </c>
      <c r="D376" s="113" t="str">
        <f t="shared" si="33"/>
        <v/>
      </c>
      <c r="E376" s="479" t="str">
        <f>IF([1]raw_asset!$A376="","",VLOOKUP([1]raw_asset!$A376,[1]raw_asset!$A376:$G376,4))</f>
        <v/>
      </c>
      <c r="F376" s="479" t="str">
        <f>IF([1]raw_asset!$A376="","",VLOOKUP([1]raw_asset!$A376,[1]raw_asset!$A376:$G376,5))</f>
        <v/>
      </c>
      <c r="G376" s="113" t="str">
        <f t="shared" si="34"/>
        <v/>
      </c>
      <c r="H376" s="479" t="str">
        <f>IF([1]raw_asset!$A376="","",VLOOKUP([1]raw_asset!$A376,[1]raw_asset!$A376:$G376,6))</f>
        <v/>
      </c>
      <c r="I376" s="479" t="str">
        <f>IF([1]raw_asset!$A376="","",VLOOKUP([1]raw_asset!$A376,[1]raw_asset!$A376:$G376,7))</f>
        <v/>
      </c>
      <c r="J376" s="113" t="str">
        <f t="shared" si="35"/>
        <v/>
      </c>
      <c r="K376" s="476" t="str">
        <f t="shared" si="30"/>
        <v/>
      </c>
      <c r="L376" s="479" t="str">
        <f t="shared" si="31"/>
        <v/>
      </c>
      <c r="M376" s="113" t="str">
        <f t="shared" si="32"/>
        <v/>
      </c>
      <c r="N376" s="485" t="str">
        <f>IF(B376="","",IF(ISERROR(VLOOKUP(A376,P2P!$A$13:$M$2000,3)),0,VLOOKUP(A376,P2P!$A$13:$M$2000,3))-IF(ISERROR(VLOOKUP(A376,P2P!$A$13:$M$2000,2)),0,VLOOKUP(A376,P2P!$A$13:$M$2000,2)))</f>
        <v/>
      </c>
      <c r="O376" s="485" t="str">
        <f>IF(E376="","",IF(ISERROR(VLOOKUP(A376,P2P!$A$13:$M$2000,8)),0,VLOOKUP(A376,P2P!$A$13:$M$2000,8))-IF(ISERROR(VLOOKUP(A376,P2P!$A$13:$M$2000,7)),0,VLOOKUP(A376,P2P!$A$13:$M$2000,7)))</f>
        <v/>
      </c>
      <c r="P376" s="485" t="str">
        <f>IF(H376="","",IF(ISERROR(VLOOKUP(A376,P2P!$A$13:$M$2000,13)),0,VLOOKUP(A376,P2P!$A$13:$M$2000,13))-IF(ISERROR(VLOOKUP(A376,P2P!$A$13:$M$2000,12)),0,VLOOKUP(A376,P2P!$A$13:$M$2000,12)))</f>
        <v/>
      </c>
    </row>
    <row r="377" spans="1:16">
      <c r="A377" s="479" t="str">
        <f>IF([1]raw_asset!$A377="","",VLOOKUP([1]raw_asset!$A377,[1]raw_asset!$A377:$G377,1))</f>
        <v/>
      </c>
      <c r="B377" s="479" t="str">
        <f>IF([1]raw_asset!$A377="","",VLOOKUP([1]raw_asset!$A377,[1]raw_asset!$A377:$G377,2))</f>
        <v/>
      </c>
      <c r="C377" s="479" t="str">
        <f>IF([1]raw_asset!$A377="","",VLOOKUP([1]raw_asset!$A377,[1]raw_asset!$A377:$G377,3))</f>
        <v/>
      </c>
      <c r="D377" s="113" t="str">
        <f t="shared" si="33"/>
        <v/>
      </c>
      <c r="E377" s="479" t="str">
        <f>IF([1]raw_asset!$A377="","",VLOOKUP([1]raw_asset!$A377,[1]raw_asset!$A377:$G377,4))</f>
        <v/>
      </c>
      <c r="F377" s="479" t="str">
        <f>IF([1]raw_asset!$A377="","",VLOOKUP([1]raw_asset!$A377,[1]raw_asset!$A377:$G377,5))</f>
        <v/>
      </c>
      <c r="G377" s="113" t="str">
        <f t="shared" si="34"/>
        <v/>
      </c>
      <c r="H377" s="479" t="str">
        <f>IF([1]raw_asset!$A377="","",VLOOKUP([1]raw_asset!$A377,[1]raw_asset!$A377:$G377,6))</f>
        <v/>
      </c>
      <c r="I377" s="479" t="str">
        <f>IF([1]raw_asset!$A377="","",VLOOKUP([1]raw_asset!$A377,[1]raw_asset!$A377:$G377,7))</f>
        <v/>
      </c>
      <c r="J377" s="113" t="str">
        <f t="shared" si="35"/>
        <v/>
      </c>
      <c r="K377" s="476" t="str">
        <f t="shared" si="30"/>
        <v/>
      </c>
      <c r="L377" s="479" t="str">
        <f t="shared" si="31"/>
        <v/>
      </c>
      <c r="M377" s="113" t="str">
        <f t="shared" si="32"/>
        <v/>
      </c>
      <c r="N377" s="485" t="str">
        <f>IF(B377="","",IF(ISERROR(VLOOKUP(A377,P2P!$A$13:$M$2000,3)),0,VLOOKUP(A377,P2P!$A$13:$M$2000,3))-IF(ISERROR(VLOOKUP(A377,P2P!$A$13:$M$2000,2)),0,VLOOKUP(A377,P2P!$A$13:$M$2000,2)))</f>
        <v/>
      </c>
      <c r="O377" s="485" t="str">
        <f>IF(E377="","",IF(ISERROR(VLOOKUP(A377,P2P!$A$13:$M$2000,8)),0,VLOOKUP(A377,P2P!$A$13:$M$2000,8))-IF(ISERROR(VLOOKUP(A377,P2P!$A$13:$M$2000,7)),0,VLOOKUP(A377,P2P!$A$13:$M$2000,7)))</f>
        <v/>
      </c>
      <c r="P377" s="485" t="str">
        <f>IF(H377="","",IF(ISERROR(VLOOKUP(A377,P2P!$A$13:$M$2000,13)),0,VLOOKUP(A377,P2P!$A$13:$M$2000,13))-IF(ISERROR(VLOOKUP(A377,P2P!$A$13:$M$2000,12)),0,VLOOKUP(A377,P2P!$A$13:$M$2000,12)))</f>
        <v/>
      </c>
    </row>
    <row r="378" spans="1:16">
      <c r="A378" s="479" t="str">
        <f>IF([1]raw_asset!$A378="","",VLOOKUP([1]raw_asset!$A378,[1]raw_asset!$A378:$G378,1))</f>
        <v/>
      </c>
      <c r="B378" s="479" t="str">
        <f>IF([1]raw_asset!$A378="","",VLOOKUP([1]raw_asset!$A378,[1]raw_asset!$A378:$G378,2))</f>
        <v/>
      </c>
      <c r="C378" s="479" t="str">
        <f>IF([1]raw_asset!$A378="","",VLOOKUP([1]raw_asset!$A378,[1]raw_asset!$A378:$G378,3))</f>
        <v/>
      </c>
      <c r="D378" s="113" t="str">
        <f t="shared" si="33"/>
        <v/>
      </c>
      <c r="E378" s="479" t="str">
        <f>IF([1]raw_asset!$A378="","",VLOOKUP([1]raw_asset!$A378,[1]raw_asset!$A378:$G378,4))</f>
        <v/>
      </c>
      <c r="F378" s="479" t="str">
        <f>IF([1]raw_asset!$A378="","",VLOOKUP([1]raw_asset!$A378,[1]raw_asset!$A378:$G378,5))</f>
        <v/>
      </c>
      <c r="G378" s="113" t="str">
        <f t="shared" si="34"/>
        <v/>
      </c>
      <c r="H378" s="479" t="str">
        <f>IF([1]raw_asset!$A378="","",VLOOKUP([1]raw_asset!$A378,[1]raw_asset!$A378:$G378,6))</f>
        <v/>
      </c>
      <c r="I378" s="479" t="str">
        <f>IF([1]raw_asset!$A378="","",VLOOKUP([1]raw_asset!$A378,[1]raw_asset!$A378:$G378,7))</f>
        <v/>
      </c>
      <c r="J378" s="113" t="str">
        <f t="shared" si="35"/>
        <v/>
      </c>
      <c r="K378" s="476" t="str">
        <f t="shared" si="30"/>
        <v/>
      </c>
      <c r="L378" s="479" t="str">
        <f t="shared" si="31"/>
        <v/>
      </c>
      <c r="M378" s="113" t="str">
        <f t="shared" si="32"/>
        <v/>
      </c>
      <c r="N378" s="485" t="str">
        <f>IF(B378="","",IF(ISERROR(VLOOKUP(A378,P2P!$A$13:$M$2000,3)),0,VLOOKUP(A378,P2P!$A$13:$M$2000,3))-IF(ISERROR(VLOOKUP(A378,P2P!$A$13:$M$2000,2)),0,VLOOKUP(A378,P2P!$A$13:$M$2000,2)))</f>
        <v/>
      </c>
      <c r="O378" s="485" t="str">
        <f>IF(E378="","",IF(ISERROR(VLOOKUP(A378,P2P!$A$13:$M$2000,8)),0,VLOOKUP(A378,P2P!$A$13:$M$2000,8))-IF(ISERROR(VLOOKUP(A378,P2P!$A$13:$M$2000,7)),0,VLOOKUP(A378,P2P!$A$13:$M$2000,7)))</f>
        <v/>
      </c>
      <c r="P378" s="485" t="str">
        <f>IF(H378="","",IF(ISERROR(VLOOKUP(A378,P2P!$A$13:$M$2000,13)),0,VLOOKUP(A378,P2P!$A$13:$M$2000,13))-IF(ISERROR(VLOOKUP(A378,P2P!$A$13:$M$2000,12)),0,VLOOKUP(A378,P2P!$A$13:$M$2000,12)))</f>
        <v/>
      </c>
    </row>
    <row r="379" spans="1:16">
      <c r="A379" s="479" t="str">
        <f>IF([1]raw_asset!$A379="","",VLOOKUP([1]raw_asset!$A379,[1]raw_asset!$A379:$G379,1))</f>
        <v/>
      </c>
      <c r="B379" s="479" t="str">
        <f>IF([1]raw_asset!$A379="","",VLOOKUP([1]raw_asset!$A379,[1]raw_asset!$A379:$G379,2))</f>
        <v/>
      </c>
      <c r="C379" s="479" t="str">
        <f>IF([1]raw_asset!$A379="","",VLOOKUP([1]raw_asset!$A379,[1]raw_asset!$A379:$G379,3))</f>
        <v/>
      </c>
      <c r="D379" s="113" t="str">
        <f t="shared" si="33"/>
        <v/>
      </c>
      <c r="E379" s="479" t="str">
        <f>IF([1]raw_asset!$A379="","",VLOOKUP([1]raw_asset!$A379,[1]raw_asset!$A379:$G379,4))</f>
        <v/>
      </c>
      <c r="F379" s="479" t="str">
        <f>IF([1]raw_asset!$A379="","",VLOOKUP([1]raw_asset!$A379,[1]raw_asset!$A379:$G379,5))</f>
        <v/>
      </c>
      <c r="G379" s="113" t="str">
        <f t="shared" si="34"/>
        <v/>
      </c>
      <c r="H379" s="479" t="str">
        <f>IF([1]raw_asset!$A379="","",VLOOKUP([1]raw_asset!$A379,[1]raw_asset!$A379:$G379,6))</f>
        <v/>
      </c>
      <c r="I379" s="479" t="str">
        <f>IF([1]raw_asset!$A379="","",VLOOKUP([1]raw_asset!$A379,[1]raw_asset!$A379:$G379,7))</f>
        <v/>
      </c>
      <c r="J379" s="113" t="str">
        <f t="shared" si="35"/>
        <v/>
      </c>
      <c r="K379" s="476" t="str">
        <f t="shared" si="30"/>
        <v/>
      </c>
      <c r="L379" s="479" t="str">
        <f t="shared" si="31"/>
        <v/>
      </c>
      <c r="M379" s="113" t="str">
        <f t="shared" si="32"/>
        <v/>
      </c>
      <c r="N379" s="485" t="str">
        <f>IF(B379="","",IF(ISERROR(VLOOKUP(A379,P2P!$A$13:$M$2000,3)),0,VLOOKUP(A379,P2P!$A$13:$M$2000,3))-IF(ISERROR(VLOOKUP(A379,P2P!$A$13:$M$2000,2)),0,VLOOKUP(A379,P2P!$A$13:$M$2000,2)))</f>
        <v/>
      </c>
      <c r="O379" s="485" t="str">
        <f>IF(E379="","",IF(ISERROR(VLOOKUP(A379,P2P!$A$13:$M$2000,8)),0,VLOOKUP(A379,P2P!$A$13:$M$2000,8))-IF(ISERROR(VLOOKUP(A379,P2P!$A$13:$M$2000,7)),0,VLOOKUP(A379,P2P!$A$13:$M$2000,7)))</f>
        <v/>
      </c>
      <c r="P379" s="485" t="str">
        <f>IF(H379="","",IF(ISERROR(VLOOKUP(A379,P2P!$A$13:$M$2000,13)),0,VLOOKUP(A379,P2P!$A$13:$M$2000,13))-IF(ISERROR(VLOOKUP(A379,P2P!$A$13:$M$2000,12)),0,VLOOKUP(A379,P2P!$A$13:$M$2000,12)))</f>
        <v/>
      </c>
    </row>
    <row r="380" spans="1:16">
      <c r="A380" s="479" t="str">
        <f>IF([1]raw_asset!$A380="","",VLOOKUP([1]raw_asset!$A380,[1]raw_asset!$A380:$G380,1))</f>
        <v/>
      </c>
      <c r="B380" s="479" t="str">
        <f>IF([1]raw_asset!$A380="","",VLOOKUP([1]raw_asset!$A380,[1]raw_asset!$A380:$G380,2))</f>
        <v/>
      </c>
      <c r="C380" s="479" t="str">
        <f>IF([1]raw_asset!$A380="","",VLOOKUP([1]raw_asset!$A380,[1]raw_asset!$A380:$G380,3))</f>
        <v/>
      </c>
      <c r="D380" s="113" t="str">
        <f t="shared" si="33"/>
        <v/>
      </c>
      <c r="E380" s="479" t="str">
        <f>IF([1]raw_asset!$A380="","",VLOOKUP([1]raw_asset!$A380,[1]raw_asset!$A380:$G380,4))</f>
        <v/>
      </c>
      <c r="F380" s="479" t="str">
        <f>IF([1]raw_asset!$A380="","",VLOOKUP([1]raw_asset!$A380,[1]raw_asset!$A380:$G380,5))</f>
        <v/>
      </c>
      <c r="G380" s="113" t="str">
        <f t="shared" si="34"/>
        <v/>
      </c>
      <c r="H380" s="479" t="str">
        <f>IF([1]raw_asset!$A380="","",VLOOKUP([1]raw_asset!$A380,[1]raw_asset!$A380:$G380,6))</f>
        <v/>
      </c>
      <c r="I380" s="479" t="str">
        <f>IF([1]raw_asset!$A380="","",VLOOKUP([1]raw_asset!$A380,[1]raw_asset!$A380:$G380,7))</f>
        <v/>
      </c>
      <c r="J380" s="113" t="str">
        <f t="shared" si="35"/>
        <v/>
      </c>
      <c r="K380" s="476" t="str">
        <f t="shared" si="30"/>
        <v/>
      </c>
      <c r="L380" s="479" t="str">
        <f t="shared" si="31"/>
        <v/>
      </c>
      <c r="M380" s="113" t="str">
        <f t="shared" si="32"/>
        <v/>
      </c>
      <c r="N380" s="485" t="str">
        <f>IF(B380="","",IF(ISERROR(VLOOKUP(A380,P2P!$A$13:$M$2000,3)),0,VLOOKUP(A380,P2P!$A$13:$M$2000,3))-IF(ISERROR(VLOOKUP(A380,P2P!$A$13:$M$2000,2)),0,VLOOKUP(A380,P2P!$A$13:$M$2000,2)))</f>
        <v/>
      </c>
      <c r="O380" s="485" t="str">
        <f>IF(E380="","",IF(ISERROR(VLOOKUP(A380,P2P!$A$13:$M$2000,8)),0,VLOOKUP(A380,P2P!$A$13:$M$2000,8))-IF(ISERROR(VLOOKUP(A380,P2P!$A$13:$M$2000,7)),0,VLOOKUP(A380,P2P!$A$13:$M$2000,7)))</f>
        <v/>
      </c>
      <c r="P380" s="485" t="str">
        <f>IF(H380="","",IF(ISERROR(VLOOKUP(A380,P2P!$A$13:$M$2000,13)),0,VLOOKUP(A380,P2P!$A$13:$M$2000,13))-IF(ISERROR(VLOOKUP(A380,P2P!$A$13:$M$2000,12)),0,VLOOKUP(A380,P2P!$A$13:$M$2000,12)))</f>
        <v/>
      </c>
    </row>
    <row r="381" spans="1:16">
      <c r="A381" s="479" t="str">
        <f>IF([1]raw_asset!$A381="","",VLOOKUP([1]raw_asset!$A381,[1]raw_asset!$A381:$G381,1))</f>
        <v/>
      </c>
      <c r="B381" s="479" t="str">
        <f>IF([1]raw_asset!$A381="","",VLOOKUP([1]raw_asset!$A381,[1]raw_asset!$A381:$G381,2))</f>
        <v/>
      </c>
      <c r="C381" s="479" t="str">
        <f>IF([1]raw_asset!$A381="","",VLOOKUP([1]raw_asset!$A381,[1]raw_asset!$A381:$G381,3))</f>
        <v/>
      </c>
      <c r="D381" s="113" t="str">
        <f t="shared" si="33"/>
        <v/>
      </c>
      <c r="E381" s="479" t="str">
        <f>IF([1]raw_asset!$A381="","",VLOOKUP([1]raw_asset!$A381,[1]raw_asset!$A381:$G381,4))</f>
        <v/>
      </c>
      <c r="F381" s="479" t="str">
        <f>IF([1]raw_asset!$A381="","",VLOOKUP([1]raw_asset!$A381,[1]raw_asset!$A381:$G381,5))</f>
        <v/>
      </c>
      <c r="G381" s="113" t="str">
        <f t="shared" si="34"/>
        <v/>
      </c>
      <c r="H381" s="479" t="str">
        <f>IF([1]raw_asset!$A381="","",VLOOKUP([1]raw_asset!$A381,[1]raw_asset!$A381:$G381,6))</f>
        <v/>
      </c>
      <c r="I381" s="479" t="str">
        <f>IF([1]raw_asset!$A381="","",VLOOKUP([1]raw_asset!$A381,[1]raw_asset!$A381:$G381,7))</f>
        <v/>
      </c>
      <c r="J381" s="113" t="str">
        <f t="shared" si="35"/>
        <v/>
      </c>
      <c r="K381" s="476" t="str">
        <f t="shared" si="30"/>
        <v/>
      </c>
      <c r="L381" s="479" t="str">
        <f t="shared" si="31"/>
        <v/>
      </c>
      <c r="M381" s="113" t="str">
        <f t="shared" si="32"/>
        <v/>
      </c>
      <c r="N381" s="485" t="str">
        <f>IF(B381="","",IF(ISERROR(VLOOKUP(A381,P2P!$A$13:$M$2000,3)),0,VLOOKUP(A381,P2P!$A$13:$M$2000,3))-IF(ISERROR(VLOOKUP(A381,P2P!$A$13:$M$2000,2)),0,VLOOKUP(A381,P2P!$A$13:$M$2000,2)))</f>
        <v/>
      </c>
      <c r="O381" s="485" t="str">
        <f>IF(E381="","",IF(ISERROR(VLOOKUP(A381,P2P!$A$13:$M$2000,8)),0,VLOOKUP(A381,P2P!$A$13:$M$2000,8))-IF(ISERROR(VLOOKUP(A381,P2P!$A$13:$M$2000,7)),0,VLOOKUP(A381,P2P!$A$13:$M$2000,7)))</f>
        <v/>
      </c>
      <c r="P381" s="485" t="str">
        <f>IF(H381="","",IF(ISERROR(VLOOKUP(A381,P2P!$A$13:$M$2000,13)),0,VLOOKUP(A381,P2P!$A$13:$M$2000,13))-IF(ISERROR(VLOOKUP(A381,P2P!$A$13:$M$2000,12)),0,VLOOKUP(A381,P2P!$A$13:$M$2000,12)))</f>
        <v/>
      </c>
    </row>
    <row r="382" spans="1:16">
      <c r="A382" s="479" t="str">
        <f>IF([1]raw_asset!$A382="","",VLOOKUP([1]raw_asset!$A382,[1]raw_asset!$A382:$G382,1))</f>
        <v/>
      </c>
      <c r="B382" s="479" t="str">
        <f>IF([1]raw_asset!$A382="","",VLOOKUP([1]raw_asset!$A382,[1]raw_asset!$A382:$G382,2))</f>
        <v/>
      </c>
      <c r="C382" s="479" t="str">
        <f>IF([1]raw_asset!$A382="","",VLOOKUP([1]raw_asset!$A382,[1]raw_asset!$A382:$G382,3))</f>
        <v/>
      </c>
      <c r="D382" s="113" t="str">
        <f t="shared" si="33"/>
        <v/>
      </c>
      <c r="E382" s="479" t="str">
        <f>IF([1]raw_asset!$A382="","",VLOOKUP([1]raw_asset!$A382,[1]raw_asset!$A382:$G382,4))</f>
        <v/>
      </c>
      <c r="F382" s="479" t="str">
        <f>IF([1]raw_asset!$A382="","",VLOOKUP([1]raw_asset!$A382,[1]raw_asset!$A382:$G382,5))</f>
        <v/>
      </c>
      <c r="G382" s="113" t="str">
        <f t="shared" si="34"/>
        <v/>
      </c>
      <c r="H382" s="479" t="str">
        <f>IF([1]raw_asset!$A382="","",VLOOKUP([1]raw_asset!$A382,[1]raw_asset!$A382:$G382,6))</f>
        <v/>
      </c>
      <c r="I382" s="479" t="str">
        <f>IF([1]raw_asset!$A382="","",VLOOKUP([1]raw_asset!$A382,[1]raw_asset!$A382:$G382,7))</f>
        <v/>
      </c>
      <c r="J382" s="113" t="str">
        <f t="shared" si="35"/>
        <v/>
      </c>
      <c r="K382" s="476" t="str">
        <f t="shared" si="30"/>
        <v/>
      </c>
      <c r="L382" s="479" t="str">
        <f t="shared" si="31"/>
        <v/>
      </c>
      <c r="M382" s="113" t="str">
        <f t="shared" si="32"/>
        <v/>
      </c>
      <c r="N382" s="485" t="str">
        <f>IF(B382="","",IF(ISERROR(VLOOKUP(A382,P2P!$A$13:$M$2000,3)),0,VLOOKUP(A382,P2P!$A$13:$M$2000,3))-IF(ISERROR(VLOOKUP(A382,P2P!$A$13:$M$2000,2)),0,VLOOKUP(A382,P2P!$A$13:$M$2000,2)))</f>
        <v/>
      </c>
      <c r="O382" s="485" t="str">
        <f>IF(E382="","",IF(ISERROR(VLOOKUP(A382,P2P!$A$13:$M$2000,8)),0,VLOOKUP(A382,P2P!$A$13:$M$2000,8))-IF(ISERROR(VLOOKUP(A382,P2P!$A$13:$M$2000,7)),0,VLOOKUP(A382,P2P!$A$13:$M$2000,7)))</f>
        <v/>
      </c>
      <c r="P382" s="485" t="str">
        <f>IF(H382="","",IF(ISERROR(VLOOKUP(A382,P2P!$A$13:$M$2000,13)),0,VLOOKUP(A382,P2P!$A$13:$M$2000,13))-IF(ISERROR(VLOOKUP(A382,P2P!$A$13:$M$2000,12)),0,VLOOKUP(A382,P2P!$A$13:$M$2000,12)))</f>
        <v/>
      </c>
    </row>
    <row r="383" spans="1:16">
      <c r="A383" s="479" t="str">
        <f>IF([1]raw_asset!$A383="","",VLOOKUP([1]raw_asset!$A383,[1]raw_asset!$A383:$G383,1))</f>
        <v/>
      </c>
      <c r="B383" s="479" t="str">
        <f>IF([1]raw_asset!$A383="","",VLOOKUP([1]raw_asset!$A383,[1]raw_asset!$A383:$G383,2))</f>
        <v/>
      </c>
      <c r="C383" s="479" t="str">
        <f>IF([1]raw_asset!$A383="","",VLOOKUP([1]raw_asset!$A383,[1]raw_asset!$A383:$G383,3))</f>
        <v/>
      </c>
      <c r="D383" s="113" t="str">
        <f t="shared" si="33"/>
        <v/>
      </c>
      <c r="E383" s="479" t="str">
        <f>IF([1]raw_asset!$A383="","",VLOOKUP([1]raw_asset!$A383,[1]raw_asset!$A383:$G383,4))</f>
        <v/>
      </c>
      <c r="F383" s="479" t="str">
        <f>IF([1]raw_asset!$A383="","",VLOOKUP([1]raw_asset!$A383,[1]raw_asset!$A383:$G383,5))</f>
        <v/>
      </c>
      <c r="G383" s="113" t="str">
        <f t="shared" si="34"/>
        <v/>
      </c>
      <c r="H383" s="479" t="str">
        <f>IF([1]raw_asset!$A383="","",VLOOKUP([1]raw_asset!$A383,[1]raw_asset!$A383:$G383,6))</f>
        <v/>
      </c>
      <c r="I383" s="479" t="str">
        <f>IF([1]raw_asset!$A383="","",VLOOKUP([1]raw_asset!$A383,[1]raw_asset!$A383:$G383,7))</f>
        <v/>
      </c>
      <c r="J383" s="113" t="str">
        <f t="shared" si="35"/>
        <v/>
      </c>
      <c r="K383" s="476" t="str">
        <f t="shared" si="30"/>
        <v/>
      </c>
      <c r="L383" s="479" t="str">
        <f t="shared" si="31"/>
        <v/>
      </c>
      <c r="M383" s="113" t="str">
        <f t="shared" si="32"/>
        <v/>
      </c>
      <c r="N383" s="485" t="str">
        <f>IF(B383="","",IF(ISERROR(VLOOKUP(A383,P2P!$A$13:$M$2000,3)),0,VLOOKUP(A383,P2P!$A$13:$M$2000,3))-IF(ISERROR(VLOOKUP(A383,P2P!$A$13:$M$2000,2)),0,VLOOKUP(A383,P2P!$A$13:$M$2000,2)))</f>
        <v/>
      </c>
      <c r="O383" s="485" t="str">
        <f>IF(E383="","",IF(ISERROR(VLOOKUP(A383,P2P!$A$13:$M$2000,8)),0,VLOOKUP(A383,P2P!$A$13:$M$2000,8))-IF(ISERROR(VLOOKUP(A383,P2P!$A$13:$M$2000,7)),0,VLOOKUP(A383,P2P!$A$13:$M$2000,7)))</f>
        <v/>
      </c>
      <c r="P383" s="485" t="str">
        <f>IF(H383="","",IF(ISERROR(VLOOKUP(A383,P2P!$A$13:$M$2000,13)),0,VLOOKUP(A383,P2P!$A$13:$M$2000,13))-IF(ISERROR(VLOOKUP(A383,P2P!$A$13:$M$2000,12)),0,VLOOKUP(A383,P2P!$A$13:$M$2000,12)))</f>
        <v/>
      </c>
    </row>
    <row r="384" spans="1:16">
      <c r="A384" s="479" t="str">
        <f>IF([1]raw_asset!$A384="","",VLOOKUP([1]raw_asset!$A384,[1]raw_asset!$A384:$G384,1))</f>
        <v/>
      </c>
      <c r="B384" s="479" t="str">
        <f>IF([1]raw_asset!$A384="","",VLOOKUP([1]raw_asset!$A384,[1]raw_asset!$A384:$G384,2))</f>
        <v/>
      </c>
      <c r="C384" s="479" t="str">
        <f>IF([1]raw_asset!$A384="","",VLOOKUP([1]raw_asset!$A384,[1]raw_asset!$A384:$G384,3))</f>
        <v/>
      </c>
      <c r="D384" s="113" t="str">
        <f t="shared" si="33"/>
        <v/>
      </c>
      <c r="E384" s="479" t="str">
        <f>IF([1]raw_asset!$A384="","",VLOOKUP([1]raw_asset!$A384,[1]raw_asset!$A384:$G384,4))</f>
        <v/>
      </c>
      <c r="F384" s="479" t="str">
        <f>IF([1]raw_asset!$A384="","",VLOOKUP([1]raw_asset!$A384,[1]raw_asset!$A384:$G384,5))</f>
        <v/>
      </c>
      <c r="G384" s="113" t="str">
        <f t="shared" si="34"/>
        <v/>
      </c>
      <c r="H384" s="479" t="str">
        <f>IF([1]raw_asset!$A384="","",VLOOKUP([1]raw_asset!$A384,[1]raw_asset!$A384:$G384,6))</f>
        <v/>
      </c>
      <c r="I384" s="479" t="str">
        <f>IF([1]raw_asset!$A384="","",VLOOKUP([1]raw_asset!$A384,[1]raw_asset!$A384:$G384,7))</f>
        <v/>
      </c>
      <c r="J384" s="113" t="str">
        <f t="shared" si="35"/>
        <v/>
      </c>
      <c r="K384" s="476" t="str">
        <f t="shared" si="30"/>
        <v/>
      </c>
      <c r="L384" s="479" t="str">
        <f t="shared" si="31"/>
        <v/>
      </c>
      <c r="M384" s="113" t="str">
        <f t="shared" si="32"/>
        <v/>
      </c>
      <c r="N384" s="485" t="str">
        <f>IF(B384="","",IF(ISERROR(VLOOKUP(A384,P2P!$A$13:$M$2000,3)),0,VLOOKUP(A384,P2P!$A$13:$M$2000,3))-IF(ISERROR(VLOOKUP(A384,P2P!$A$13:$M$2000,2)),0,VLOOKUP(A384,P2P!$A$13:$M$2000,2)))</f>
        <v/>
      </c>
      <c r="O384" s="485" t="str">
        <f>IF(E384="","",IF(ISERROR(VLOOKUP(A384,P2P!$A$13:$M$2000,8)),0,VLOOKUP(A384,P2P!$A$13:$M$2000,8))-IF(ISERROR(VLOOKUP(A384,P2P!$A$13:$M$2000,7)),0,VLOOKUP(A384,P2P!$A$13:$M$2000,7)))</f>
        <v/>
      </c>
      <c r="P384" s="485" t="str">
        <f>IF(H384="","",IF(ISERROR(VLOOKUP(A384,P2P!$A$13:$M$2000,13)),0,VLOOKUP(A384,P2P!$A$13:$M$2000,13))-IF(ISERROR(VLOOKUP(A384,P2P!$A$13:$M$2000,12)),0,VLOOKUP(A384,P2P!$A$13:$M$2000,12)))</f>
        <v/>
      </c>
    </row>
    <row r="385" spans="1:16">
      <c r="A385" s="479" t="str">
        <f>IF([1]raw_asset!$A385="","",VLOOKUP([1]raw_asset!$A385,[1]raw_asset!$A385:$G385,1))</f>
        <v/>
      </c>
      <c r="B385" s="479" t="str">
        <f>IF([1]raw_asset!$A385="","",VLOOKUP([1]raw_asset!$A385,[1]raw_asset!$A385:$G385,2))</f>
        <v/>
      </c>
      <c r="C385" s="479" t="str">
        <f>IF([1]raw_asset!$A385="","",VLOOKUP([1]raw_asset!$A385,[1]raw_asset!$A385:$G385,3))</f>
        <v/>
      </c>
      <c r="D385" s="113" t="str">
        <f t="shared" si="33"/>
        <v/>
      </c>
      <c r="E385" s="479" t="str">
        <f>IF([1]raw_asset!$A385="","",VLOOKUP([1]raw_asset!$A385,[1]raw_asset!$A385:$G385,4))</f>
        <v/>
      </c>
      <c r="F385" s="479" t="str">
        <f>IF([1]raw_asset!$A385="","",VLOOKUP([1]raw_asset!$A385,[1]raw_asset!$A385:$G385,5))</f>
        <v/>
      </c>
      <c r="G385" s="113" t="str">
        <f t="shared" si="34"/>
        <v/>
      </c>
      <c r="H385" s="479" t="str">
        <f>IF([1]raw_asset!$A385="","",VLOOKUP([1]raw_asset!$A385,[1]raw_asset!$A385:$G385,6))</f>
        <v/>
      </c>
      <c r="I385" s="479" t="str">
        <f>IF([1]raw_asset!$A385="","",VLOOKUP([1]raw_asset!$A385,[1]raw_asset!$A385:$G385,7))</f>
        <v/>
      </c>
      <c r="J385" s="113" t="str">
        <f t="shared" si="35"/>
        <v/>
      </c>
      <c r="K385" s="476" t="str">
        <f t="shared" si="30"/>
        <v/>
      </c>
      <c r="L385" s="479" t="str">
        <f t="shared" si="31"/>
        <v/>
      </c>
      <c r="M385" s="113" t="str">
        <f t="shared" si="32"/>
        <v/>
      </c>
      <c r="N385" s="485" t="str">
        <f>IF(B385="","",IF(ISERROR(VLOOKUP(A385,P2P!$A$13:$M$2000,3)),0,VLOOKUP(A385,P2P!$A$13:$M$2000,3))-IF(ISERROR(VLOOKUP(A385,P2P!$A$13:$M$2000,2)),0,VLOOKUP(A385,P2P!$A$13:$M$2000,2)))</f>
        <v/>
      </c>
      <c r="O385" s="485" t="str">
        <f>IF(E385="","",IF(ISERROR(VLOOKUP(A385,P2P!$A$13:$M$2000,8)),0,VLOOKUP(A385,P2P!$A$13:$M$2000,8))-IF(ISERROR(VLOOKUP(A385,P2P!$A$13:$M$2000,7)),0,VLOOKUP(A385,P2P!$A$13:$M$2000,7)))</f>
        <v/>
      </c>
      <c r="P385" s="485" t="str">
        <f>IF(H385="","",IF(ISERROR(VLOOKUP(A385,P2P!$A$13:$M$2000,13)),0,VLOOKUP(A385,P2P!$A$13:$M$2000,13))-IF(ISERROR(VLOOKUP(A385,P2P!$A$13:$M$2000,12)),0,VLOOKUP(A385,P2P!$A$13:$M$2000,12)))</f>
        <v/>
      </c>
    </row>
    <row r="386" spans="1:16">
      <c r="A386" s="479" t="str">
        <f>IF([1]raw_asset!$A386="","",VLOOKUP([1]raw_asset!$A386,[1]raw_asset!$A386:$G386,1))</f>
        <v/>
      </c>
      <c r="B386" s="479" t="str">
        <f>IF([1]raw_asset!$A386="","",VLOOKUP([1]raw_asset!$A386,[1]raw_asset!$A386:$G386,2))</f>
        <v/>
      </c>
      <c r="C386" s="479" t="str">
        <f>IF([1]raw_asset!$A386="","",VLOOKUP([1]raw_asset!$A386,[1]raw_asset!$A386:$G386,3))</f>
        <v/>
      </c>
      <c r="D386" s="113" t="str">
        <f t="shared" si="33"/>
        <v/>
      </c>
      <c r="E386" s="479" t="str">
        <f>IF([1]raw_asset!$A386="","",VLOOKUP([1]raw_asset!$A386,[1]raw_asset!$A386:$G386,4))</f>
        <v/>
      </c>
      <c r="F386" s="479" t="str">
        <f>IF([1]raw_asset!$A386="","",VLOOKUP([1]raw_asset!$A386,[1]raw_asset!$A386:$G386,5))</f>
        <v/>
      </c>
      <c r="G386" s="113" t="str">
        <f t="shared" si="34"/>
        <v/>
      </c>
      <c r="H386" s="479" t="str">
        <f>IF([1]raw_asset!$A386="","",VLOOKUP([1]raw_asset!$A386,[1]raw_asset!$A386:$G386,6))</f>
        <v/>
      </c>
      <c r="I386" s="479" t="str">
        <f>IF([1]raw_asset!$A386="","",VLOOKUP([1]raw_asset!$A386,[1]raw_asset!$A386:$G386,7))</f>
        <v/>
      </c>
      <c r="J386" s="113" t="str">
        <f t="shared" si="35"/>
        <v/>
      </c>
      <c r="K386" s="476" t="str">
        <f t="shared" ref="K386:K449" si="36">IF(B386="","",B386+E386+H386)</f>
        <v/>
      </c>
      <c r="L386" s="479" t="str">
        <f t="shared" ref="L386:L449" si="37">IF(C386="","",C386+F386+I386)</f>
        <v/>
      </c>
      <c r="M386" s="113" t="str">
        <f t="shared" ref="M386:M449" si="38">IF(D386="","",D386+G386+J386)</f>
        <v/>
      </c>
      <c r="N386" s="485" t="str">
        <f>IF(B386="","",IF(ISERROR(VLOOKUP(A386,P2P!$A$13:$M$2000,3)),0,VLOOKUP(A386,P2P!$A$13:$M$2000,3))-IF(ISERROR(VLOOKUP(A386,P2P!$A$13:$M$2000,2)),0,VLOOKUP(A386,P2P!$A$13:$M$2000,2)))</f>
        <v/>
      </c>
      <c r="O386" s="485" t="str">
        <f>IF(E386="","",IF(ISERROR(VLOOKUP(A386,P2P!$A$13:$M$2000,8)),0,VLOOKUP(A386,P2P!$A$13:$M$2000,8))-IF(ISERROR(VLOOKUP(A386,P2P!$A$13:$M$2000,7)),0,VLOOKUP(A386,P2P!$A$13:$M$2000,7)))</f>
        <v/>
      </c>
      <c r="P386" s="485" t="str">
        <f>IF(H386="","",IF(ISERROR(VLOOKUP(A386,P2P!$A$13:$M$2000,13)),0,VLOOKUP(A386,P2P!$A$13:$M$2000,13))-IF(ISERROR(VLOOKUP(A386,P2P!$A$13:$M$2000,12)),0,VLOOKUP(A386,P2P!$A$13:$M$2000,12)))</f>
        <v/>
      </c>
    </row>
    <row r="387" spans="1:16">
      <c r="A387" s="479" t="str">
        <f>IF([1]raw_asset!$A387="","",VLOOKUP([1]raw_asset!$A387,[1]raw_asset!$A387:$G387,1))</f>
        <v/>
      </c>
      <c r="B387" s="479" t="str">
        <f>IF([1]raw_asset!$A387="","",VLOOKUP([1]raw_asset!$A387,[1]raw_asset!$A387:$G387,2))</f>
        <v/>
      </c>
      <c r="C387" s="479" t="str">
        <f>IF([1]raw_asset!$A387="","",VLOOKUP([1]raw_asset!$A387,[1]raw_asset!$A387:$G387,3))</f>
        <v/>
      </c>
      <c r="D387" s="113" t="str">
        <f t="shared" ref="D387:D450" si="39">IF(B387="","",(N387+B387-B386)/DATEDIF(A386,A387,"D"))</f>
        <v/>
      </c>
      <c r="E387" s="479" t="str">
        <f>IF([1]raw_asset!$A387="","",VLOOKUP([1]raw_asset!$A387,[1]raw_asset!$A387:$G387,4))</f>
        <v/>
      </c>
      <c r="F387" s="479" t="str">
        <f>IF([1]raw_asset!$A387="","",VLOOKUP([1]raw_asset!$A387,[1]raw_asset!$A387:$G387,5))</f>
        <v/>
      </c>
      <c r="G387" s="113" t="str">
        <f t="shared" ref="G387:G450" si="40">IF(E387="","",(O386+E387-E386)/DATEDIF(A386,A387,"D"))</f>
        <v/>
      </c>
      <c r="H387" s="479" t="str">
        <f>IF([1]raw_asset!$A387="","",VLOOKUP([1]raw_asset!$A387,[1]raw_asset!$A387:$G387,6))</f>
        <v/>
      </c>
      <c r="I387" s="479" t="str">
        <f>IF([1]raw_asset!$A387="","",VLOOKUP([1]raw_asset!$A387,[1]raw_asset!$A387:$G387,7))</f>
        <v/>
      </c>
      <c r="J387" s="113" t="str">
        <f t="shared" ref="J387:J450" si="41">IF(H387="","",(P386+H387-H386)/DATEDIF(A386,A387,"D"))</f>
        <v/>
      </c>
      <c r="K387" s="476" t="str">
        <f t="shared" si="36"/>
        <v/>
      </c>
      <c r="L387" s="479" t="str">
        <f t="shared" si="37"/>
        <v/>
      </c>
      <c r="M387" s="113" t="str">
        <f t="shared" si="38"/>
        <v/>
      </c>
      <c r="N387" s="485" t="str">
        <f>IF(B387="","",IF(ISERROR(VLOOKUP(A387,P2P!$A$13:$M$2000,3)),0,VLOOKUP(A387,P2P!$A$13:$M$2000,3))-IF(ISERROR(VLOOKUP(A387,P2P!$A$13:$M$2000,2)),0,VLOOKUP(A387,P2P!$A$13:$M$2000,2)))</f>
        <v/>
      </c>
      <c r="O387" s="485" t="str">
        <f>IF(E387="","",IF(ISERROR(VLOOKUP(A387,P2P!$A$13:$M$2000,8)),0,VLOOKUP(A387,P2P!$A$13:$M$2000,8))-IF(ISERROR(VLOOKUP(A387,P2P!$A$13:$M$2000,7)),0,VLOOKUP(A387,P2P!$A$13:$M$2000,7)))</f>
        <v/>
      </c>
      <c r="P387" s="485" t="str">
        <f>IF(H387="","",IF(ISERROR(VLOOKUP(A387,P2P!$A$13:$M$2000,13)),0,VLOOKUP(A387,P2P!$A$13:$M$2000,13))-IF(ISERROR(VLOOKUP(A387,P2P!$A$13:$M$2000,12)),0,VLOOKUP(A387,P2P!$A$13:$M$2000,12)))</f>
        <v/>
      </c>
    </row>
    <row r="388" spans="1:16">
      <c r="A388" s="479" t="str">
        <f>IF([1]raw_asset!$A388="","",VLOOKUP([1]raw_asset!$A388,[1]raw_asset!$A388:$G388,1))</f>
        <v/>
      </c>
      <c r="B388" s="479" t="str">
        <f>IF([1]raw_asset!$A388="","",VLOOKUP([1]raw_asset!$A388,[1]raw_asset!$A388:$G388,2))</f>
        <v/>
      </c>
      <c r="C388" s="479" t="str">
        <f>IF([1]raw_asset!$A388="","",VLOOKUP([1]raw_asset!$A388,[1]raw_asset!$A388:$G388,3))</f>
        <v/>
      </c>
      <c r="D388" s="113" t="str">
        <f t="shared" si="39"/>
        <v/>
      </c>
      <c r="E388" s="479" t="str">
        <f>IF([1]raw_asset!$A388="","",VLOOKUP([1]raw_asset!$A388,[1]raw_asset!$A388:$G388,4))</f>
        <v/>
      </c>
      <c r="F388" s="479" t="str">
        <f>IF([1]raw_asset!$A388="","",VLOOKUP([1]raw_asset!$A388,[1]raw_asset!$A388:$G388,5))</f>
        <v/>
      </c>
      <c r="G388" s="113" t="str">
        <f t="shared" si="40"/>
        <v/>
      </c>
      <c r="H388" s="479" t="str">
        <f>IF([1]raw_asset!$A388="","",VLOOKUP([1]raw_asset!$A388,[1]raw_asset!$A388:$G388,6))</f>
        <v/>
      </c>
      <c r="I388" s="479" t="str">
        <f>IF([1]raw_asset!$A388="","",VLOOKUP([1]raw_asset!$A388,[1]raw_asset!$A388:$G388,7))</f>
        <v/>
      </c>
      <c r="J388" s="113" t="str">
        <f t="shared" si="41"/>
        <v/>
      </c>
      <c r="K388" s="476" t="str">
        <f t="shared" si="36"/>
        <v/>
      </c>
      <c r="L388" s="479" t="str">
        <f t="shared" si="37"/>
        <v/>
      </c>
      <c r="M388" s="113" t="str">
        <f t="shared" si="38"/>
        <v/>
      </c>
      <c r="N388" s="485" t="str">
        <f>IF(B388="","",IF(ISERROR(VLOOKUP(A388,P2P!$A$13:$M$2000,3)),0,VLOOKUP(A388,P2P!$A$13:$M$2000,3))-IF(ISERROR(VLOOKUP(A388,P2P!$A$13:$M$2000,2)),0,VLOOKUP(A388,P2P!$A$13:$M$2000,2)))</f>
        <v/>
      </c>
      <c r="O388" s="485" t="str">
        <f>IF(E388="","",IF(ISERROR(VLOOKUP(A388,P2P!$A$13:$M$2000,8)),0,VLOOKUP(A388,P2P!$A$13:$M$2000,8))-IF(ISERROR(VLOOKUP(A388,P2P!$A$13:$M$2000,7)),0,VLOOKUP(A388,P2P!$A$13:$M$2000,7)))</f>
        <v/>
      </c>
      <c r="P388" s="485" t="str">
        <f>IF(H388="","",IF(ISERROR(VLOOKUP(A388,P2P!$A$13:$M$2000,13)),0,VLOOKUP(A388,P2P!$A$13:$M$2000,13))-IF(ISERROR(VLOOKUP(A388,P2P!$A$13:$M$2000,12)),0,VLOOKUP(A388,P2P!$A$13:$M$2000,12)))</f>
        <v/>
      </c>
    </row>
    <row r="389" spans="1:16">
      <c r="A389" s="479" t="str">
        <f>IF([1]raw_asset!$A389="","",VLOOKUP([1]raw_asset!$A389,[1]raw_asset!$A389:$G389,1))</f>
        <v/>
      </c>
      <c r="B389" s="479" t="str">
        <f>IF([1]raw_asset!$A389="","",VLOOKUP([1]raw_asset!$A389,[1]raw_asset!$A389:$G389,2))</f>
        <v/>
      </c>
      <c r="C389" s="479" t="str">
        <f>IF([1]raw_asset!$A389="","",VLOOKUP([1]raw_asset!$A389,[1]raw_asset!$A389:$G389,3))</f>
        <v/>
      </c>
      <c r="D389" s="113" t="str">
        <f t="shared" si="39"/>
        <v/>
      </c>
      <c r="E389" s="479" t="str">
        <f>IF([1]raw_asset!$A389="","",VLOOKUP([1]raw_asset!$A389,[1]raw_asset!$A389:$G389,4))</f>
        <v/>
      </c>
      <c r="F389" s="479" t="str">
        <f>IF([1]raw_asset!$A389="","",VLOOKUP([1]raw_asset!$A389,[1]raw_asset!$A389:$G389,5))</f>
        <v/>
      </c>
      <c r="G389" s="113" t="str">
        <f t="shared" si="40"/>
        <v/>
      </c>
      <c r="H389" s="479" t="str">
        <f>IF([1]raw_asset!$A389="","",VLOOKUP([1]raw_asset!$A389,[1]raw_asset!$A389:$G389,6))</f>
        <v/>
      </c>
      <c r="I389" s="479" t="str">
        <f>IF([1]raw_asset!$A389="","",VLOOKUP([1]raw_asset!$A389,[1]raw_asset!$A389:$G389,7))</f>
        <v/>
      </c>
      <c r="J389" s="113" t="str">
        <f t="shared" si="41"/>
        <v/>
      </c>
      <c r="K389" s="476" t="str">
        <f t="shared" si="36"/>
        <v/>
      </c>
      <c r="L389" s="479" t="str">
        <f t="shared" si="37"/>
        <v/>
      </c>
      <c r="M389" s="113" t="str">
        <f t="shared" si="38"/>
        <v/>
      </c>
      <c r="N389" s="485" t="str">
        <f>IF(B389="","",IF(ISERROR(VLOOKUP(A389,P2P!$A$13:$M$2000,3)),0,VLOOKUP(A389,P2P!$A$13:$M$2000,3))-IF(ISERROR(VLOOKUP(A389,P2P!$A$13:$M$2000,2)),0,VLOOKUP(A389,P2P!$A$13:$M$2000,2)))</f>
        <v/>
      </c>
      <c r="O389" s="485" t="str">
        <f>IF(E389="","",IF(ISERROR(VLOOKUP(A389,P2P!$A$13:$M$2000,8)),0,VLOOKUP(A389,P2P!$A$13:$M$2000,8))-IF(ISERROR(VLOOKUP(A389,P2P!$A$13:$M$2000,7)),0,VLOOKUP(A389,P2P!$A$13:$M$2000,7)))</f>
        <v/>
      </c>
      <c r="P389" s="485" t="str">
        <f>IF(H389="","",IF(ISERROR(VLOOKUP(A389,P2P!$A$13:$M$2000,13)),0,VLOOKUP(A389,P2P!$A$13:$M$2000,13))-IF(ISERROR(VLOOKUP(A389,P2P!$A$13:$M$2000,12)),0,VLOOKUP(A389,P2P!$A$13:$M$2000,12)))</f>
        <v/>
      </c>
    </row>
    <row r="390" spans="1:16">
      <c r="A390" s="479" t="str">
        <f>IF([1]raw_asset!$A390="","",VLOOKUP([1]raw_asset!$A390,[1]raw_asset!$A390:$G390,1))</f>
        <v/>
      </c>
      <c r="B390" s="479" t="str">
        <f>IF([1]raw_asset!$A390="","",VLOOKUP([1]raw_asset!$A390,[1]raw_asset!$A390:$G390,2))</f>
        <v/>
      </c>
      <c r="C390" s="479" t="str">
        <f>IF([1]raw_asset!$A390="","",VLOOKUP([1]raw_asset!$A390,[1]raw_asset!$A390:$G390,3))</f>
        <v/>
      </c>
      <c r="D390" s="113" t="str">
        <f t="shared" si="39"/>
        <v/>
      </c>
      <c r="E390" s="479" t="str">
        <f>IF([1]raw_asset!$A390="","",VLOOKUP([1]raw_asset!$A390,[1]raw_asset!$A390:$G390,4))</f>
        <v/>
      </c>
      <c r="F390" s="479" t="str">
        <f>IF([1]raw_asset!$A390="","",VLOOKUP([1]raw_asset!$A390,[1]raw_asset!$A390:$G390,5))</f>
        <v/>
      </c>
      <c r="G390" s="113" t="str">
        <f t="shared" si="40"/>
        <v/>
      </c>
      <c r="H390" s="479" t="str">
        <f>IF([1]raw_asset!$A390="","",VLOOKUP([1]raw_asset!$A390,[1]raw_asset!$A390:$G390,6))</f>
        <v/>
      </c>
      <c r="I390" s="479" t="str">
        <f>IF([1]raw_asset!$A390="","",VLOOKUP([1]raw_asset!$A390,[1]raw_asset!$A390:$G390,7))</f>
        <v/>
      </c>
      <c r="J390" s="113" t="str">
        <f t="shared" si="41"/>
        <v/>
      </c>
      <c r="K390" s="476" t="str">
        <f t="shared" si="36"/>
        <v/>
      </c>
      <c r="L390" s="479" t="str">
        <f t="shared" si="37"/>
        <v/>
      </c>
      <c r="M390" s="113" t="str">
        <f t="shared" si="38"/>
        <v/>
      </c>
      <c r="N390" s="485" t="str">
        <f>IF(B390="","",IF(ISERROR(VLOOKUP(A390,P2P!$A$13:$M$2000,3)),0,VLOOKUP(A390,P2P!$A$13:$M$2000,3))-IF(ISERROR(VLOOKUP(A390,P2P!$A$13:$M$2000,2)),0,VLOOKUP(A390,P2P!$A$13:$M$2000,2)))</f>
        <v/>
      </c>
      <c r="O390" s="485" t="str">
        <f>IF(E390="","",IF(ISERROR(VLOOKUP(A390,P2P!$A$13:$M$2000,8)),0,VLOOKUP(A390,P2P!$A$13:$M$2000,8))-IF(ISERROR(VLOOKUP(A390,P2P!$A$13:$M$2000,7)),0,VLOOKUP(A390,P2P!$A$13:$M$2000,7)))</f>
        <v/>
      </c>
      <c r="P390" s="485" t="str">
        <f>IF(H390="","",IF(ISERROR(VLOOKUP(A390,P2P!$A$13:$M$2000,13)),0,VLOOKUP(A390,P2P!$A$13:$M$2000,13))-IF(ISERROR(VLOOKUP(A390,P2P!$A$13:$M$2000,12)),0,VLOOKUP(A390,P2P!$A$13:$M$2000,12)))</f>
        <v/>
      </c>
    </row>
    <row r="391" spans="1:16">
      <c r="A391" s="479" t="str">
        <f>IF([1]raw_asset!$A391="","",VLOOKUP([1]raw_asset!$A391,[1]raw_asset!$A391:$G391,1))</f>
        <v/>
      </c>
      <c r="B391" s="479" t="str">
        <f>IF([1]raw_asset!$A391="","",VLOOKUP([1]raw_asset!$A391,[1]raw_asset!$A391:$G391,2))</f>
        <v/>
      </c>
      <c r="C391" s="479" t="str">
        <f>IF([1]raw_asset!$A391="","",VLOOKUP([1]raw_asset!$A391,[1]raw_asset!$A391:$G391,3))</f>
        <v/>
      </c>
      <c r="D391" s="113" t="str">
        <f t="shared" si="39"/>
        <v/>
      </c>
      <c r="E391" s="479" t="str">
        <f>IF([1]raw_asset!$A391="","",VLOOKUP([1]raw_asset!$A391,[1]raw_asset!$A391:$G391,4))</f>
        <v/>
      </c>
      <c r="F391" s="479" t="str">
        <f>IF([1]raw_asset!$A391="","",VLOOKUP([1]raw_asset!$A391,[1]raw_asset!$A391:$G391,5))</f>
        <v/>
      </c>
      <c r="G391" s="113" t="str">
        <f t="shared" si="40"/>
        <v/>
      </c>
      <c r="H391" s="479" t="str">
        <f>IF([1]raw_asset!$A391="","",VLOOKUP([1]raw_asset!$A391,[1]raw_asset!$A391:$G391,6))</f>
        <v/>
      </c>
      <c r="I391" s="479" t="str">
        <f>IF([1]raw_asset!$A391="","",VLOOKUP([1]raw_asset!$A391,[1]raw_asset!$A391:$G391,7))</f>
        <v/>
      </c>
      <c r="J391" s="113" t="str">
        <f t="shared" si="41"/>
        <v/>
      </c>
      <c r="K391" s="476" t="str">
        <f t="shared" si="36"/>
        <v/>
      </c>
      <c r="L391" s="479" t="str">
        <f t="shared" si="37"/>
        <v/>
      </c>
      <c r="M391" s="113" t="str">
        <f t="shared" si="38"/>
        <v/>
      </c>
      <c r="N391" s="485" t="str">
        <f>IF(B391="","",IF(ISERROR(VLOOKUP(A391,P2P!$A$13:$M$2000,3)),0,VLOOKUP(A391,P2P!$A$13:$M$2000,3))-IF(ISERROR(VLOOKUP(A391,P2P!$A$13:$M$2000,2)),0,VLOOKUP(A391,P2P!$A$13:$M$2000,2)))</f>
        <v/>
      </c>
      <c r="O391" s="485" t="str">
        <f>IF(E391="","",IF(ISERROR(VLOOKUP(A391,P2P!$A$13:$M$2000,8)),0,VLOOKUP(A391,P2P!$A$13:$M$2000,8))-IF(ISERROR(VLOOKUP(A391,P2P!$A$13:$M$2000,7)),0,VLOOKUP(A391,P2P!$A$13:$M$2000,7)))</f>
        <v/>
      </c>
      <c r="P391" s="485" t="str">
        <f>IF(H391="","",IF(ISERROR(VLOOKUP(A391,P2P!$A$13:$M$2000,13)),0,VLOOKUP(A391,P2P!$A$13:$M$2000,13))-IF(ISERROR(VLOOKUP(A391,P2P!$A$13:$M$2000,12)),0,VLOOKUP(A391,P2P!$A$13:$M$2000,12)))</f>
        <v/>
      </c>
    </row>
    <row r="392" spans="1:16">
      <c r="A392" s="479" t="str">
        <f>IF([1]raw_asset!$A392="","",VLOOKUP([1]raw_asset!$A392,[1]raw_asset!$A392:$G392,1))</f>
        <v/>
      </c>
      <c r="B392" s="479" t="str">
        <f>IF([1]raw_asset!$A392="","",VLOOKUP([1]raw_asset!$A392,[1]raw_asset!$A392:$G392,2))</f>
        <v/>
      </c>
      <c r="C392" s="479" t="str">
        <f>IF([1]raw_asset!$A392="","",VLOOKUP([1]raw_asset!$A392,[1]raw_asset!$A392:$G392,3))</f>
        <v/>
      </c>
      <c r="D392" s="113" t="str">
        <f t="shared" si="39"/>
        <v/>
      </c>
      <c r="E392" s="479" t="str">
        <f>IF([1]raw_asset!$A392="","",VLOOKUP([1]raw_asset!$A392,[1]raw_asset!$A392:$G392,4))</f>
        <v/>
      </c>
      <c r="F392" s="479" t="str">
        <f>IF([1]raw_asset!$A392="","",VLOOKUP([1]raw_asset!$A392,[1]raw_asset!$A392:$G392,5))</f>
        <v/>
      </c>
      <c r="G392" s="113" t="str">
        <f t="shared" si="40"/>
        <v/>
      </c>
      <c r="H392" s="479" t="str">
        <f>IF([1]raw_asset!$A392="","",VLOOKUP([1]raw_asset!$A392,[1]raw_asset!$A392:$G392,6))</f>
        <v/>
      </c>
      <c r="I392" s="479" t="str">
        <f>IF([1]raw_asset!$A392="","",VLOOKUP([1]raw_asset!$A392,[1]raw_asset!$A392:$G392,7))</f>
        <v/>
      </c>
      <c r="J392" s="113" t="str">
        <f t="shared" si="41"/>
        <v/>
      </c>
      <c r="K392" s="476" t="str">
        <f t="shared" si="36"/>
        <v/>
      </c>
      <c r="L392" s="479" t="str">
        <f t="shared" si="37"/>
        <v/>
      </c>
      <c r="M392" s="113" t="str">
        <f t="shared" si="38"/>
        <v/>
      </c>
      <c r="N392" s="485" t="str">
        <f>IF(B392="","",IF(ISERROR(VLOOKUP(A392,P2P!$A$13:$M$2000,3)),0,VLOOKUP(A392,P2P!$A$13:$M$2000,3))-IF(ISERROR(VLOOKUP(A392,P2P!$A$13:$M$2000,2)),0,VLOOKUP(A392,P2P!$A$13:$M$2000,2)))</f>
        <v/>
      </c>
      <c r="O392" s="485" t="str">
        <f>IF(E392="","",IF(ISERROR(VLOOKUP(A392,P2P!$A$13:$M$2000,8)),0,VLOOKUP(A392,P2P!$A$13:$M$2000,8))-IF(ISERROR(VLOOKUP(A392,P2P!$A$13:$M$2000,7)),0,VLOOKUP(A392,P2P!$A$13:$M$2000,7)))</f>
        <v/>
      </c>
      <c r="P392" s="485" t="str">
        <f>IF(H392="","",IF(ISERROR(VLOOKUP(A392,P2P!$A$13:$M$2000,13)),0,VLOOKUP(A392,P2P!$A$13:$M$2000,13))-IF(ISERROR(VLOOKUP(A392,P2P!$A$13:$M$2000,12)),0,VLOOKUP(A392,P2P!$A$13:$M$2000,12)))</f>
        <v/>
      </c>
    </row>
    <row r="393" spans="1:16">
      <c r="A393" s="479" t="str">
        <f>IF([1]raw_asset!$A393="","",VLOOKUP([1]raw_asset!$A393,[1]raw_asset!$A393:$G393,1))</f>
        <v/>
      </c>
      <c r="B393" s="479" t="str">
        <f>IF([1]raw_asset!$A393="","",VLOOKUP([1]raw_asset!$A393,[1]raw_asset!$A393:$G393,2))</f>
        <v/>
      </c>
      <c r="C393" s="479" t="str">
        <f>IF([1]raw_asset!$A393="","",VLOOKUP([1]raw_asset!$A393,[1]raw_asset!$A393:$G393,3))</f>
        <v/>
      </c>
      <c r="D393" s="113" t="str">
        <f t="shared" si="39"/>
        <v/>
      </c>
      <c r="E393" s="479" t="str">
        <f>IF([1]raw_asset!$A393="","",VLOOKUP([1]raw_asset!$A393,[1]raw_asset!$A393:$G393,4))</f>
        <v/>
      </c>
      <c r="F393" s="479" t="str">
        <f>IF([1]raw_asset!$A393="","",VLOOKUP([1]raw_asset!$A393,[1]raw_asset!$A393:$G393,5))</f>
        <v/>
      </c>
      <c r="G393" s="113" t="str">
        <f t="shared" si="40"/>
        <v/>
      </c>
      <c r="H393" s="479" t="str">
        <f>IF([1]raw_asset!$A393="","",VLOOKUP([1]raw_asset!$A393,[1]raw_asset!$A393:$G393,6))</f>
        <v/>
      </c>
      <c r="I393" s="479" t="str">
        <f>IF([1]raw_asset!$A393="","",VLOOKUP([1]raw_asset!$A393,[1]raw_asset!$A393:$G393,7))</f>
        <v/>
      </c>
      <c r="J393" s="113" t="str">
        <f t="shared" si="41"/>
        <v/>
      </c>
      <c r="K393" s="476" t="str">
        <f t="shared" si="36"/>
        <v/>
      </c>
      <c r="L393" s="479" t="str">
        <f t="shared" si="37"/>
        <v/>
      </c>
      <c r="M393" s="113" t="str">
        <f t="shared" si="38"/>
        <v/>
      </c>
      <c r="N393" s="485" t="str">
        <f>IF(B393="","",IF(ISERROR(VLOOKUP(A393,P2P!$A$13:$M$2000,3)),0,VLOOKUP(A393,P2P!$A$13:$M$2000,3))-IF(ISERROR(VLOOKUP(A393,P2P!$A$13:$M$2000,2)),0,VLOOKUP(A393,P2P!$A$13:$M$2000,2)))</f>
        <v/>
      </c>
      <c r="O393" s="485" t="str">
        <f>IF(E393="","",IF(ISERROR(VLOOKUP(A393,P2P!$A$13:$M$2000,8)),0,VLOOKUP(A393,P2P!$A$13:$M$2000,8))-IF(ISERROR(VLOOKUP(A393,P2P!$A$13:$M$2000,7)),0,VLOOKUP(A393,P2P!$A$13:$M$2000,7)))</f>
        <v/>
      </c>
      <c r="P393" s="485" t="str">
        <f>IF(H393="","",IF(ISERROR(VLOOKUP(A393,P2P!$A$13:$M$2000,13)),0,VLOOKUP(A393,P2P!$A$13:$M$2000,13))-IF(ISERROR(VLOOKUP(A393,P2P!$A$13:$M$2000,12)),0,VLOOKUP(A393,P2P!$A$13:$M$2000,12)))</f>
        <v/>
      </c>
    </row>
    <row r="394" spans="1:16">
      <c r="A394" s="479" t="str">
        <f>IF([1]raw_asset!$A394="","",VLOOKUP([1]raw_asset!$A394,[1]raw_asset!$A394:$G394,1))</f>
        <v/>
      </c>
      <c r="B394" s="479" t="str">
        <f>IF([1]raw_asset!$A394="","",VLOOKUP([1]raw_asset!$A394,[1]raw_asset!$A394:$G394,2))</f>
        <v/>
      </c>
      <c r="C394" s="479" t="str">
        <f>IF([1]raw_asset!$A394="","",VLOOKUP([1]raw_asset!$A394,[1]raw_asset!$A394:$G394,3))</f>
        <v/>
      </c>
      <c r="D394" s="113" t="str">
        <f t="shared" si="39"/>
        <v/>
      </c>
      <c r="E394" s="479" t="str">
        <f>IF([1]raw_asset!$A394="","",VLOOKUP([1]raw_asset!$A394,[1]raw_asset!$A394:$G394,4))</f>
        <v/>
      </c>
      <c r="F394" s="479" t="str">
        <f>IF([1]raw_asset!$A394="","",VLOOKUP([1]raw_asset!$A394,[1]raw_asset!$A394:$G394,5))</f>
        <v/>
      </c>
      <c r="G394" s="113" t="str">
        <f t="shared" si="40"/>
        <v/>
      </c>
      <c r="H394" s="479" t="str">
        <f>IF([1]raw_asset!$A394="","",VLOOKUP([1]raw_asset!$A394,[1]raw_asset!$A394:$G394,6))</f>
        <v/>
      </c>
      <c r="I394" s="479" t="str">
        <f>IF([1]raw_asset!$A394="","",VLOOKUP([1]raw_asset!$A394,[1]raw_asset!$A394:$G394,7))</f>
        <v/>
      </c>
      <c r="J394" s="113" t="str">
        <f t="shared" si="41"/>
        <v/>
      </c>
      <c r="K394" s="476" t="str">
        <f t="shared" si="36"/>
        <v/>
      </c>
      <c r="L394" s="479" t="str">
        <f t="shared" si="37"/>
        <v/>
      </c>
      <c r="M394" s="113" t="str">
        <f t="shared" si="38"/>
        <v/>
      </c>
      <c r="N394" s="485" t="str">
        <f>IF(B394="","",IF(ISERROR(VLOOKUP(A394,P2P!$A$13:$M$2000,3)),0,VLOOKUP(A394,P2P!$A$13:$M$2000,3))-IF(ISERROR(VLOOKUP(A394,P2P!$A$13:$M$2000,2)),0,VLOOKUP(A394,P2P!$A$13:$M$2000,2)))</f>
        <v/>
      </c>
      <c r="O394" s="485" t="str">
        <f>IF(E394="","",IF(ISERROR(VLOOKUP(A394,P2P!$A$13:$M$2000,8)),0,VLOOKUP(A394,P2P!$A$13:$M$2000,8))-IF(ISERROR(VLOOKUP(A394,P2P!$A$13:$M$2000,7)),0,VLOOKUP(A394,P2P!$A$13:$M$2000,7)))</f>
        <v/>
      </c>
      <c r="P394" s="485" t="str">
        <f>IF(H394="","",IF(ISERROR(VLOOKUP(A394,P2P!$A$13:$M$2000,13)),0,VLOOKUP(A394,P2P!$A$13:$M$2000,13))-IF(ISERROR(VLOOKUP(A394,P2P!$A$13:$M$2000,12)),0,VLOOKUP(A394,P2P!$A$13:$M$2000,12)))</f>
        <v/>
      </c>
    </row>
    <row r="395" spans="1:16">
      <c r="A395" s="479" t="str">
        <f>IF([1]raw_asset!$A395="","",VLOOKUP([1]raw_asset!$A395,[1]raw_asset!$A395:$G395,1))</f>
        <v/>
      </c>
      <c r="B395" s="479" t="str">
        <f>IF([1]raw_asset!$A395="","",VLOOKUP([1]raw_asset!$A395,[1]raw_asset!$A395:$G395,2))</f>
        <v/>
      </c>
      <c r="C395" s="479" t="str">
        <f>IF([1]raw_asset!$A395="","",VLOOKUP([1]raw_asset!$A395,[1]raw_asset!$A395:$G395,3))</f>
        <v/>
      </c>
      <c r="D395" s="113" t="str">
        <f t="shared" si="39"/>
        <v/>
      </c>
      <c r="E395" s="479" t="str">
        <f>IF([1]raw_asset!$A395="","",VLOOKUP([1]raw_asset!$A395,[1]raw_asset!$A395:$G395,4))</f>
        <v/>
      </c>
      <c r="F395" s="479" t="str">
        <f>IF([1]raw_asset!$A395="","",VLOOKUP([1]raw_asset!$A395,[1]raw_asset!$A395:$G395,5))</f>
        <v/>
      </c>
      <c r="G395" s="113" t="str">
        <f t="shared" si="40"/>
        <v/>
      </c>
      <c r="H395" s="479" t="str">
        <f>IF([1]raw_asset!$A395="","",VLOOKUP([1]raw_asset!$A395,[1]raw_asset!$A395:$G395,6))</f>
        <v/>
      </c>
      <c r="I395" s="479" t="str">
        <f>IF([1]raw_asset!$A395="","",VLOOKUP([1]raw_asset!$A395,[1]raw_asset!$A395:$G395,7))</f>
        <v/>
      </c>
      <c r="J395" s="113" t="str">
        <f t="shared" si="41"/>
        <v/>
      </c>
      <c r="K395" s="476" t="str">
        <f t="shared" si="36"/>
        <v/>
      </c>
      <c r="L395" s="479" t="str">
        <f t="shared" si="37"/>
        <v/>
      </c>
      <c r="M395" s="113" t="str">
        <f t="shared" si="38"/>
        <v/>
      </c>
      <c r="N395" s="485" t="str">
        <f>IF(B395="","",IF(ISERROR(VLOOKUP(A395,P2P!$A$13:$M$2000,3)),0,VLOOKUP(A395,P2P!$A$13:$M$2000,3))-IF(ISERROR(VLOOKUP(A395,P2P!$A$13:$M$2000,2)),0,VLOOKUP(A395,P2P!$A$13:$M$2000,2)))</f>
        <v/>
      </c>
      <c r="O395" s="485" t="str">
        <f>IF(E395="","",IF(ISERROR(VLOOKUP(A395,P2P!$A$13:$M$2000,8)),0,VLOOKUP(A395,P2P!$A$13:$M$2000,8))-IF(ISERROR(VLOOKUP(A395,P2P!$A$13:$M$2000,7)),0,VLOOKUP(A395,P2P!$A$13:$M$2000,7)))</f>
        <v/>
      </c>
      <c r="P395" s="485" t="str">
        <f>IF(H395="","",IF(ISERROR(VLOOKUP(A395,P2P!$A$13:$M$2000,13)),0,VLOOKUP(A395,P2P!$A$13:$M$2000,13))-IF(ISERROR(VLOOKUP(A395,P2P!$A$13:$M$2000,12)),0,VLOOKUP(A395,P2P!$A$13:$M$2000,12)))</f>
        <v/>
      </c>
    </row>
    <row r="396" spans="1:16">
      <c r="A396" s="479" t="str">
        <f>IF([1]raw_asset!$A396="","",VLOOKUP([1]raw_asset!$A396,[1]raw_asset!$A396:$G396,1))</f>
        <v/>
      </c>
      <c r="B396" s="479" t="str">
        <f>IF([1]raw_asset!$A396="","",VLOOKUP([1]raw_asset!$A396,[1]raw_asset!$A396:$G396,2))</f>
        <v/>
      </c>
      <c r="C396" s="479" t="str">
        <f>IF([1]raw_asset!$A396="","",VLOOKUP([1]raw_asset!$A396,[1]raw_asset!$A396:$G396,3))</f>
        <v/>
      </c>
      <c r="D396" s="113" t="str">
        <f t="shared" si="39"/>
        <v/>
      </c>
      <c r="E396" s="479" t="str">
        <f>IF([1]raw_asset!$A396="","",VLOOKUP([1]raw_asset!$A396,[1]raw_asset!$A396:$G396,4))</f>
        <v/>
      </c>
      <c r="F396" s="479" t="str">
        <f>IF([1]raw_asset!$A396="","",VLOOKUP([1]raw_asset!$A396,[1]raw_asset!$A396:$G396,5))</f>
        <v/>
      </c>
      <c r="G396" s="113" t="str">
        <f t="shared" si="40"/>
        <v/>
      </c>
      <c r="H396" s="479" t="str">
        <f>IF([1]raw_asset!$A396="","",VLOOKUP([1]raw_asset!$A396,[1]raw_asset!$A396:$G396,6))</f>
        <v/>
      </c>
      <c r="I396" s="479" t="str">
        <f>IF([1]raw_asset!$A396="","",VLOOKUP([1]raw_asset!$A396,[1]raw_asset!$A396:$G396,7))</f>
        <v/>
      </c>
      <c r="J396" s="113" t="str">
        <f t="shared" si="41"/>
        <v/>
      </c>
      <c r="K396" s="476" t="str">
        <f t="shared" si="36"/>
        <v/>
      </c>
      <c r="L396" s="479" t="str">
        <f t="shared" si="37"/>
        <v/>
      </c>
      <c r="M396" s="113" t="str">
        <f t="shared" si="38"/>
        <v/>
      </c>
      <c r="N396" s="485" t="str">
        <f>IF(B396="","",IF(ISERROR(VLOOKUP(A396,P2P!$A$13:$M$2000,3)),0,VLOOKUP(A396,P2P!$A$13:$M$2000,3))-IF(ISERROR(VLOOKUP(A396,P2P!$A$13:$M$2000,2)),0,VLOOKUP(A396,P2P!$A$13:$M$2000,2)))</f>
        <v/>
      </c>
      <c r="O396" s="485" t="str">
        <f>IF(E396="","",IF(ISERROR(VLOOKUP(A396,P2P!$A$13:$M$2000,8)),0,VLOOKUP(A396,P2P!$A$13:$M$2000,8))-IF(ISERROR(VLOOKUP(A396,P2P!$A$13:$M$2000,7)),0,VLOOKUP(A396,P2P!$A$13:$M$2000,7)))</f>
        <v/>
      </c>
      <c r="P396" s="485" t="str">
        <f>IF(H396="","",IF(ISERROR(VLOOKUP(A396,P2P!$A$13:$M$2000,13)),0,VLOOKUP(A396,P2P!$A$13:$M$2000,13))-IF(ISERROR(VLOOKUP(A396,P2P!$A$13:$M$2000,12)),0,VLOOKUP(A396,P2P!$A$13:$M$2000,12)))</f>
        <v/>
      </c>
    </row>
    <row r="397" spans="1:16">
      <c r="A397" s="479" t="str">
        <f>IF([1]raw_asset!$A397="","",VLOOKUP([1]raw_asset!$A397,[1]raw_asset!$A397:$G397,1))</f>
        <v/>
      </c>
      <c r="B397" s="479" t="str">
        <f>IF([1]raw_asset!$A397="","",VLOOKUP([1]raw_asset!$A397,[1]raw_asset!$A397:$G397,2))</f>
        <v/>
      </c>
      <c r="C397" s="479" t="str">
        <f>IF([1]raw_asset!$A397="","",VLOOKUP([1]raw_asset!$A397,[1]raw_asset!$A397:$G397,3))</f>
        <v/>
      </c>
      <c r="D397" s="113" t="str">
        <f t="shared" si="39"/>
        <v/>
      </c>
      <c r="E397" s="479" t="str">
        <f>IF([1]raw_asset!$A397="","",VLOOKUP([1]raw_asset!$A397,[1]raw_asset!$A397:$G397,4))</f>
        <v/>
      </c>
      <c r="F397" s="479" t="str">
        <f>IF([1]raw_asset!$A397="","",VLOOKUP([1]raw_asset!$A397,[1]raw_asset!$A397:$G397,5))</f>
        <v/>
      </c>
      <c r="G397" s="113" t="str">
        <f t="shared" si="40"/>
        <v/>
      </c>
      <c r="H397" s="479" t="str">
        <f>IF([1]raw_asset!$A397="","",VLOOKUP([1]raw_asset!$A397,[1]raw_asset!$A397:$G397,6))</f>
        <v/>
      </c>
      <c r="I397" s="479" t="str">
        <f>IF([1]raw_asset!$A397="","",VLOOKUP([1]raw_asset!$A397,[1]raw_asset!$A397:$G397,7))</f>
        <v/>
      </c>
      <c r="J397" s="113" t="str">
        <f t="shared" si="41"/>
        <v/>
      </c>
      <c r="K397" s="476" t="str">
        <f t="shared" si="36"/>
        <v/>
      </c>
      <c r="L397" s="479" t="str">
        <f t="shared" si="37"/>
        <v/>
      </c>
      <c r="M397" s="113" t="str">
        <f t="shared" si="38"/>
        <v/>
      </c>
      <c r="N397" s="485" t="str">
        <f>IF(B397="","",IF(ISERROR(VLOOKUP(A397,P2P!$A$13:$M$2000,3)),0,VLOOKUP(A397,P2P!$A$13:$M$2000,3))-IF(ISERROR(VLOOKUP(A397,P2P!$A$13:$M$2000,2)),0,VLOOKUP(A397,P2P!$A$13:$M$2000,2)))</f>
        <v/>
      </c>
      <c r="O397" s="485" t="str">
        <f>IF(E397="","",IF(ISERROR(VLOOKUP(A397,P2P!$A$13:$M$2000,8)),0,VLOOKUP(A397,P2P!$A$13:$M$2000,8))-IF(ISERROR(VLOOKUP(A397,P2P!$A$13:$M$2000,7)),0,VLOOKUP(A397,P2P!$A$13:$M$2000,7)))</f>
        <v/>
      </c>
      <c r="P397" s="485" t="str">
        <f>IF(H397="","",IF(ISERROR(VLOOKUP(A397,P2P!$A$13:$M$2000,13)),0,VLOOKUP(A397,P2P!$A$13:$M$2000,13))-IF(ISERROR(VLOOKUP(A397,P2P!$A$13:$M$2000,12)),0,VLOOKUP(A397,P2P!$A$13:$M$2000,12)))</f>
        <v/>
      </c>
    </row>
    <row r="398" spans="1:16">
      <c r="A398" s="479" t="str">
        <f>IF([1]raw_asset!$A398="","",VLOOKUP([1]raw_asset!$A398,[1]raw_asset!$A398:$G398,1))</f>
        <v/>
      </c>
      <c r="B398" s="479" t="str">
        <f>IF([1]raw_asset!$A398="","",VLOOKUP([1]raw_asset!$A398,[1]raw_asset!$A398:$G398,2))</f>
        <v/>
      </c>
      <c r="C398" s="479" t="str">
        <f>IF([1]raw_asset!$A398="","",VLOOKUP([1]raw_asset!$A398,[1]raw_asset!$A398:$G398,3))</f>
        <v/>
      </c>
      <c r="D398" s="113" t="str">
        <f t="shared" si="39"/>
        <v/>
      </c>
      <c r="E398" s="479" t="str">
        <f>IF([1]raw_asset!$A398="","",VLOOKUP([1]raw_asset!$A398,[1]raw_asset!$A398:$G398,4))</f>
        <v/>
      </c>
      <c r="F398" s="479" t="str">
        <f>IF([1]raw_asset!$A398="","",VLOOKUP([1]raw_asset!$A398,[1]raw_asset!$A398:$G398,5))</f>
        <v/>
      </c>
      <c r="G398" s="113" t="str">
        <f t="shared" si="40"/>
        <v/>
      </c>
      <c r="H398" s="479" t="str">
        <f>IF([1]raw_asset!$A398="","",VLOOKUP([1]raw_asset!$A398,[1]raw_asset!$A398:$G398,6))</f>
        <v/>
      </c>
      <c r="I398" s="479" t="str">
        <f>IF([1]raw_asset!$A398="","",VLOOKUP([1]raw_asset!$A398,[1]raw_asset!$A398:$G398,7))</f>
        <v/>
      </c>
      <c r="J398" s="113" t="str">
        <f t="shared" si="41"/>
        <v/>
      </c>
      <c r="K398" s="476" t="str">
        <f t="shared" si="36"/>
        <v/>
      </c>
      <c r="L398" s="479" t="str">
        <f t="shared" si="37"/>
        <v/>
      </c>
      <c r="M398" s="113" t="str">
        <f t="shared" si="38"/>
        <v/>
      </c>
      <c r="N398" s="485" t="str">
        <f>IF(B398="","",IF(ISERROR(VLOOKUP(A398,P2P!$A$13:$M$2000,3)),0,VLOOKUP(A398,P2P!$A$13:$M$2000,3))-IF(ISERROR(VLOOKUP(A398,P2P!$A$13:$M$2000,2)),0,VLOOKUP(A398,P2P!$A$13:$M$2000,2)))</f>
        <v/>
      </c>
      <c r="O398" s="485" t="str">
        <f>IF(E398="","",IF(ISERROR(VLOOKUP(A398,P2P!$A$13:$M$2000,8)),0,VLOOKUP(A398,P2P!$A$13:$M$2000,8))-IF(ISERROR(VLOOKUP(A398,P2P!$A$13:$M$2000,7)),0,VLOOKUP(A398,P2P!$A$13:$M$2000,7)))</f>
        <v/>
      </c>
      <c r="P398" s="485" t="str">
        <f>IF(H398="","",IF(ISERROR(VLOOKUP(A398,P2P!$A$13:$M$2000,13)),0,VLOOKUP(A398,P2P!$A$13:$M$2000,13))-IF(ISERROR(VLOOKUP(A398,P2P!$A$13:$M$2000,12)),0,VLOOKUP(A398,P2P!$A$13:$M$2000,12)))</f>
        <v/>
      </c>
    </row>
    <row r="399" spans="1:16">
      <c r="A399" s="479" t="str">
        <f>IF([1]raw_asset!$A399="","",VLOOKUP([1]raw_asset!$A399,[1]raw_asset!$A399:$G399,1))</f>
        <v/>
      </c>
      <c r="B399" s="479" t="str">
        <f>IF([1]raw_asset!$A399="","",VLOOKUP([1]raw_asset!$A399,[1]raw_asset!$A399:$G399,2))</f>
        <v/>
      </c>
      <c r="C399" s="479" t="str">
        <f>IF([1]raw_asset!$A399="","",VLOOKUP([1]raw_asset!$A399,[1]raw_asset!$A399:$G399,3))</f>
        <v/>
      </c>
      <c r="D399" s="113" t="str">
        <f t="shared" si="39"/>
        <v/>
      </c>
      <c r="E399" s="479" t="str">
        <f>IF([1]raw_asset!$A399="","",VLOOKUP([1]raw_asset!$A399,[1]raw_asset!$A399:$G399,4))</f>
        <v/>
      </c>
      <c r="F399" s="479" t="str">
        <f>IF([1]raw_asset!$A399="","",VLOOKUP([1]raw_asset!$A399,[1]raw_asset!$A399:$G399,5))</f>
        <v/>
      </c>
      <c r="G399" s="113" t="str">
        <f t="shared" si="40"/>
        <v/>
      </c>
      <c r="H399" s="479" t="str">
        <f>IF([1]raw_asset!$A399="","",VLOOKUP([1]raw_asset!$A399,[1]raw_asset!$A399:$G399,6))</f>
        <v/>
      </c>
      <c r="I399" s="479" t="str">
        <f>IF([1]raw_asset!$A399="","",VLOOKUP([1]raw_asset!$A399,[1]raw_asset!$A399:$G399,7))</f>
        <v/>
      </c>
      <c r="J399" s="113" t="str">
        <f t="shared" si="41"/>
        <v/>
      </c>
      <c r="K399" s="476" t="str">
        <f t="shared" si="36"/>
        <v/>
      </c>
      <c r="L399" s="479" t="str">
        <f t="shared" si="37"/>
        <v/>
      </c>
      <c r="M399" s="113" t="str">
        <f t="shared" si="38"/>
        <v/>
      </c>
      <c r="N399" s="485" t="str">
        <f>IF(B399="","",IF(ISERROR(VLOOKUP(A399,P2P!$A$13:$M$2000,3)),0,VLOOKUP(A399,P2P!$A$13:$M$2000,3))-IF(ISERROR(VLOOKUP(A399,P2P!$A$13:$M$2000,2)),0,VLOOKUP(A399,P2P!$A$13:$M$2000,2)))</f>
        <v/>
      </c>
      <c r="O399" s="485" t="str">
        <f>IF(E399="","",IF(ISERROR(VLOOKUP(A399,P2P!$A$13:$M$2000,8)),0,VLOOKUP(A399,P2P!$A$13:$M$2000,8))-IF(ISERROR(VLOOKUP(A399,P2P!$A$13:$M$2000,7)),0,VLOOKUP(A399,P2P!$A$13:$M$2000,7)))</f>
        <v/>
      </c>
      <c r="P399" s="485" t="str">
        <f>IF(H399="","",IF(ISERROR(VLOOKUP(A399,P2P!$A$13:$M$2000,13)),0,VLOOKUP(A399,P2P!$A$13:$M$2000,13))-IF(ISERROR(VLOOKUP(A399,P2P!$A$13:$M$2000,12)),0,VLOOKUP(A399,P2P!$A$13:$M$2000,12)))</f>
        <v/>
      </c>
    </row>
    <row r="400" spans="1:16">
      <c r="A400" s="479" t="str">
        <f>IF([1]raw_asset!$A400="","",VLOOKUP([1]raw_asset!$A400,[1]raw_asset!$A400:$G400,1))</f>
        <v/>
      </c>
      <c r="B400" s="479" t="str">
        <f>IF([1]raw_asset!$A400="","",VLOOKUP([1]raw_asset!$A400,[1]raw_asset!$A400:$G400,2))</f>
        <v/>
      </c>
      <c r="C400" s="479" t="str">
        <f>IF([1]raw_asset!$A400="","",VLOOKUP([1]raw_asset!$A400,[1]raw_asset!$A400:$G400,3))</f>
        <v/>
      </c>
      <c r="D400" s="113" t="str">
        <f t="shared" si="39"/>
        <v/>
      </c>
      <c r="E400" s="479" t="str">
        <f>IF([1]raw_asset!$A400="","",VLOOKUP([1]raw_asset!$A400,[1]raw_asset!$A400:$G400,4))</f>
        <v/>
      </c>
      <c r="F400" s="479" t="str">
        <f>IF([1]raw_asset!$A400="","",VLOOKUP([1]raw_asset!$A400,[1]raw_asset!$A400:$G400,5))</f>
        <v/>
      </c>
      <c r="G400" s="113" t="str">
        <f t="shared" si="40"/>
        <v/>
      </c>
      <c r="H400" s="479" t="str">
        <f>IF([1]raw_asset!$A400="","",VLOOKUP([1]raw_asset!$A400,[1]raw_asset!$A400:$G400,6))</f>
        <v/>
      </c>
      <c r="I400" s="479" t="str">
        <f>IF([1]raw_asset!$A400="","",VLOOKUP([1]raw_asset!$A400,[1]raw_asset!$A400:$G400,7))</f>
        <v/>
      </c>
      <c r="J400" s="113" t="str">
        <f t="shared" si="41"/>
        <v/>
      </c>
      <c r="K400" s="476" t="str">
        <f t="shared" si="36"/>
        <v/>
      </c>
      <c r="L400" s="479" t="str">
        <f t="shared" si="37"/>
        <v/>
      </c>
      <c r="M400" s="113" t="str">
        <f t="shared" si="38"/>
        <v/>
      </c>
      <c r="N400" s="485" t="str">
        <f>IF(B400="","",IF(ISERROR(VLOOKUP(A400,P2P!$A$13:$M$2000,3)),0,VLOOKUP(A400,P2P!$A$13:$M$2000,3))-IF(ISERROR(VLOOKUP(A400,P2P!$A$13:$M$2000,2)),0,VLOOKUP(A400,P2P!$A$13:$M$2000,2)))</f>
        <v/>
      </c>
      <c r="O400" s="485" t="str">
        <f>IF(E400="","",IF(ISERROR(VLOOKUP(A400,P2P!$A$13:$M$2000,8)),0,VLOOKUP(A400,P2P!$A$13:$M$2000,8))-IF(ISERROR(VLOOKUP(A400,P2P!$A$13:$M$2000,7)),0,VLOOKUP(A400,P2P!$A$13:$M$2000,7)))</f>
        <v/>
      </c>
      <c r="P400" s="485" t="str">
        <f>IF(H400="","",IF(ISERROR(VLOOKUP(A400,P2P!$A$13:$M$2000,13)),0,VLOOKUP(A400,P2P!$A$13:$M$2000,13))-IF(ISERROR(VLOOKUP(A400,P2P!$A$13:$M$2000,12)),0,VLOOKUP(A400,P2P!$A$13:$M$2000,12)))</f>
        <v/>
      </c>
    </row>
    <row r="401" spans="1:16">
      <c r="A401" s="479" t="str">
        <f>IF([1]raw_asset!$A401="","",VLOOKUP([1]raw_asset!$A401,[1]raw_asset!$A401:$G401,1))</f>
        <v/>
      </c>
      <c r="B401" s="479" t="str">
        <f>IF([1]raw_asset!$A401="","",VLOOKUP([1]raw_asset!$A401,[1]raw_asset!$A401:$G401,2))</f>
        <v/>
      </c>
      <c r="C401" s="479" t="str">
        <f>IF([1]raw_asset!$A401="","",VLOOKUP([1]raw_asset!$A401,[1]raw_asset!$A401:$G401,3))</f>
        <v/>
      </c>
      <c r="D401" s="113" t="str">
        <f t="shared" si="39"/>
        <v/>
      </c>
      <c r="E401" s="479" t="str">
        <f>IF([1]raw_asset!$A401="","",VLOOKUP([1]raw_asset!$A401,[1]raw_asset!$A401:$G401,4))</f>
        <v/>
      </c>
      <c r="F401" s="479" t="str">
        <f>IF([1]raw_asset!$A401="","",VLOOKUP([1]raw_asset!$A401,[1]raw_asset!$A401:$G401,5))</f>
        <v/>
      </c>
      <c r="G401" s="113" t="str">
        <f t="shared" si="40"/>
        <v/>
      </c>
      <c r="H401" s="479" t="str">
        <f>IF([1]raw_asset!$A401="","",VLOOKUP([1]raw_asset!$A401,[1]raw_asset!$A401:$G401,6))</f>
        <v/>
      </c>
      <c r="I401" s="479" t="str">
        <f>IF([1]raw_asset!$A401="","",VLOOKUP([1]raw_asset!$A401,[1]raw_asset!$A401:$G401,7))</f>
        <v/>
      </c>
      <c r="J401" s="113" t="str">
        <f t="shared" si="41"/>
        <v/>
      </c>
      <c r="K401" s="476" t="str">
        <f t="shared" si="36"/>
        <v/>
      </c>
      <c r="L401" s="479" t="str">
        <f t="shared" si="37"/>
        <v/>
      </c>
      <c r="M401" s="113" t="str">
        <f t="shared" si="38"/>
        <v/>
      </c>
      <c r="N401" s="485" t="str">
        <f>IF(B401="","",IF(ISERROR(VLOOKUP(A401,P2P!$A$13:$M$2000,3)),0,VLOOKUP(A401,P2P!$A$13:$M$2000,3))-IF(ISERROR(VLOOKUP(A401,P2P!$A$13:$M$2000,2)),0,VLOOKUP(A401,P2P!$A$13:$M$2000,2)))</f>
        <v/>
      </c>
      <c r="O401" s="485" t="str">
        <f>IF(E401="","",IF(ISERROR(VLOOKUP(A401,P2P!$A$13:$M$2000,8)),0,VLOOKUP(A401,P2P!$A$13:$M$2000,8))-IF(ISERROR(VLOOKUP(A401,P2P!$A$13:$M$2000,7)),0,VLOOKUP(A401,P2P!$A$13:$M$2000,7)))</f>
        <v/>
      </c>
      <c r="P401" s="485" t="str">
        <f>IF(H401="","",IF(ISERROR(VLOOKUP(A401,P2P!$A$13:$M$2000,13)),0,VLOOKUP(A401,P2P!$A$13:$M$2000,13))-IF(ISERROR(VLOOKUP(A401,P2P!$A$13:$M$2000,12)),0,VLOOKUP(A401,P2P!$A$13:$M$2000,12)))</f>
        <v/>
      </c>
    </row>
    <row r="402" spans="1:16">
      <c r="A402" s="479" t="str">
        <f>IF([1]raw_asset!$A402="","",VLOOKUP([1]raw_asset!$A402,[1]raw_asset!$A402:$G402,1))</f>
        <v/>
      </c>
      <c r="B402" s="479" t="str">
        <f>IF([1]raw_asset!$A402="","",VLOOKUP([1]raw_asset!$A402,[1]raw_asset!$A402:$G402,2))</f>
        <v/>
      </c>
      <c r="C402" s="479" t="str">
        <f>IF([1]raw_asset!$A402="","",VLOOKUP([1]raw_asset!$A402,[1]raw_asset!$A402:$G402,3))</f>
        <v/>
      </c>
      <c r="D402" s="113" t="str">
        <f t="shared" si="39"/>
        <v/>
      </c>
      <c r="E402" s="479" t="str">
        <f>IF([1]raw_asset!$A402="","",VLOOKUP([1]raw_asset!$A402,[1]raw_asset!$A402:$G402,4))</f>
        <v/>
      </c>
      <c r="F402" s="479" t="str">
        <f>IF([1]raw_asset!$A402="","",VLOOKUP([1]raw_asset!$A402,[1]raw_asset!$A402:$G402,5))</f>
        <v/>
      </c>
      <c r="G402" s="113" t="str">
        <f t="shared" si="40"/>
        <v/>
      </c>
      <c r="H402" s="479" t="str">
        <f>IF([1]raw_asset!$A402="","",VLOOKUP([1]raw_asset!$A402,[1]raw_asset!$A402:$G402,6))</f>
        <v/>
      </c>
      <c r="I402" s="479" t="str">
        <f>IF([1]raw_asset!$A402="","",VLOOKUP([1]raw_asset!$A402,[1]raw_asset!$A402:$G402,7))</f>
        <v/>
      </c>
      <c r="J402" s="113" t="str">
        <f t="shared" si="41"/>
        <v/>
      </c>
      <c r="K402" s="476" t="str">
        <f t="shared" si="36"/>
        <v/>
      </c>
      <c r="L402" s="479" t="str">
        <f t="shared" si="37"/>
        <v/>
      </c>
      <c r="M402" s="113" t="str">
        <f t="shared" si="38"/>
        <v/>
      </c>
      <c r="N402" s="485" t="str">
        <f>IF(B402="","",IF(ISERROR(VLOOKUP(A402,P2P!$A$13:$M$2000,3)),0,VLOOKUP(A402,P2P!$A$13:$M$2000,3))-IF(ISERROR(VLOOKUP(A402,P2P!$A$13:$M$2000,2)),0,VLOOKUP(A402,P2P!$A$13:$M$2000,2)))</f>
        <v/>
      </c>
      <c r="O402" s="485" t="str">
        <f>IF(E402="","",IF(ISERROR(VLOOKUP(A402,P2P!$A$13:$M$2000,8)),0,VLOOKUP(A402,P2P!$A$13:$M$2000,8))-IF(ISERROR(VLOOKUP(A402,P2P!$A$13:$M$2000,7)),0,VLOOKUP(A402,P2P!$A$13:$M$2000,7)))</f>
        <v/>
      </c>
      <c r="P402" s="485" t="str">
        <f>IF(H402="","",IF(ISERROR(VLOOKUP(A402,P2P!$A$13:$M$2000,13)),0,VLOOKUP(A402,P2P!$A$13:$M$2000,13))-IF(ISERROR(VLOOKUP(A402,P2P!$A$13:$M$2000,12)),0,VLOOKUP(A402,P2P!$A$13:$M$2000,12)))</f>
        <v/>
      </c>
    </row>
    <row r="403" spans="1:16">
      <c r="A403" s="479" t="str">
        <f>IF([1]raw_asset!$A403="","",VLOOKUP([1]raw_asset!$A403,[1]raw_asset!$A403:$G403,1))</f>
        <v/>
      </c>
      <c r="B403" s="479" t="str">
        <f>IF([1]raw_asset!$A403="","",VLOOKUP([1]raw_asset!$A403,[1]raw_asset!$A403:$G403,2))</f>
        <v/>
      </c>
      <c r="C403" s="479" t="str">
        <f>IF([1]raw_asset!$A403="","",VLOOKUP([1]raw_asset!$A403,[1]raw_asset!$A403:$G403,3))</f>
        <v/>
      </c>
      <c r="D403" s="113" t="str">
        <f t="shared" si="39"/>
        <v/>
      </c>
      <c r="E403" s="479" t="str">
        <f>IF([1]raw_asset!$A403="","",VLOOKUP([1]raw_asset!$A403,[1]raw_asset!$A403:$G403,4))</f>
        <v/>
      </c>
      <c r="F403" s="479" t="str">
        <f>IF([1]raw_asset!$A403="","",VLOOKUP([1]raw_asset!$A403,[1]raw_asset!$A403:$G403,5))</f>
        <v/>
      </c>
      <c r="G403" s="113" t="str">
        <f t="shared" si="40"/>
        <v/>
      </c>
      <c r="H403" s="479" t="str">
        <f>IF([1]raw_asset!$A403="","",VLOOKUP([1]raw_asset!$A403,[1]raw_asset!$A403:$G403,6))</f>
        <v/>
      </c>
      <c r="I403" s="479" t="str">
        <f>IF([1]raw_asset!$A403="","",VLOOKUP([1]raw_asset!$A403,[1]raw_asset!$A403:$G403,7))</f>
        <v/>
      </c>
      <c r="J403" s="113" t="str">
        <f t="shared" si="41"/>
        <v/>
      </c>
      <c r="K403" s="476" t="str">
        <f t="shared" si="36"/>
        <v/>
      </c>
      <c r="L403" s="479" t="str">
        <f t="shared" si="37"/>
        <v/>
      </c>
      <c r="M403" s="113" t="str">
        <f t="shared" si="38"/>
        <v/>
      </c>
      <c r="N403" s="485" t="str">
        <f>IF(B403="","",IF(ISERROR(VLOOKUP(A403,P2P!$A$13:$M$2000,3)),0,VLOOKUP(A403,P2P!$A$13:$M$2000,3))-IF(ISERROR(VLOOKUP(A403,P2P!$A$13:$M$2000,2)),0,VLOOKUP(A403,P2P!$A$13:$M$2000,2)))</f>
        <v/>
      </c>
      <c r="O403" s="485" t="str">
        <f>IF(E403="","",IF(ISERROR(VLOOKUP(A403,P2P!$A$13:$M$2000,8)),0,VLOOKUP(A403,P2P!$A$13:$M$2000,8))-IF(ISERROR(VLOOKUP(A403,P2P!$A$13:$M$2000,7)),0,VLOOKUP(A403,P2P!$A$13:$M$2000,7)))</f>
        <v/>
      </c>
      <c r="P403" s="485" t="str">
        <f>IF(H403="","",IF(ISERROR(VLOOKUP(A403,P2P!$A$13:$M$2000,13)),0,VLOOKUP(A403,P2P!$A$13:$M$2000,13))-IF(ISERROR(VLOOKUP(A403,P2P!$A$13:$M$2000,12)),0,VLOOKUP(A403,P2P!$A$13:$M$2000,12)))</f>
        <v/>
      </c>
    </row>
    <row r="404" spans="1:16">
      <c r="A404" s="479" t="str">
        <f>IF([1]raw_asset!$A404="","",VLOOKUP([1]raw_asset!$A404,[1]raw_asset!$A404:$G404,1))</f>
        <v/>
      </c>
      <c r="B404" s="479" t="str">
        <f>IF([1]raw_asset!$A404="","",VLOOKUP([1]raw_asset!$A404,[1]raw_asset!$A404:$G404,2))</f>
        <v/>
      </c>
      <c r="C404" s="479" t="str">
        <f>IF([1]raw_asset!$A404="","",VLOOKUP([1]raw_asset!$A404,[1]raw_asset!$A404:$G404,3))</f>
        <v/>
      </c>
      <c r="D404" s="113" t="str">
        <f t="shared" si="39"/>
        <v/>
      </c>
      <c r="E404" s="479" t="str">
        <f>IF([1]raw_asset!$A404="","",VLOOKUP([1]raw_asset!$A404,[1]raw_asset!$A404:$G404,4))</f>
        <v/>
      </c>
      <c r="F404" s="479" t="str">
        <f>IF([1]raw_asset!$A404="","",VLOOKUP([1]raw_asset!$A404,[1]raw_asset!$A404:$G404,5))</f>
        <v/>
      </c>
      <c r="G404" s="113" t="str">
        <f t="shared" si="40"/>
        <v/>
      </c>
      <c r="H404" s="479" t="str">
        <f>IF([1]raw_asset!$A404="","",VLOOKUP([1]raw_asset!$A404,[1]raw_asset!$A404:$G404,6))</f>
        <v/>
      </c>
      <c r="I404" s="479" t="str">
        <f>IF([1]raw_asset!$A404="","",VLOOKUP([1]raw_asset!$A404,[1]raw_asset!$A404:$G404,7))</f>
        <v/>
      </c>
      <c r="J404" s="113" t="str">
        <f t="shared" si="41"/>
        <v/>
      </c>
      <c r="K404" s="476" t="str">
        <f t="shared" si="36"/>
        <v/>
      </c>
      <c r="L404" s="479" t="str">
        <f t="shared" si="37"/>
        <v/>
      </c>
      <c r="M404" s="113" t="str">
        <f t="shared" si="38"/>
        <v/>
      </c>
      <c r="N404" s="485" t="str">
        <f>IF(B404="","",IF(ISERROR(VLOOKUP(A404,P2P!$A$13:$M$2000,3)),0,VLOOKUP(A404,P2P!$A$13:$M$2000,3))-IF(ISERROR(VLOOKUP(A404,P2P!$A$13:$M$2000,2)),0,VLOOKUP(A404,P2P!$A$13:$M$2000,2)))</f>
        <v/>
      </c>
      <c r="O404" s="485" t="str">
        <f>IF(E404="","",IF(ISERROR(VLOOKUP(A404,P2P!$A$13:$M$2000,8)),0,VLOOKUP(A404,P2P!$A$13:$M$2000,8))-IF(ISERROR(VLOOKUP(A404,P2P!$A$13:$M$2000,7)),0,VLOOKUP(A404,P2P!$A$13:$M$2000,7)))</f>
        <v/>
      </c>
      <c r="P404" s="485" t="str">
        <f>IF(H404="","",IF(ISERROR(VLOOKUP(A404,P2P!$A$13:$M$2000,13)),0,VLOOKUP(A404,P2P!$A$13:$M$2000,13))-IF(ISERROR(VLOOKUP(A404,P2P!$A$13:$M$2000,12)),0,VLOOKUP(A404,P2P!$A$13:$M$2000,12)))</f>
        <v/>
      </c>
    </row>
    <row r="405" spans="1:16">
      <c r="A405" s="479" t="str">
        <f>IF([1]raw_asset!$A405="","",VLOOKUP([1]raw_asset!$A405,[1]raw_asset!$A405:$G405,1))</f>
        <v/>
      </c>
      <c r="B405" s="479" t="str">
        <f>IF([1]raw_asset!$A405="","",VLOOKUP([1]raw_asset!$A405,[1]raw_asset!$A405:$G405,2))</f>
        <v/>
      </c>
      <c r="C405" s="479" t="str">
        <f>IF([1]raw_asset!$A405="","",VLOOKUP([1]raw_asset!$A405,[1]raw_asset!$A405:$G405,3))</f>
        <v/>
      </c>
      <c r="D405" s="113" t="str">
        <f t="shared" si="39"/>
        <v/>
      </c>
      <c r="E405" s="479" t="str">
        <f>IF([1]raw_asset!$A405="","",VLOOKUP([1]raw_asset!$A405,[1]raw_asset!$A405:$G405,4))</f>
        <v/>
      </c>
      <c r="F405" s="479" t="str">
        <f>IF([1]raw_asset!$A405="","",VLOOKUP([1]raw_asset!$A405,[1]raw_asset!$A405:$G405,5))</f>
        <v/>
      </c>
      <c r="G405" s="113" t="str">
        <f t="shared" si="40"/>
        <v/>
      </c>
      <c r="H405" s="479" t="str">
        <f>IF([1]raw_asset!$A405="","",VLOOKUP([1]raw_asset!$A405,[1]raw_asset!$A405:$G405,6))</f>
        <v/>
      </c>
      <c r="I405" s="479" t="str">
        <f>IF([1]raw_asset!$A405="","",VLOOKUP([1]raw_asset!$A405,[1]raw_asset!$A405:$G405,7))</f>
        <v/>
      </c>
      <c r="J405" s="113" t="str">
        <f t="shared" si="41"/>
        <v/>
      </c>
      <c r="K405" s="476" t="str">
        <f t="shared" si="36"/>
        <v/>
      </c>
      <c r="L405" s="479" t="str">
        <f t="shared" si="37"/>
        <v/>
      </c>
      <c r="M405" s="113" t="str">
        <f t="shared" si="38"/>
        <v/>
      </c>
      <c r="N405" s="485" t="str">
        <f>IF(B405="","",IF(ISERROR(VLOOKUP(A405,P2P!$A$13:$M$2000,3)),0,VLOOKUP(A405,P2P!$A$13:$M$2000,3))-IF(ISERROR(VLOOKUP(A405,P2P!$A$13:$M$2000,2)),0,VLOOKUP(A405,P2P!$A$13:$M$2000,2)))</f>
        <v/>
      </c>
      <c r="O405" s="485" t="str">
        <f>IF(E405="","",IF(ISERROR(VLOOKUP(A405,P2P!$A$13:$M$2000,8)),0,VLOOKUP(A405,P2P!$A$13:$M$2000,8))-IF(ISERROR(VLOOKUP(A405,P2P!$A$13:$M$2000,7)),0,VLOOKUP(A405,P2P!$A$13:$M$2000,7)))</f>
        <v/>
      </c>
      <c r="P405" s="485" t="str">
        <f>IF(H405="","",IF(ISERROR(VLOOKUP(A405,P2P!$A$13:$M$2000,13)),0,VLOOKUP(A405,P2P!$A$13:$M$2000,13))-IF(ISERROR(VLOOKUP(A405,P2P!$A$13:$M$2000,12)),0,VLOOKUP(A405,P2P!$A$13:$M$2000,12)))</f>
        <v/>
      </c>
    </row>
    <row r="406" spans="1:16">
      <c r="A406" s="479" t="str">
        <f>IF([1]raw_asset!$A406="","",VLOOKUP([1]raw_asset!$A406,[1]raw_asset!$A406:$G406,1))</f>
        <v/>
      </c>
      <c r="B406" s="479" t="str">
        <f>IF([1]raw_asset!$A406="","",VLOOKUP([1]raw_asset!$A406,[1]raw_asset!$A406:$G406,2))</f>
        <v/>
      </c>
      <c r="C406" s="479" t="str">
        <f>IF([1]raw_asset!$A406="","",VLOOKUP([1]raw_asset!$A406,[1]raw_asset!$A406:$G406,3))</f>
        <v/>
      </c>
      <c r="D406" s="113" t="str">
        <f t="shared" si="39"/>
        <v/>
      </c>
      <c r="E406" s="479" t="str">
        <f>IF([1]raw_asset!$A406="","",VLOOKUP([1]raw_asset!$A406,[1]raw_asset!$A406:$G406,4))</f>
        <v/>
      </c>
      <c r="F406" s="479" t="str">
        <f>IF([1]raw_asset!$A406="","",VLOOKUP([1]raw_asset!$A406,[1]raw_asset!$A406:$G406,5))</f>
        <v/>
      </c>
      <c r="G406" s="113" t="str">
        <f t="shared" si="40"/>
        <v/>
      </c>
      <c r="H406" s="479" t="str">
        <f>IF([1]raw_asset!$A406="","",VLOOKUP([1]raw_asset!$A406,[1]raw_asset!$A406:$G406,6))</f>
        <v/>
      </c>
      <c r="I406" s="479" t="str">
        <f>IF([1]raw_asset!$A406="","",VLOOKUP([1]raw_asset!$A406,[1]raw_asset!$A406:$G406,7))</f>
        <v/>
      </c>
      <c r="J406" s="113" t="str">
        <f t="shared" si="41"/>
        <v/>
      </c>
      <c r="K406" s="476" t="str">
        <f t="shared" si="36"/>
        <v/>
      </c>
      <c r="L406" s="479" t="str">
        <f t="shared" si="37"/>
        <v/>
      </c>
      <c r="M406" s="113" t="str">
        <f t="shared" si="38"/>
        <v/>
      </c>
      <c r="N406" s="485" t="str">
        <f>IF(B406="","",IF(ISERROR(VLOOKUP(A406,P2P!$A$13:$M$2000,3)),0,VLOOKUP(A406,P2P!$A$13:$M$2000,3))-IF(ISERROR(VLOOKUP(A406,P2P!$A$13:$M$2000,2)),0,VLOOKUP(A406,P2P!$A$13:$M$2000,2)))</f>
        <v/>
      </c>
      <c r="O406" s="485" t="str">
        <f>IF(E406="","",IF(ISERROR(VLOOKUP(A406,P2P!$A$13:$M$2000,8)),0,VLOOKUP(A406,P2P!$A$13:$M$2000,8))-IF(ISERROR(VLOOKUP(A406,P2P!$A$13:$M$2000,7)),0,VLOOKUP(A406,P2P!$A$13:$M$2000,7)))</f>
        <v/>
      </c>
      <c r="P406" s="485" t="str">
        <f>IF(H406="","",IF(ISERROR(VLOOKUP(A406,P2P!$A$13:$M$2000,13)),0,VLOOKUP(A406,P2P!$A$13:$M$2000,13))-IF(ISERROR(VLOOKUP(A406,P2P!$A$13:$M$2000,12)),0,VLOOKUP(A406,P2P!$A$13:$M$2000,12)))</f>
        <v/>
      </c>
    </row>
    <row r="407" spans="1:16">
      <c r="A407" s="479" t="str">
        <f>IF([1]raw_asset!$A407="","",VLOOKUP([1]raw_asset!$A407,[1]raw_asset!$A407:$G407,1))</f>
        <v/>
      </c>
      <c r="B407" s="479" t="str">
        <f>IF([1]raw_asset!$A407="","",VLOOKUP([1]raw_asset!$A407,[1]raw_asset!$A407:$G407,2))</f>
        <v/>
      </c>
      <c r="C407" s="479" t="str">
        <f>IF([1]raw_asset!$A407="","",VLOOKUP([1]raw_asset!$A407,[1]raw_asset!$A407:$G407,3))</f>
        <v/>
      </c>
      <c r="D407" s="113" t="str">
        <f t="shared" si="39"/>
        <v/>
      </c>
      <c r="E407" s="479" t="str">
        <f>IF([1]raw_asset!$A407="","",VLOOKUP([1]raw_asset!$A407,[1]raw_asset!$A407:$G407,4))</f>
        <v/>
      </c>
      <c r="F407" s="479" t="str">
        <f>IF([1]raw_asset!$A407="","",VLOOKUP([1]raw_asset!$A407,[1]raw_asset!$A407:$G407,5))</f>
        <v/>
      </c>
      <c r="G407" s="113" t="str">
        <f t="shared" si="40"/>
        <v/>
      </c>
      <c r="H407" s="479" t="str">
        <f>IF([1]raw_asset!$A407="","",VLOOKUP([1]raw_asset!$A407,[1]raw_asset!$A407:$G407,6))</f>
        <v/>
      </c>
      <c r="I407" s="479" t="str">
        <f>IF([1]raw_asset!$A407="","",VLOOKUP([1]raw_asset!$A407,[1]raw_asset!$A407:$G407,7))</f>
        <v/>
      </c>
      <c r="J407" s="113" t="str">
        <f t="shared" si="41"/>
        <v/>
      </c>
      <c r="K407" s="476" t="str">
        <f t="shared" si="36"/>
        <v/>
      </c>
      <c r="L407" s="479" t="str">
        <f t="shared" si="37"/>
        <v/>
      </c>
      <c r="M407" s="113" t="str">
        <f t="shared" si="38"/>
        <v/>
      </c>
      <c r="N407" s="485" t="str">
        <f>IF(B407="","",IF(ISERROR(VLOOKUP(A407,P2P!$A$13:$M$2000,3)),0,VLOOKUP(A407,P2P!$A$13:$M$2000,3))-IF(ISERROR(VLOOKUP(A407,P2P!$A$13:$M$2000,2)),0,VLOOKUP(A407,P2P!$A$13:$M$2000,2)))</f>
        <v/>
      </c>
      <c r="O407" s="485" t="str">
        <f>IF(E407="","",IF(ISERROR(VLOOKUP(A407,P2P!$A$13:$M$2000,8)),0,VLOOKUP(A407,P2P!$A$13:$M$2000,8))-IF(ISERROR(VLOOKUP(A407,P2P!$A$13:$M$2000,7)),0,VLOOKUP(A407,P2P!$A$13:$M$2000,7)))</f>
        <v/>
      </c>
      <c r="P407" s="485" t="str">
        <f>IF(H407="","",IF(ISERROR(VLOOKUP(A407,P2P!$A$13:$M$2000,13)),0,VLOOKUP(A407,P2P!$A$13:$M$2000,13))-IF(ISERROR(VLOOKUP(A407,P2P!$A$13:$M$2000,12)),0,VLOOKUP(A407,P2P!$A$13:$M$2000,12)))</f>
        <v/>
      </c>
    </row>
    <row r="408" spans="1:16">
      <c r="A408" s="479" t="str">
        <f>IF([1]raw_asset!$A408="","",VLOOKUP([1]raw_asset!$A408,[1]raw_asset!$A408:$G408,1))</f>
        <v/>
      </c>
      <c r="B408" s="479" t="str">
        <f>IF([1]raw_asset!$A408="","",VLOOKUP([1]raw_asset!$A408,[1]raw_asset!$A408:$G408,2))</f>
        <v/>
      </c>
      <c r="C408" s="479" t="str">
        <f>IF([1]raw_asset!$A408="","",VLOOKUP([1]raw_asset!$A408,[1]raw_asset!$A408:$G408,3))</f>
        <v/>
      </c>
      <c r="D408" s="113" t="str">
        <f t="shared" si="39"/>
        <v/>
      </c>
      <c r="E408" s="479" t="str">
        <f>IF([1]raw_asset!$A408="","",VLOOKUP([1]raw_asset!$A408,[1]raw_asset!$A408:$G408,4))</f>
        <v/>
      </c>
      <c r="F408" s="479" t="str">
        <f>IF([1]raw_asset!$A408="","",VLOOKUP([1]raw_asset!$A408,[1]raw_asset!$A408:$G408,5))</f>
        <v/>
      </c>
      <c r="G408" s="113" t="str">
        <f t="shared" si="40"/>
        <v/>
      </c>
      <c r="H408" s="479" t="str">
        <f>IF([1]raw_asset!$A408="","",VLOOKUP([1]raw_asset!$A408,[1]raw_asset!$A408:$G408,6))</f>
        <v/>
      </c>
      <c r="I408" s="479" t="str">
        <f>IF([1]raw_asset!$A408="","",VLOOKUP([1]raw_asset!$A408,[1]raw_asset!$A408:$G408,7))</f>
        <v/>
      </c>
      <c r="J408" s="113" t="str">
        <f t="shared" si="41"/>
        <v/>
      </c>
      <c r="K408" s="476" t="str">
        <f t="shared" si="36"/>
        <v/>
      </c>
      <c r="L408" s="479" t="str">
        <f t="shared" si="37"/>
        <v/>
      </c>
      <c r="M408" s="113" t="str">
        <f t="shared" si="38"/>
        <v/>
      </c>
      <c r="N408" s="485" t="str">
        <f>IF(B408="","",IF(ISERROR(VLOOKUP(A408,P2P!$A$13:$M$2000,3)),0,VLOOKUP(A408,P2P!$A$13:$M$2000,3))-IF(ISERROR(VLOOKUP(A408,P2P!$A$13:$M$2000,2)),0,VLOOKUP(A408,P2P!$A$13:$M$2000,2)))</f>
        <v/>
      </c>
      <c r="O408" s="485" t="str">
        <f>IF(E408="","",IF(ISERROR(VLOOKUP(A408,P2P!$A$13:$M$2000,8)),0,VLOOKUP(A408,P2P!$A$13:$M$2000,8))-IF(ISERROR(VLOOKUP(A408,P2P!$A$13:$M$2000,7)),0,VLOOKUP(A408,P2P!$A$13:$M$2000,7)))</f>
        <v/>
      </c>
      <c r="P408" s="485" t="str">
        <f>IF(H408="","",IF(ISERROR(VLOOKUP(A408,P2P!$A$13:$M$2000,13)),0,VLOOKUP(A408,P2P!$A$13:$M$2000,13))-IF(ISERROR(VLOOKUP(A408,P2P!$A$13:$M$2000,12)),0,VLOOKUP(A408,P2P!$A$13:$M$2000,12)))</f>
        <v/>
      </c>
    </row>
    <row r="409" spans="1:16">
      <c r="A409" s="479" t="str">
        <f>IF([1]raw_asset!$A409="","",VLOOKUP([1]raw_asset!$A409,[1]raw_asset!$A409:$G409,1))</f>
        <v/>
      </c>
      <c r="B409" s="479" t="str">
        <f>IF([1]raw_asset!$A409="","",VLOOKUP([1]raw_asset!$A409,[1]raw_asset!$A409:$G409,2))</f>
        <v/>
      </c>
      <c r="C409" s="479" t="str">
        <f>IF([1]raw_asset!$A409="","",VLOOKUP([1]raw_asset!$A409,[1]raw_asset!$A409:$G409,3))</f>
        <v/>
      </c>
      <c r="D409" s="113" t="str">
        <f t="shared" si="39"/>
        <v/>
      </c>
      <c r="E409" s="479" t="str">
        <f>IF([1]raw_asset!$A409="","",VLOOKUP([1]raw_asset!$A409,[1]raw_asset!$A409:$G409,4))</f>
        <v/>
      </c>
      <c r="F409" s="479" t="str">
        <f>IF([1]raw_asset!$A409="","",VLOOKUP([1]raw_asset!$A409,[1]raw_asset!$A409:$G409,5))</f>
        <v/>
      </c>
      <c r="G409" s="113" t="str">
        <f t="shared" si="40"/>
        <v/>
      </c>
      <c r="H409" s="479" t="str">
        <f>IF([1]raw_asset!$A409="","",VLOOKUP([1]raw_asset!$A409,[1]raw_asset!$A409:$G409,6))</f>
        <v/>
      </c>
      <c r="I409" s="479" t="str">
        <f>IF([1]raw_asset!$A409="","",VLOOKUP([1]raw_asset!$A409,[1]raw_asset!$A409:$G409,7))</f>
        <v/>
      </c>
      <c r="J409" s="113" t="str">
        <f t="shared" si="41"/>
        <v/>
      </c>
      <c r="K409" s="476" t="str">
        <f t="shared" si="36"/>
        <v/>
      </c>
      <c r="L409" s="479" t="str">
        <f t="shared" si="37"/>
        <v/>
      </c>
      <c r="M409" s="113" t="str">
        <f t="shared" si="38"/>
        <v/>
      </c>
      <c r="N409" s="485" t="str">
        <f>IF(B409="","",IF(ISERROR(VLOOKUP(A409,P2P!$A$13:$M$2000,3)),0,VLOOKUP(A409,P2P!$A$13:$M$2000,3))-IF(ISERROR(VLOOKUP(A409,P2P!$A$13:$M$2000,2)),0,VLOOKUP(A409,P2P!$A$13:$M$2000,2)))</f>
        <v/>
      </c>
      <c r="O409" s="485" t="str">
        <f>IF(E409="","",IF(ISERROR(VLOOKUP(A409,P2P!$A$13:$M$2000,8)),0,VLOOKUP(A409,P2P!$A$13:$M$2000,8))-IF(ISERROR(VLOOKUP(A409,P2P!$A$13:$M$2000,7)),0,VLOOKUP(A409,P2P!$A$13:$M$2000,7)))</f>
        <v/>
      </c>
      <c r="P409" s="485" t="str">
        <f>IF(H409="","",IF(ISERROR(VLOOKUP(A409,P2P!$A$13:$M$2000,13)),0,VLOOKUP(A409,P2P!$A$13:$M$2000,13))-IF(ISERROR(VLOOKUP(A409,P2P!$A$13:$M$2000,12)),0,VLOOKUP(A409,P2P!$A$13:$M$2000,12)))</f>
        <v/>
      </c>
    </row>
    <row r="410" spans="1:16">
      <c r="A410" s="479" t="str">
        <f>IF([1]raw_asset!$A410="","",VLOOKUP([1]raw_asset!$A410,[1]raw_asset!$A410:$G410,1))</f>
        <v/>
      </c>
      <c r="B410" s="479" t="str">
        <f>IF([1]raw_asset!$A410="","",VLOOKUP([1]raw_asset!$A410,[1]raw_asset!$A410:$G410,2))</f>
        <v/>
      </c>
      <c r="C410" s="479" t="str">
        <f>IF([1]raw_asset!$A410="","",VLOOKUP([1]raw_asset!$A410,[1]raw_asset!$A410:$G410,3))</f>
        <v/>
      </c>
      <c r="D410" s="113" t="str">
        <f t="shared" si="39"/>
        <v/>
      </c>
      <c r="E410" s="479" t="str">
        <f>IF([1]raw_asset!$A410="","",VLOOKUP([1]raw_asset!$A410,[1]raw_asset!$A410:$G410,4))</f>
        <v/>
      </c>
      <c r="F410" s="479" t="str">
        <f>IF([1]raw_asset!$A410="","",VLOOKUP([1]raw_asset!$A410,[1]raw_asset!$A410:$G410,5))</f>
        <v/>
      </c>
      <c r="G410" s="113" t="str">
        <f t="shared" si="40"/>
        <v/>
      </c>
      <c r="H410" s="479" t="str">
        <f>IF([1]raw_asset!$A410="","",VLOOKUP([1]raw_asset!$A410,[1]raw_asset!$A410:$G410,6))</f>
        <v/>
      </c>
      <c r="I410" s="479" t="str">
        <f>IF([1]raw_asset!$A410="","",VLOOKUP([1]raw_asset!$A410,[1]raw_asset!$A410:$G410,7))</f>
        <v/>
      </c>
      <c r="J410" s="113" t="str">
        <f t="shared" si="41"/>
        <v/>
      </c>
      <c r="K410" s="476" t="str">
        <f t="shared" si="36"/>
        <v/>
      </c>
      <c r="L410" s="479" t="str">
        <f t="shared" si="37"/>
        <v/>
      </c>
      <c r="M410" s="113" t="str">
        <f t="shared" si="38"/>
        <v/>
      </c>
      <c r="N410" s="485" t="str">
        <f>IF(B410="","",IF(ISERROR(VLOOKUP(A410,P2P!$A$13:$M$2000,3)),0,VLOOKUP(A410,P2P!$A$13:$M$2000,3))-IF(ISERROR(VLOOKUP(A410,P2P!$A$13:$M$2000,2)),0,VLOOKUP(A410,P2P!$A$13:$M$2000,2)))</f>
        <v/>
      </c>
      <c r="O410" s="485" t="str">
        <f>IF(E410="","",IF(ISERROR(VLOOKUP(A410,P2P!$A$13:$M$2000,8)),0,VLOOKUP(A410,P2P!$A$13:$M$2000,8))-IF(ISERROR(VLOOKUP(A410,P2P!$A$13:$M$2000,7)),0,VLOOKUP(A410,P2P!$A$13:$M$2000,7)))</f>
        <v/>
      </c>
      <c r="P410" s="485" t="str">
        <f>IF(H410="","",IF(ISERROR(VLOOKUP(A410,P2P!$A$13:$M$2000,13)),0,VLOOKUP(A410,P2P!$A$13:$M$2000,13))-IF(ISERROR(VLOOKUP(A410,P2P!$A$13:$M$2000,12)),0,VLOOKUP(A410,P2P!$A$13:$M$2000,12)))</f>
        <v/>
      </c>
    </row>
    <row r="411" spans="1:16">
      <c r="A411" s="479" t="str">
        <f>IF([1]raw_asset!$A411="","",VLOOKUP([1]raw_asset!$A411,[1]raw_asset!$A411:$G411,1))</f>
        <v/>
      </c>
      <c r="B411" s="479" t="str">
        <f>IF([1]raw_asset!$A411="","",VLOOKUP([1]raw_asset!$A411,[1]raw_asset!$A411:$G411,2))</f>
        <v/>
      </c>
      <c r="C411" s="479" t="str">
        <f>IF([1]raw_asset!$A411="","",VLOOKUP([1]raw_asset!$A411,[1]raw_asset!$A411:$G411,3))</f>
        <v/>
      </c>
      <c r="D411" s="113" t="str">
        <f t="shared" si="39"/>
        <v/>
      </c>
      <c r="E411" s="479" t="str">
        <f>IF([1]raw_asset!$A411="","",VLOOKUP([1]raw_asset!$A411,[1]raw_asset!$A411:$G411,4))</f>
        <v/>
      </c>
      <c r="F411" s="479" t="str">
        <f>IF([1]raw_asset!$A411="","",VLOOKUP([1]raw_asset!$A411,[1]raw_asset!$A411:$G411,5))</f>
        <v/>
      </c>
      <c r="G411" s="113" t="str">
        <f t="shared" si="40"/>
        <v/>
      </c>
      <c r="H411" s="479" t="str">
        <f>IF([1]raw_asset!$A411="","",VLOOKUP([1]raw_asset!$A411,[1]raw_asset!$A411:$G411,6))</f>
        <v/>
      </c>
      <c r="I411" s="479" t="str">
        <f>IF([1]raw_asset!$A411="","",VLOOKUP([1]raw_asset!$A411,[1]raw_asset!$A411:$G411,7))</f>
        <v/>
      </c>
      <c r="J411" s="113" t="str">
        <f t="shared" si="41"/>
        <v/>
      </c>
      <c r="K411" s="476" t="str">
        <f t="shared" si="36"/>
        <v/>
      </c>
      <c r="L411" s="479" t="str">
        <f t="shared" si="37"/>
        <v/>
      </c>
      <c r="M411" s="113" t="str">
        <f t="shared" si="38"/>
        <v/>
      </c>
      <c r="N411" s="485" t="str">
        <f>IF(B411="","",IF(ISERROR(VLOOKUP(A411,P2P!$A$13:$M$2000,3)),0,VLOOKUP(A411,P2P!$A$13:$M$2000,3))-IF(ISERROR(VLOOKUP(A411,P2P!$A$13:$M$2000,2)),0,VLOOKUP(A411,P2P!$A$13:$M$2000,2)))</f>
        <v/>
      </c>
      <c r="O411" s="485" t="str">
        <f>IF(E411="","",IF(ISERROR(VLOOKUP(A411,P2P!$A$13:$M$2000,8)),0,VLOOKUP(A411,P2P!$A$13:$M$2000,8))-IF(ISERROR(VLOOKUP(A411,P2P!$A$13:$M$2000,7)),0,VLOOKUP(A411,P2P!$A$13:$M$2000,7)))</f>
        <v/>
      </c>
      <c r="P411" s="485" t="str">
        <f>IF(H411="","",IF(ISERROR(VLOOKUP(A411,P2P!$A$13:$M$2000,13)),0,VLOOKUP(A411,P2P!$A$13:$M$2000,13))-IF(ISERROR(VLOOKUP(A411,P2P!$A$13:$M$2000,12)),0,VLOOKUP(A411,P2P!$A$13:$M$2000,12)))</f>
        <v/>
      </c>
    </row>
    <row r="412" spans="1:16">
      <c r="A412" s="479" t="str">
        <f>IF([1]raw_asset!$A412="","",VLOOKUP([1]raw_asset!$A412,[1]raw_asset!$A412:$G412,1))</f>
        <v/>
      </c>
      <c r="B412" s="479" t="str">
        <f>IF([1]raw_asset!$A412="","",VLOOKUP([1]raw_asset!$A412,[1]raw_asset!$A412:$G412,2))</f>
        <v/>
      </c>
      <c r="C412" s="479" t="str">
        <f>IF([1]raw_asset!$A412="","",VLOOKUP([1]raw_asset!$A412,[1]raw_asset!$A412:$G412,3))</f>
        <v/>
      </c>
      <c r="D412" s="113" t="str">
        <f t="shared" si="39"/>
        <v/>
      </c>
      <c r="E412" s="479" t="str">
        <f>IF([1]raw_asset!$A412="","",VLOOKUP([1]raw_asset!$A412,[1]raw_asset!$A412:$G412,4))</f>
        <v/>
      </c>
      <c r="F412" s="479" t="str">
        <f>IF([1]raw_asset!$A412="","",VLOOKUP([1]raw_asset!$A412,[1]raw_asset!$A412:$G412,5))</f>
        <v/>
      </c>
      <c r="G412" s="113" t="str">
        <f t="shared" si="40"/>
        <v/>
      </c>
      <c r="H412" s="479" t="str">
        <f>IF([1]raw_asset!$A412="","",VLOOKUP([1]raw_asset!$A412,[1]raw_asset!$A412:$G412,6))</f>
        <v/>
      </c>
      <c r="I412" s="479" t="str">
        <f>IF([1]raw_asset!$A412="","",VLOOKUP([1]raw_asset!$A412,[1]raw_asset!$A412:$G412,7))</f>
        <v/>
      </c>
      <c r="J412" s="113" t="str">
        <f t="shared" si="41"/>
        <v/>
      </c>
      <c r="K412" s="476" t="str">
        <f t="shared" si="36"/>
        <v/>
      </c>
      <c r="L412" s="479" t="str">
        <f t="shared" si="37"/>
        <v/>
      </c>
      <c r="M412" s="113" t="str">
        <f t="shared" si="38"/>
        <v/>
      </c>
      <c r="N412" s="485" t="str">
        <f>IF(B412="","",IF(ISERROR(VLOOKUP(A412,P2P!$A$13:$M$2000,3)),0,VLOOKUP(A412,P2P!$A$13:$M$2000,3))-IF(ISERROR(VLOOKUP(A412,P2P!$A$13:$M$2000,2)),0,VLOOKUP(A412,P2P!$A$13:$M$2000,2)))</f>
        <v/>
      </c>
      <c r="O412" s="485" t="str">
        <f>IF(E412="","",IF(ISERROR(VLOOKUP(A412,P2P!$A$13:$M$2000,8)),0,VLOOKUP(A412,P2P!$A$13:$M$2000,8))-IF(ISERROR(VLOOKUP(A412,P2P!$A$13:$M$2000,7)),0,VLOOKUP(A412,P2P!$A$13:$M$2000,7)))</f>
        <v/>
      </c>
      <c r="P412" s="485" t="str">
        <f>IF(H412="","",IF(ISERROR(VLOOKUP(A412,P2P!$A$13:$M$2000,13)),0,VLOOKUP(A412,P2P!$A$13:$M$2000,13))-IF(ISERROR(VLOOKUP(A412,P2P!$A$13:$M$2000,12)),0,VLOOKUP(A412,P2P!$A$13:$M$2000,12)))</f>
        <v/>
      </c>
    </row>
    <row r="413" spans="1:16">
      <c r="A413" s="479" t="str">
        <f>IF([1]raw_asset!$A413="","",VLOOKUP([1]raw_asset!$A413,[1]raw_asset!$A413:$G413,1))</f>
        <v/>
      </c>
      <c r="B413" s="479" t="str">
        <f>IF([1]raw_asset!$A413="","",VLOOKUP([1]raw_asset!$A413,[1]raw_asset!$A413:$G413,2))</f>
        <v/>
      </c>
      <c r="C413" s="479" t="str">
        <f>IF([1]raw_asset!$A413="","",VLOOKUP([1]raw_asset!$A413,[1]raw_asset!$A413:$G413,3))</f>
        <v/>
      </c>
      <c r="D413" s="113" t="str">
        <f t="shared" si="39"/>
        <v/>
      </c>
      <c r="E413" s="479" t="str">
        <f>IF([1]raw_asset!$A413="","",VLOOKUP([1]raw_asset!$A413,[1]raw_asset!$A413:$G413,4))</f>
        <v/>
      </c>
      <c r="F413" s="479" t="str">
        <f>IF([1]raw_asset!$A413="","",VLOOKUP([1]raw_asset!$A413,[1]raw_asset!$A413:$G413,5))</f>
        <v/>
      </c>
      <c r="G413" s="113" t="str">
        <f t="shared" si="40"/>
        <v/>
      </c>
      <c r="H413" s="479" t="str">
        <f>IF([1]raw_asset!$A413="","",VLOOKUP([1]raw_asset!$A413,[1]raw_asset!$A413:$G413,6))</f>
        <v/>
      </c>
      <c r="I413" s="479" t="str">
        <f>IF([1]raw_asset!$A413="","",VLOOKUP([1]raw_asset!$A413,[1]raw_asset!$A413:$G413,7))</f>
        <v/>
      </c>
      <c r="J413" s="113" t="str">
        <f t="shared" si="41"/>
        <v/>
      </c>
      <c r="K413" s="476" t="str">
        <f t="shared" si="36"/>
        <v/>
      </c>
      <c r="L413" s="479" t="str">
        <f t="shared" si="37"/>
        <v/>
      </c>
      <c r="M413" s="113" t="str">
        <f t="shared" si="38"/>
        <v/>
      </c>
      <c r="N413" s="485" t="str">
        <f>IF(B413="","",IF(ISERROR(VLOOKUP(A413,P2P!$A$13:$M$2000,3)),0,VLOOKUP(A413,P2P!$A$13:$M$2000,3))-IF(ISERROR(VLOOKUP(A413,P2P!$A$13:$M$2000,2)),0,VLOOKUP(A413,P2P!$A$13:$M$2000,2)))</f>
        <v/>
      </c>
      <c r="O413" s="485" t="str">
        <f>IF(E413="","",IF(ISERROR(VLOOKUP(A413,P2P!$A$13:$M$2000,8)),0,VLOOKUP(A413,P2P!$A$13:$M$2000,8))-IF(ISERROR(VLOOKUP(A413,P2P!$A$13:$M$2000,7)),0,VLOOKUP(A413,P2P!$A$13:$M$2000,7)))</f>
        <v/>
      </c>
      <c r="P413" s="485" t="str">
        <f>IF(H413="","",IF(ISERROR(VLOOKUP(A413,P2P!$A$13:$M$2000,13)),0,VLOOKUP(A413,P2P!$A$13:$M$2000,13))-IF(ISERROR(VLOOKUP(A413,P2P!$A$13:$M$2000,12)),0,VLOOKUP(A413,P2P!$A$13:$M$2000,12)))</f>
        <v/>
      </c>
    </row>
    <row r="414" spans="1:16">
      <c r="A414" s="479" t="str">
        <f>IF([1]raw_asset!$A414="","",VLOOKUP([1]raw_asset!$A414,[1]raw_asset!$A414:$G414,1))</f>
        <v/>
      </c>
      <c r="B414" s="479" t="str">
        <f>IF([1]raw_asset!$A414="","",VLOOKUP([1]raw_asset!$A414,[1]raw_asset!$A414:$G414,2))</f>
        <v/>
      </c>
      <c r="C414" s="479" t="str">
        <f>IF([1]raw_asset!$A414="","",VLOOKUP([1]raw_asset!$A414,[1]raw_asset!$A414:$G414,3))</f>
        <v/>
      </c>
      <c r="D414" s="113" t="str">
        <f t="shared" si="39"/>
        <v/>
      </c>
      <c r="E414" s="479" t="str">
        <f>IF([1]raw_asset!$A414="","",VLOOKUP([1]raw_asset!$A414,[1]raw_asset!$A414:$G414,4))</f>
        <v/>
      </c>
      <c r="F414" s="479" t="str">
        <f>IF([1]raw_asset!$A414="","",VLOOKUP([1]raw_asset!$A414,[1]raw_asset!$A414:$G414,5))</f>
        <v/>
      </c>
      <c r="G414" s="113" t="str">
        <f t="shared" si="40"/>
        <v/>
      </c>
      <c r="H414" s="479" t="str">
        <f>IF([1]raw_asset!$A414="","",VLOOKUP([1]raw_asset!$A414,[1]raw_asset!$A414:$G414,6))</f>
        <v/>
      </c>
      <c r="I414" s="479" t="str">
        <f>IF([1]raw_asset!$A414="","",VLOOKUP([1]raw_asset!$A414,[1]raw_asset!$A414:$G414,7))</f>
        <v/>
      </c>
      <c r="J414" s="113" t="str">
        <f t="shared" si="41"/>
        <v/>
      </c>
      <c r="K414" s="476" t="str">
        <f t="shared" si="36"/>
        <v/>
      </c>
      <c r="L414" s="479" t="str">
        <f t="shared" si="37"/>
        <v/>
      </c>
      <c r="M414" s="113" t="str">
        <f t="shared" si="38"/>
        <v/>
      </c>
      <c r="N414" s="485" t="str">
        <f>IF(B414="","",IF(ISERROR(VLOOKUP(A414,P2P!$A$13:$M$2000,3)),0,VLOOKUP(A414,P2P!$A$13:$M$2000,3))-IF(ISERROR(VLOOKUP(A414,P2P!$A$13:$M$2000,2)),0,VLOOKUP(A414,P2P!$A$13:$M$2000,2)))</f>
        <v/>
      </c>
      <c r="O414" s="485" t="str">
        <f>IF(E414="","",IF(ISERROR(VLOOKUP(A414,P2P!$A$13:$M$2000,8)),0,VLOOKUP(A414,P2P!$A$13:$M$2000,8))-IF(ISERROR(VLOOKUP(A414,P2P!$A$13:$M$2000,7)),0,VLOOKUP(A414,P2P!$A$13:$M$2000,7)))</f>
        <v/>
      </c>
      <c r="P414" s="485" t="str">
        <f>IF(H414="","",IF(ISERROR(VLOOKUP(A414,P2P!$A$13:$M$2000,13)),0,VLOOKUP(A414,P2P!$A$13:$M$2000,13))-IF(ISERROR(VLOOKUP(A414,P2P!$A$13:$M$2000,12)),0,VLOOKUP(A414,P2P!$A$13:$M$2000,12)))</f>
        <v/>
      </c>
    </row>
    <row r="415" spans="1:16">
      <c r="A415" s="479" t="str">
        <f>IF([1]raw_asset!$A415="","",VLOOKUP([1]raw_asset!$A415,[1]raw_asset!$A415:$G415,1))</f>
        <v/>
      </c>
      <c r="B415" s="479" t="str">
        <f>IF([1]raw_asset!$A415="","",VLOOKUP([1]raw_asset!$A415,[1]raw_asset!$A415:$G415,2))</f>
        <v/>
      </c>
      <c r="C415" s="479" t="str">
        <f>IF([1]raw_asset!$A415="","",VLOOKUP([1]raw_asset!$A415,[1]raw_asset!$A415:$G415,3))</f>
        <v/>
      </c>
      <c r="D415" s="113" t="str">
        <f t="shared" si="39"/>
        <v/>
      </c>
      <c r="E415" s="479" t="str">
        <f>IF([1]raw_asset!$A415="","",VLOOKUP([1]raw_asset!$A415,[1]raw_asset!$A415:$G415,4))</f>
        <v/>
      </c>
      <c r="F415" s="479" t="str">
        <f>IF([1]raw_asset!$A415="","",VLOOKUP([1]raw_asset!$A415,[1]raw_asset!$A415:$G415,5))</f>
        <v/>
      </c>
      <c r="G415" s="113" t="str">
        <f t="shared" si="40"/>
        <v/>
      </c>
      <c r="H415" s="479" t="str">
        <f>IF([1]raw_asset!$A415="","",VLOOKUP([1]raw_asset!$A415,[1]raw_asset!$A415:$G415,6))</f>
        <v/>
      </c>
      <c r="I415" s="479" t="str">
        <f>IF([1]raw_asset!$A415="","",VLOOKUP([1]raw_asset!$A415,[1]raw_asset!$A415:$G415,7))</f>
        <v/>
      </c>
      <c r="J415" s="113" t="str">
        <f t="shared" si="41"/>
        <v/>
      </c>
      <c r="K415" s="476" t="str">
        <f t="shared" si="36"/>
        <v/>
      </c>
      <c r="L415" s="479" t="str">
        <f t="shared" si="37"/>
        <v/>
      </c>
      <c r="M415" s="113" t="str">
        <f t="shared" si="38"/>
        <v/>
      </c>
      <c r="N415" s="485" t="str">
        <f>IF(B415="","",IF(ISERROR(VLOOKUP(A415,P2P!$A$13:$M$2000,3)),0,VLOOKUP(A415,P2P!$A$13:$M$2000,3))-IF(ISERROR(VLOOKUP(A415,P2P!$A$13:$M$2000,2)),0,VLOOKUP(A415,P2P!$A$13:$M$2000,2)))</f>
        <v/>
      </c>
      <c r="O415" s="485" t="str">
        <f>IF(E415="","",IF(ISERROR(VLOOKUP(A415,P2P!$A$13:$M$2000,8)),0,VLOOKUP(A415,P2P!$A$13:$M$2000,8))-IF(ISERROR(VLOOKUP(A415,P2P!$A$13:$M$2000,7)),0,VLOOKUP(A415,P2P!$A$13:$M$2000,7)))</f>
        <v/>
      </c>
      <c r="P415" s="485" t="str">
        <f>IF(H415="","",IF(ISERROR(VLOOKUP(A415,P2P!$A$13:$M$2000,13)),0,VLOOKUP(A415,P2P!$A$13:$M$2000,13))-IF(ISERROR(VLOOKUP(A415,P2P!$A$13:$M$2000,12)),0,VLOOKUP(A415,P2P!$A$13:$M$2000,12)))</f>
        <v/>
      </c>
    </row>
    <row r="416" spans="1:16">
      <c r="A416" s="479" t="str">
        <f>IF([1]raw_asset!$A416="","",VLOOKUP([1]raw_asset!$A416,[1]raw_asset!$A416:$G416,1))</f>
        <v/>
      </c>
      <c r="B416" s="479" t="str">
        <f>IF([1]raw_asset!$A416="","",VLOOKUP([1]raw_asset!$A416,[1]raw_asset!$A416:$G416,2))</f>
        <v/>
      </c>
      <c r="C416" s="479" t="str">
        <f>IF([1]raw_asset!$A416="","",VLOOKUP([1]raw_asset!$A416,[1]raw_asset!$A416:$G416,3))</f>
        <v/>
      </c>
      <c r="D416" s="113" t="str">
        <f t="shared" si="39"/>
        <v/>
      </c>
      <c r="E416" s="479" t="str">
        <f>IF([1]raw_asset!$A416="","",VLOOKUP([1]raw_asset!$A416,[1]raw_asset!$A416:$G416,4))</f>
        <v/>
      </c>
      <c r="F416" s="479" t="str">
        <f>IF([1]raw_asset!$A416="","",VLOOKUP([1]raw_asset!$A416,[1]raw_asset!$A416:$G416,5))</f>
        <v/>
      </c>
      <c r="G416" s="113" t="str">
        <f t="shared" si="40"/>
        <v/>
      </c>
      <c r="H416" s="479" t="str">
        <f>IF([1]raw_asset!$A416="","",VLOOKUP([1]raw_asset!$A416,[1]raw_asset!$A416:$G416,6))</f>
        <v/>
      </c>
      <c r="I416" s="479" t="str">
        <f>IF([1]raw_asset!$A416="","",VLOOKUP([1]raw_asset!$A416,[1]raw_asset!$A416:$G416,7))</f>
        <v/>
      </c>
      <c r="J416" s="113" t="str">
        <f t="shared" si="41"/>
        <v/>
      </c>
      <c r="K416" s="476" t="str">
        <f t="shared" si="36"/>
        <v/>
      </c>
      <c r="L416" s="479" t="str">
        <f t="shared" si="37"/>
        <v/>
      </c>
      <c r="M416" s="113" t="str">
        <f t="shared" si="38"/>
        <v/>
      </c>
      <c r="N416" s="485" t="str">
        <f>IF(B416="","",IF(ISERROR(VLOOKUP(A416,P2P!$A$13:$M$2000,3)),0,VLOOKUP(A416,P2P!$A$13:$M$2000,3))-IF(ISERROR(VLOOKUP(A416,P2P!$A$13:$M$2000,2)),0,VLOOKUP(A416,P2P!$A$13:$M$2000,2)))</f>
        <v/>
      </c>
      <c r="O416" s="485" t="str">
        <f>IF(E416="","",IF(ISERROR(VLOOKUP(A416,P2P!$A$13:$M$2000,8)),0,VLOOKUP(A416,P2P!$A$13:$M$2000,8))-IF(ISERROR(VLOOKUP(A416,P2P!$A$13:$M$2000,7)),0,VLOOKUP(A416,P2P!$A$13:$M$2000,7)))</f>
        <v/>
      </c>
      <c r="P416" s="485" t="str">
        <f>IF(H416="","",IF(ISERROR(VLOOKUP(A416,P2P!$A$13:$M$2000,13)),0,VLOOKUP(A416,P2P!$A$13:$M$2000,13))-IF(ISERROR(VLOOKUP(A416,P2P!$A$13:$M$2000,12)),0,VLOOKUP(A416,P2P!$A$13:$M$2000,12)))</f>
        <v/>
      </c>
    </row>
    <row r="417" spans="1:16">
      <c r="A417" s="479" t="str">
        <f>IF([1]raw_asset!$A417="","",VLOOKUP([1]raw_asset!$A417,[1]raw_asset!$A417:$G417,1))</f>
        <v/>
      </c>
      <c r="B417" s="479" t="str">
        <f>IF([1]raw_asset!$A417="","",VLOOKUP([1]raw_asset!$A417,[1]raw_asset!$A417:$G417,2))</f>
        <v/>
      </c>
      <c r="C417" s="479" t="str">
        <f>IF([1]raw_asset!$A417="","",VLOOKUP([1]raw_asset!$A417,[1]raw_asset!$A417:$G417,3))</f>
        <v/>
      </c>
      <c r="D417" s="113" t="str">
        <f t="shared" si="39"/>
        <v/>
      </c>
      <c r="E417" s="479" t="str">
        <f>IF([1]raw_asset!$A417="","",VLOOKUP([1]raw_asset!$A417,[1]raw_asset!$A417:$G417,4))</f>
        <v/>
      </c>
      <c r="F417" s="479" t="str">
        <f>IF([1]raw_asset!$A417="","",VLOOKUP([1]raw_asset!$A417,[1]raw_asset!$A417:$G417,5))</f>
        <v/>
      </c>
      <c r="G417" s="113" t="str">
        <f t="shared" si="40"/>
        <v/>
      </c>
      <c r="H417" s="479" t="str">
        <f>IF([1]raw_asset!$A417="","",VLOOKUP([1]raw_asset!$A417,[1]raw_asset!$A417:$G417,6))</f>
        <v/>
      </c>
      <c r="I417" s="479" t="str">
        <f>IF([1]raw_asset!$A417="","",VLOOKUP([1]raw_asset!$A417,[1]raw_asset!$A417:$G417,7))</f>
        <v/>
      </c>
      <c r="J417" s="113" t="str">
        <f t="shared" si="41"/>
        <v/>
      </c>
      <c r="K417" s="476" t="str">
        <f t="shared" si="36"/>
        <v/>
      </c>
      <c r="L417" s="479" t="str">
        <f t="shared" si="37"/>
        <v/>
      </c>
      <c r="M417" s="113" t="str">
        <f t="shared" si="38"/>
        <v/>
      </c>
      <c r="N417" s="485" t="str">
        <f>IF(B417="","",IF(ISERROR(VLOOKUP(A417,P2P!$A$13:$M$2000,3)),0,VLOOKUP(A417,P2P!$A$13:$M$2000,3))-IF(ISERROR(VLOOKUP(A417,P2P!$A$13:$M$2000,2)),0,VLOOKUP(A417,P2P!$A$13:$M$2000,2)))</f>
        <v/>
      </c>
      <c r="O417" s="485" t="str">
        <f>IF(E417="","",IF(ISERROR(VLOOKUP(A417,P2P!$A$13:$M$2000,8)),0,VLOOKUP(A417,P2P!$A$13:$M$2000,8))-IF(ISERROR(VLOOKUP(A417,P2P!$A$13:$M$2000,7)),0,VLOOKUP(A417,P2P!$A$13:$M$2000,7)))</f>
        <v/>
      </c>
      <c r="P417" s="485" t="str">
        <f>IF(H417="","",IF(ISERROR(VLOOKUP(A417,P2P!$A$13:$M$2000,13)),0,VLOOKUP(A417,P2P!$A$13:$M$2000,13))-IF(ISERROR(VLOOKUP(A417,P2P!$A$13:$M$2000,12)),0,VLOOKUP(A417,P2P!$A$13:$M$2000,12)))</f>
        <v/>
      </c>
    </row>
    <row r="418" spans="1:16">
      <c r="A418" s="479" t="str">
        <f>IF([1]raw_asset!$A418="","",VLOOKUP([1]raw_asset!$A418,[1]raw_asset!$A418:$G418,1))</f>
        <v/>
      </c>
      <c r="B418" s="479" t="str">
        <f>IF([1]raw_asset!$A418="","",VLOOKUP([1]raw_asset!$A418,[1]raw_asset!$A418:$G418,2))</f>
        <v/>
      </c>
      <c r="C418" s="479" t="str">
        <f>IF([1]raw_asset!$A418="","",VLOOKUP([1]raw_asset!$A418,[1]raw_asset!$A418:$G418,3))</f>
        <v/>
      </c>
      <c r="D418" s="113" t="str">
        <f t="shared" si="39"/>
        <v/>
      </c>
      <c r="E418" s="479" t="str">
        <f>IF([1]raw_asset!$A418="","",VLOOKUP([1]raw_asset!$A418,[1]raw_asset!$A418:$G418,4))</f>
        <v/>
      </c>
      <c r="F418" s="479" t="str">
        <f>IF([1]raw_asset!$A418="","",VLOOKUP([1]raw_asset!$A418,[1]raw_asset!$A418:$G418,5))</f>
        <v/>
      </c>
      <c r="G418" s="113" t="str">
        <f t="shared" si="40"/>
        <v/>
      </c>
      <c r="H418" s="479" t="str">
        <f>IF([1]raw_asset!$A418="","",VLOOKUP([1]raw_asset!$A418,[1]raw_asset!$A418:$G418,6))</f>
        <v/>
      </c>
      <c r="I418" s="479" t="str">
        <f>IF([1]raw_asset!$A418="","",VLOOKUP([1]raw_asset!$A418,[1]raw_asset!$A418:$G418,7))</f>
        <v/>
      </c>
      <c r="J418" s="113" t="str">
        <f t="shared" si="41"/>
        <v/>
      </c>
      <c r="K418" s="476" t="str">
        <f t="shared" si="36"/>
        <v/>
      </c>
      <c r="L418" s="479" t="str">
        <f t="shared" si="37"/>
        <v/>
      </c>
      <c r="M418" s="113" t="str">
        <f t="shared" si="38"/>
        <v/>
      </c>
      <c r="N418" s="485" t="str">
        <f>IF(B418="","",IF(ISERROR(VLOOKUP(A418,P2P!$A$13:$M$2000,3)),0,VLOOKUP(A418,P2P!$A$13:$M$2000,3))-IF(ISERROR(VLOOKUP(A418,P2P!$A$13:$M$2000,2)),0,VLOOKUP(A418,P2P!$A$13:$M$2000,2)))</f>
        <v/>
      </c>
      <c r="O418" s="485" t="str">
        <f>IF(E418="","",IF(ISERROR(VLOOKUP(A418,P2P!$A$13:$M$2000,8)),0,VLOOKUP(A418,P2P!$A$13:$M$2000,8))-IF(ISERROR(VLOOKUP(A418,P2P!$A$13:$M$2000,7)),0,VLOOKUP(A418,P2P!$A$13:$M$2000,7)))</f>
        <v/>
      </c>
      <c r="P418" s="485" t="str">
        <f>IF(H418="","",IF(ISERROR(VLOOKUP(A418,P2P!$A$13:$M$2000,13)),0,VLOOKUP(A418,P2P!$A$13:$M$2000,13))-IF(ISERROR(VLOOKUP(A418,P2P!$A$13:$M$2000,12)),0,VLOOKUP(A418,P2P!$A$13:$M$2000,12)))</f>
        <v/>
      </c>
    </row>
    <row r="419" spans="1:16">
      <c r="A419" s="479" t="str">
        <f>IF([1]raw_asset!$A419="","",VLOOKUP([1]raw_asset!$A419,[1]raw_asset!$A419:$G419,1))</f>
        <v/>
      </c>
      <c r="B419" s="479" t="str">
        <f>IF([1]raw_asset!$A419="","",VLOOKUP([1]raw_asset!$A419,[1]raw_asset!$A419:$G419,2))</f>
        <v/>
      </c>
      <c r="C419" s="479" t="str">
        <f>IF([1]raw_asset!$A419="","",VLOOKUP([1]raw_asset!$A419,[1]raw_asset!$A419:$G419,3))</f>
        <v/>
      </c>
      <c r="D419" s="113" t="str">
        <f t="shared" si="39"/>
        <v/>
      </c>
      <c r="E419" s="479" t="str">
        <f>IF([1]raw_asset!$A419="","",VLOOKUP([1]raw_asset!$A419,[1]raw_asset!$A419:$G419,4))</f>
        <v/>
      </c>
      <c r="F419" s="479" t="str">
        <f>IF([1]raw_asset!$A419="","",VLOOKUP([1]raw_asset!$A419,[1]raw_asset!$A419:$G419,5))</f>
        <v/>
      </c>
      <c r="G419" s="113" t="str">
        <f t="shared" si="40"/>
        <v/>
      </c>
      <c r="H419" s="479" t="str">
        <f>IF([1]raw_asset!$A419="","",VLOOKUP([1]raw_asset!$A419,[1]raw_asset!$A419:$G419,6))</f>
        <v/>
      </c>
      <c r="I419" s="479" t="str">
        <f>IF([1]raw_asset!$A419="","",VLOOKUP([1]raw_asset!$A419,[1]raw_asset!$A419:$G419,7))</f>
        <v/>
      </c>
      <c r="J419" s="113" t="str">
        <f t="shared" si="41"/>
        <v/>
      </c>
      <c r="K419" s="476" t="str">
        <f t="shared" si="36"/>
        <v/>
      </c>
      <c r="L419" s="479" t="str">
        <f t="shared" si="37"/>
        <v/>
      </c>
      <c r="M419" s="113" t="str">
        <f t="shared" si="38"/>
        <v/>
      </c>
      <c r="N419" s="485" t="str">
        <f>IF(B419="","",IF(ISERROR(VLOOKUP(A419,P2P!$A$13:$M$2000,3)),0,VLOOKUP(A419,P2P!$A$13:$M$2000,3))-IF(ISERROR(VLOOKUP(A419,P2P!$A$13:$M$2000,2)),0,VLOOKUP(A419,P2P!$A$13:$M$2000,2)))</f>
        <v/>
      </c>
      <c r="O419" s="485" t="str">
        <f>IF(E419="","",IF(ISERROR(VLOOKUP(A419,P2P!$A$13:$M$2000,8)),0,VLOOKUP(A419,P2P!$A$13:$M$2000,8))-IF(ISERROR(VLOOKUP(A419,P2P!$A$13:$M$2000,7)),0,VLOOKUP(A419,P2P!$A$13:$M$2000,7)))</f>
        <v/>
      </c>
      <c r="P419" s="485" t="str">
        <f>IF(H419="","",IF(ISERROR(VLOOKUP(A419,P2P!$A$13:$M$2000,13)),0,VLOOKUP(A419,P2P!$A$13:$M$2000,13))-IF(ISERROR(VLOOKUP(A419,P2P!$A$13:$M$2000,12)),0,VLOOKUP(A419,P2P!$A$13:$M$2000,12)))</f>
        <v/>
      </c>
    </row>
    <row r="420" spans="1:16">
      <c r="A420" s="479" t="str">
        <f>IF([1]raw_asset!$A420="","",VLOOKUP([1]raw_asset!$A420,[1]raw_asset!$A420:$G420,1))</f>
        <v/>
      </c>
      <c r="B420" s="479" t="str">
        <f>IF([1]raw_asset!$A420="","",VLOOKUP([1]raw_asset!$A420,[1]raw_asset!$A420:$G420,2))</f>
        <v/>
      </c>
      <c r="C420" s="479" t="str">
        <f>IF([1]raw_asset!$A420="","",VLOOKUP([1]raw_asset!$A420,[1]raw_asset!$A420:$G420,3))</f>
        <v/>
      </c>
      <c r="D420" s="113" t="str">
        <f t="shared" si="39"/>
        <v/>
      </c>
      <c r="E420" s="479" t="str">
        <f>IF([1]raw_asset!$A420="","",VLOOKUP([1]raw_asset!$A420,[1]raw_asset!$A420:$G420,4))</f>
        <v/>
      </c>
      <c r="F420" s="479" t="str">
        <f>IF([1]raw_asset!$A420="","",VLOOKUP([1]raw_asset!$A420,[1]raw_asset!$A420:$G420,5))</f>
        <v/>
      </c>
      <c r="G420" s="113" t="str">
        <f t="shared" si="40"/>
        <v/>
      </c>
      <c r="H420" s="479" t="str">
        <f>IF([1]raw_asset!$A420="","",VLOOKUP([1]raw_asset!$A420,[1]raw_asset!$A420:$G420,6))</f>
        <v/>
      </c>
      <c r="I420" s="479" t="str">
        <f>IF([1]raw_asset!$A420="","",VLOOKUP([1]raw_asset!$A420,[1]raw_asset!$A420:$G420,7))</f>
        <v/>
      </c>
      <c r="J420" s="113" t="str">
        <f t="shared" si="41"/>
        <v/>
      </c>
      <c r="K420" s="476" t="str">
        <f t="shared" si="36"/>
        <v/>
      </c>
      <c r="L420" s="479" t="str">
        <f t="shared" si="37"/>
        <v/>
      </c>
      <c r="M420" s="113" t="str">
        <f t="shared" si="38"/>
        <v/>
      </c>
      <c r="N420" s="485" t="str">
        <f>IF(B420="","",IF(ISERROR(VLOOKUP(A420,P2P!$A$13:$M$2000,3)),0,VLOOKUP(A420,P2P!$A$13:$M$2000,3))-IF(ISERROR(VLOOKUP(A420,P2P!$A$13:$M$2000,2)),0,VLOOKUP(A420,P2P!$A$13:$M$2000,2)))</f>
        <v/>
      </c>
      <c r="O420" s="485" t="str">
        <f>IF(E420="","",IF(ISERROR(VLOOKUP(A420,P2P!$A$13:$M$2000,8)),0,VLOOKUP(A420,P2P!$A$13:$M$2000,8))-IF(ISERROR(VLOOKUP(A420,P2P!$A$13:$M$2000,7)),0,VLOOKUP(A420,P2P!$A$13:$M$2000,7)))</f>
        <v/>
      </c>
      <c r="P420" s="485" t="str">
        <f>IF(H420="","",IF(ISERROR(VLOOKUP(A420,P2P!$A$13:$M$2000,13)),0,VLOOKUP(A420,P2P!$A$13:$M$2000,13))-IF(ISERROR(VLOOKUP(A420,P2P!$A$13:$M$2000,12)),0,VLOOKUP(A420,P2P!$A$13:$M$2000,12)))</f>
        <v/>
      </c>
    </row>
    <row r="421" spans="1:16">
      <c r="A421" s="479" t="str">
        <f>IF([1]raw_asset!$A421="","",VLOOKUP([1]raw_asset!$A421,[1]raw_asset!$A421:$G421,1))</f>
        <v/>
      </c>
      <c r="B421" s="479" t="str">
        <f>IF([1]raw_asset!$A421="","",VLOOKUP([1]raw_asset!$A421,[1]raw_asset!$A421:$G421,2))</f>
        <v/>
      </c>
      <c r="C421" s="479" t="str">
        <f>IF([1]raw_asset!$A421="","",VLOOKUP([1]raw_asset!$A421,[1]raw_asset!$A421:$G421,3))</f>
        <v/>
      </c>
      <c r="D421" s="113" t="str">
        <f t="shared" si="39"/>
        <v/>
      </c>
      <c r="E421" s="479" t="str">
        <f>IF([1]raw_asset!$A421="","",VLOOKUP([1]raw_asset!$A421,[1]raw_asset!$A421:$G421,4))</f>
        <v/>
      </c>
      <c r="F421" s="479" t="str">
        <f>IF([1]raw_asset!$A421="","",VLOOKUP([1]raw_asset!$A421,[1]raw_asset!$A421:$G421,5))</f>
        <v/>
      </c>
      <c r="G421" s="113" t="str">
        <f t="shared" si="40"/>
        <v/>
      </c>
      <c r="H421" s="479" t="str">
        <f>IF([1]raw_asset!$A421="","",VLOOKUP([1]raw_asset!$A421,[1]raw_asset!$A421:$G421,6))</f>
        <v/>
      </c>
      <c r="I421" s="479" t="str">
        <f>IF([1]raw_asset!$A421="","",VLOOKUP([1]raw_asset!$A421,[1]raw_asset!$A421:$G421,7))</f>
        <v/>
      </c>
      <c r="J421" s="113" t="str">
        <f t="shared" si="41"/>
        <v/>
      </c>
      <c r="K421" s="476" t="str">
        <f t="shared" si="36"/>
        <v/>
      </c>
      <c r="L421" s="479" t="str">
        <f t="shared" si="37"/>
        <v/>
      </c>
      <c r="M421" s="113" t="str">
        <f t="shared" si="38"/>
        <v/>
      </c>
      <c r="N421" s="485" t="str">
        <f>IF(B421="","",IF(ISERROR(VLOOKUP(A421,P2P!$A$13:$M$2000,3)),0,VLOOKUP(A421,P2P!$A$13:$M$2000,3))-IF(ISERROR(VLOOKUP(A421,P2P!$A$13:$M$2000,2)),0,VLOOKUP(A421,P2P!$A$13:$M$2000,2)))</f>
        <v/>
      </c>
      <c r="O421" s="485" t="str">
        <f>IF(E421="","",IF(ISERROR(VLOOKUP(A421,P2P!$A$13:$M$2000,8)),0,VLOOKUP(A421,P2P!$A$13:$M$2000,8))-IF(ISERROR(VLOOKUP(A421,P2P!$A$13:$M$2000,7)),0,VLOOKUP(A421,P2P!$A$13:$M$2000,7)))</f>
        <v/>
      </c>
      <c r="P421" s="485" t="str">
        <f>IF(H421="","",IF(ISERROR(VLOOKUP(A421,P2P!$A$13:$M$2000,13)),0,VLOOKUP(A421,P2P!$A$13:$M$2000,13))-IF(ISERROR(VLOOKUP(A421,P2P!$A$13:$M$2000,12)),0,VLOOKUP(A421,P2P!$A$13:$M$2000,12)))</f>
        <v/>
      </c>
    </row>
    <row r="422" spans="1:16">
      <c r="A422" s="479" t="str">
        <f>IF([1]raw_asset!$A422="","",VLOOKUP([1]raw_asset!$A422,[1]raw_asset!$A422:$G422,1))</f>
        <v/>
      </c>
      <c r="B422" s="479" t="str">
        <f>IF([1]raw_asset!$A422="","",VLOOKUP([1]raw_asset!$A422,[1]raw_asset!$A422:$G422,2))</f>
        <v/>
      </c>
      <c r="C422" s="479" t="str">
        <f>IF([1]raw_asset!$A422="","",VLOOKUP([1]raw_asset!$A422,[1]raw_asset!$A422:$G422,3))</f>
        <v/>
      </c>
      <c r="D422" s="113" t="str">
        <f t="shared" si="39"/>
        <v/>
      </c>
      <c r="E422" s="479" t="str">
        <f>IF([1]raw_asset!$A422="","",VLOOKUP([1]raw_asset!$A422,[1]raw_asset!$A422:$G422,4))</f>
        <v/>
      </c>
      <c r="F422" s="479" t="str">
        <f>IF([1]raw_asset!$A422="","",VLOOKUP([1]raw_asset!$A422,[1]raw_asset!$A422:$G422,5))</f>
        <v/>
      </c>
      <c r="G422" s="113" t="str">
        <f t="shared" si="40"/>
        <v/>
      </c>
      <c r="H422" s="479" t="str">
        <f>IF([1]raw_asset!$A422="","",VLOOKUP([1]raw_asset!$A422,[1]raw_asset!$A422:$G422,6))</f>
        <v/>
      </c>
      <c r="I422" s="479" t="str">
        <f>IF([1]raw_asset!$A422="","",VLOOKUP([1]raw_asset!$A422,[1]raw_asset!$A422:$G422,7))</f>
        <v/>
      </c>
      <c r="J422" s="113" t="str">
        <f t="shared" si="41"/>
        <v/>
      </c>
      <c r="K422" s="476" t="str">
        <f t="shared" si="36"/>
        <v/>
      </c>
      <c r="L422" s="479" t="str">
        <f t="shared" si="37"/>
        <v/>
      </c>
      <c r="M422" s="113" t="str">
        <f t="shared" si="38"/>
        <v/>
      </c>
      <c r="N422" s="485" t="str">
        <f>IF(B422="","",IF(ISERROR(VLOOKUP(A422,P2P!$A$13:$M$2000,3)),0,VLOOKUP(A422,P2P!$A$13:$M$2000,3))-IF(ISERROR(VLOOKUP(A422,P2P!$A$13:$M$2000,2)),0,VLOOKUP(A422,P2P!$A$13:$M$2000,2)))</f>
        <v/>
      </c>
      <c r="O422" s="485" t="str">
        <f>IF(E422="","",IF(ISERROR(VLOOKUP(A422,P2P!$A$13:$M$2000,8)),0,VLOOKUP(A422,P2P!$A$13:$M$2000,8))-IF(ISERROR(VLOOKUP(A422,P2P!$A$13:$M$2000,7)),0,VLOOKUP(A422,P2P!$A$13:$M$2000,7)))</f>
        <v/>
      </c>
      <c r="P422" s="485" t="str">
        <f>IF(H422="","",IF(ISERROR(VLOOKUP(A422,P2P!$A$13:$M$2000,13)),0,VLOOKUP(A422,P2P!$A$13:$M$2000,13))-IF(ISERROR(VLOOKUP(A422,P2P!$A$13:$M$2000,12)),0,VLOOKUP(A422,P2P!$A$13:$M$2000,12)))</f>
        <v/>
      </c>
    </row>
    <row r="423" spans="1:16">
      <c r="A423" s="479" t="str">
        <f>IF([1]raw_asset!$A423="","",VLOOKUP([1]raw_asset!$A423,[1]raw_asset!$A423:$G423,1))</f>
        <v/>
      </c>
      <c r="B423" s="479" t="str">
        <f>IF([1]raw_asset!$A423="","",VLOOKUP([1]raw_asset!$A423,[1]raw_asset!$A423:$G423,2))</f>
        <v/>
      </c>
      <c r="C423" s="479" t="str">
        <f>IF([1]raw_asset!$A423="","",VLOOKUP([1]raw_asset!$A423,[1]raw_asset!$A423:$G423,3))</f>
        <v/>
      </c>
      <c r="D423" s="113" t="str">
        <f t="shared" si="39"/>
        <v/>
      </c>
      <c r="E423" s="479" t="str">
        <f>IF([1]raw_asset!$A423="","",VLOOKUP([1]raw_asset!$A423,[1]raw_asset!$A423:$G423,4))</f>
        <v/>
      </c>
      <c r="F423" s="479" t="str">
        <f>IF([1]raw_asset!$A423="","",VLOOKUP([1]raw_asset!$A423,[1]raw_asset!$A423:$G423,5))</f>
        <v/>
      </c>
      <c r="G423" s="113" t="str">
        <f t="shared" si="40"/>
        <v/>
      </c>
      <c r="H423" s="479" t="str">
        <f>IF([1]raw_asset!$A423="","",VLOOKUP([1]raw_asset!$A423,[1]raw_asset!$A423:$G423,6))</f>
        <v/>
      </c>
      <c r="I423" s="479" t="str">
        <f>IF([1]raw_asset!$A423="","",VLOOKUP([1]raw_asset!$A423,[1]raw_asset!$A423:$G423,7))</f>
        <v/>
      </c>
      <c r="J423" s="113" t="str">
        <f t="shared" si="41"/>
        <v/>
      </c>
      <c r="K423" s="476" t="str">
        <f t="shared" si="36"/>
        <v/>
      </c>
      <c r="L423" s="479" t="str">
        <f t="shared" si="37"/>
        <v/>
      </c>
      <c r="M423" s="113" t="str">
        <f t="shared" si="38"/>
        <v/>
      </c>
      <c r="N423" s="485" t="str">
        <f>IF(B423="","",IF(ISERROR(VLOOKUP(A423,P2P!$A$13:$M$2000,3)),0,VLOOKUP(A423,P2P!$A$13:$M$2000,3))-IF(ISERROR(VLOOKUP(A423,P2P!$A$13:$M$2000,2)),0,VLOOKUP(A423,P2P!$A$13:$M$2000,2)))</f>
        <v/>
      </c>
      <c r="O423" s="485" t="str">
        <f>IF(E423="","",IF(ISERROR(VLOOKUP(A423,P2P!$A$13:$M$2000,8)),0,VLOOKUP(A423,P2P!$A$13:$M$2000,8))-IF(ISERROR(VLOOKUP(A423,P2P!$A$13:$M$2000,7)),0,VLOOKUP(A423,P2P!$A$13:$M$2000,7)))</f>
        <v/>
      </c>
      <c r="P423" s="485" t="str">
        <f>IF(H423="","",IF(ISERROR(VLOOKUP(A423,P2P!$A$13:$M$2000,13)),0,VLOOKUP(A423,P2P!$A$13:$M$2000,13))-IF(ISERROR(VLOOKUP(A423,P2P!$A$13:$M$2000,12)),0,VLOOKUP(A423,P2P!$A$13:$M$2000,12)))</f>
        <v/>
      </c>
    </row>
    <row r="424" spans="1:16">
      <c r="A424" s="479" t="str">
        <f>IF([1]raw_asset!$A424="","",VLOOKUP([1]raw_asset!$A424,[1]raw_asset!$A424:$G424,1))</f>
        <v/>
      </c>
      <c r="B424" s="479" t="str">
        <f>IF([1]raw_asset!$A424="","",VLOOKUP([1]raw_asset!$A424,[1]raw_asset!$A424:$G424,2))</f>
        <v/>
      </c>
      <c r="C424" s="479" t="str">
        <f>IF([1]raw_asset!$A424="","",VLOOKUP([1]raw_asset!$A424,[1]raw_asset!$A424:$G424,3))</f>
        <v/>
      </c>
      <c r="D424" s="113" t="str">
        <f t="shared" si="39"/>
        <v/>
      </c>
      <c r="E424" s="479" t="str">
        <f>IF([1]raw_asset!$A424="","",VLOOKUP([1]raw_asset!$A424,[1]raw_asset!$A424:$G424,4))</f>
        <v/>
      </c>
      <c r="F424" s="479" t="str">
        <f>IF([1]raw_asset!$A424="","",VLOOKUP([1]raw_asset!$A424,[1]raw_asset!$A424:$G424,5))</f>
        <v/>
      </c>
      <c r="G424" s="113" t="str">
        <f t="shared" si="40"/>
        <v/>
      </c>
      <c r="H424" s="479" t="str">
        <f>IF([1]raw_asset!$A424="","",VLOOKUP([1]raw_asset!$A424,[1]raw_asset!$A424:$G424,6))</f>
        <v/>
      </c>
      <c r="I424" s="479" t="str">
        <f>IF([1]raw_asset!$A424="","",VLOOKUP([1]raw_asset!$A424,[1]raw_asset!$A424:$G424,7))</f>
        <v/>
      </c>
      <c r="J424" s="113" t="str">
        <f t="shared" si="41"/>
        <v/>
      </c>
      <c r="K424" s="476" t="str">
        <f t="shared" si="36"/>
        <v/>
      </c>
      <c r="L424" s="479" t="str">
        <f t="shared" si="37"/>
        <v/>
      </c>
      <c r="M424" s="113" t="str">
        <f t="shared" si="38"/>
        <v/>
      </c>
      <c r="N424" s="485" t="str">
        <f>IF(B424="","",IF(ISERROR(VLOOKUP(A424,P2P!$A$13:$M$2000,3)),0,VLOOKUP(A424,P2P!$A$13:$M$2000,3))-IF(ISERROR(VLOOKUP(A424,P2P!$A$13:$M$2000,2)),0,VLOOKUP(A424,P2P!$A$13:$M$2000,2)))</f>
        <v/>
      </c>
      <c r="O424" s="485" t="str">
        <f>IF(E424="","",IF(ISERROR(VLOOKUP(A424,P2P!$A$13:$M$2000,8)),0,VLOOKUP(A424,P2P!$A$13:$M$2000,8))-IF(ISERROR(VLOOKUP(A424,P2P!$A$13:$M$2000,7)),0,VLOOKUP(A424,P2P!$A$13:$M$2000,7)))</f>
        <v/>
      </c>
      <c r="P424" s="485" t="str">
        <f>IF(H424="","",IF(ISERROR(VLOOKUP(A424,P2P!$A$13:$M$2000,13)),0,VLOOKUP(A424,P2P!$A$13:$M$2000,13))-IF(ISERROR(VLOOKUP(A424,P2P!$A$13:$M$2000,12)),0,VLOOKUP(A424,P2P!$A$13:$M$2000,12)))</f>
        <v/>
      </c>
    </row>
    <row r="425" spans="1:16">
      <c r="A425" s="479" t="str">
        <f>IF([1]raw_asset!$A425="","",VLOOKUP([1]raw_asset!$A425,[1]raw_asset!$A425:$G425,1))</f>
        <v/>
      </c>
      <c r="B425" s="479" t="str">
        <f>IF([1]raw_asset!$A425="","",VLOOKUP([1]raw_asset!$A425,[1]raw_asset!$A425:$G425,2))</f>
        <v/>
      </c>
      <c r="C425" s="479" t="str">
        <f>IF([1]raw_asset!$A425="","",VLOOKUP([1]raw_asset!$A425,[1]raw_asset!$A425:$G425,3))</f>
        <v/>
      </c>
      <c r="D425" s="113" t="str">
        <f t="shared" si="39"/>
        <v/>
      </c>
      <c r="E425" s="479" t="str">
        <f>IF([1]raw_asset!$A425="","",VLOOKUP([1]raw_asset!$A425,[1]raw_asset!$A425:$G425,4))</f>
        <v/>
      </c>
      <c r="F425" s="479" t="str">
        <f>IF([1]raw_asset!$A425="","",VLOOKUP([1]raw_asset!$A425,[1]raw_asset!$A425:$G425,5))</f>
        <v/>
      </c>
      <c r="G425" s="113" t="str">
        <f t="shared" si="40"/>
        <v/>
      </c>
      <c r="H425" s="479" t="str">
        <f>IF([1]raw_asset!$A425="","",VLOOKUP([1]raw_asset!$A425,[1]raw_asset!$A425:$G425,6))</f>
        <v/>
      </c>
      <c r="I425" s="479" t="str">
        <f>IF([1]raw_asset!$A425="","",VLOOKUP([1]raw_asset!$A425,[1]raw_asset!$A425:$G425,7))</f>
        <v/>
      </c>
      <c r="J425" s="113" t="str">
        <f t="shared" si="41"/>
        <v/>
      </c>
      <c r="K425" s="476" t="str">
        <f t="shared" si="36"/>
        <v/>
      </c>
      <c r="L425" s="479" t="str">
        <f t="shared" si="37"/>
        <v/>
      </c>
      <c r="M425" s="113" t="str">
        <f t="shared" si="38"/>
        <v/>
      </c>
      <c r="N425" s="485" t="str">
        <f>IF(B425="","",IF(ISERROR(VLOOKUP(A425,P2P!$A$13:$M$2000,3)),0,VLOOKUP(A425,P2P!$A$13:$M$2000,3))-IF(ISERROR(VLOOKUP(A425,P2P!$A$13:$M$2000,2)),0,VLOOKUP(A425,P2P!$A$13:$M$2000,2)))</f>
        <v/>
      </c>
      <c r="O425" s="485" t="str">
        <f>IF(E425="","",IF(ISERROR(VLOOKUP(A425,P2P!$A$13:$M$2000,8)),0,VLOOKUP(A425,P2P!$A$13:$M$2000,8))-IF(ISERROR(VLOOKUP(A425,P2P!$A$13:$M$2000,7)),0,VLOOKUP(A425,P2P!$A$13:$M$2000,7)))</f>
        <v/>
      </c>
      <c r="P425" s="485" t="str">
        <f>IF(H425="","",IF(ISERROR(VLOOKUP(A425,P2P!$A$13:$M$2000,13)),0,VLOOKUP(A425,P2P!$A$13:$M$2000,13))-IF(ISERROR(VLOOKUP(A425,P2P!$A$13:$M$2000,12)),0,VLOOKUP(A425,P2P!$A$13:$M$2000,12)))</f>
        <v/>
      </c>
    </row>
    <row r="426" spans="1:16">
      <c r="A426" s="479" t="str">
        <f>IF([1]raw_asset!$A426="","",VLOOKUP([1]raw_asset!$A426,[1]raw_asset!$A426:$G426,1))</f>
        <v/>
      </c>
      <c r="B426" s="479" t="str">
        <f>IF([1]raw_asset!$A426="","",VLOOKUP([1]raw_asset!$A426,[1]raw_asset!$A426:$G426,2))</f>
        <v/>
      </c>
      <c r="C426" s="479" t="str">
        <f>IF([1]raw_asset!$A426="","",VLOOKUP([1]raw_asset!$A426,[1]raw_asset!$A426:$G426,3))</f>
        <v/>
      </c>
      <c r="D426" s="113" t="str">
        <f t="shared" si="39"/>
        <v/>
      </c>
      <c r="E426" s="479" t="str">
        <f>IF([1]raw_asset!$A426="","",VLOOKUP([1]raw_asset!$A426,[1]raw_asset!$A426:$G426,4))</f>
        <v/>
      </c>
      <c r="F426" s="479" t="str">
        <f>IF([1]raw_asset!$A426="","",VLOOKUP([1]raw_asset!$A426,[1]raw_asset!$A426:$G426,5))</f>
        <v/>
      </c>
      <c r="G426" s="113" t="str">
        <f t="shared" si="40"/>
        <v/>
      </c>
      <c r="H426" s="479" t="str">
        <f>IF([1]raw_asset!$A426="","",VLOOKUP([1]raw_asset!$A426,[1]raw_asset!$A426:$G426,6))</f>
        <v/>
      </c>
      <c r="I426" s="479" t="str">
        <f>IF([1]raw_asset!$A426="","",VLOOKUP([1]raw_asset!$A426,[1]raw_asset!$A426:$G426,7))</f>
        <v/>
      </c>
      <c r="J426" s="113" t="str">
        <f t="shared" si="41"/>
        <v/>
      </c>
      <c r="K426" s="476" t="str">
        <f t="shared" si="36"/>
        <v/>
      </c>
      <c r="L426" s="479" t="str">
        <f t="shared" si="37"/>
        <v/>
      </c>
      <c r="M426" s="113" t="str">
        <f t="shared" si="38"/>
        <v/>
      </c>
      <c r="N426" s="485" t="str">
        <f>IF(B426="","",IF(ISERROR(VLOOKUP(A426,P2P!$A$13:$M$2000,3)),0,VLOOKUP(A426,P2P!$A$13:$M$2000,3))-IF(ISERROR(VLOOKUP(A426,P2P!$A$13:$M$2000,2)),0,VLOOKUP(A426,P2P!$A$13:$M$2000,2)))</f>
        <v/>
      </c>
      <c r="O426" s="485" t="str">
        <f>IF(E426="","",IF(ISERROR(VLOOKUP(A426,P2P!$A$13:$M$2000,8)),0,VLOOKUP(A426,P2P!$A$13:$M$2000,8))-IF(ISERROR(VLOOKUP(A426,P2P!$A$13:$M$2000,7)),0,VLOOKUP(A426,P2P!$A$13:$M$2000,7)))</f>
        <v/>
      </c>
      <c r="P426" s="485" t="str">
        <f>IF(H426="","",IF(ISERROR(VLOOKUP(A426,P2P!$A$13:$M$2000,13)),0,VLOOKUP(A426,P2P!$A$13:$M$2000,13))-IF(ISERROR(VLOOKUP(A426,P2P!$A$13:$M$2000,12)),0,VLOOKUP(A426,P2P!$A$13:$M$2000,12)))</f>
        <v/>
      </c>
    </row>
    <row r="427" spans="1:16">
      <c r="A427" s="479" t="str">
        <f>IF([1]raw_asset!$A427="","",VLOOKUP([1]raw_asset!$A427,[1]raw_asset!$A427:$G427,1))</f>
        <v/>
      </c>
      <c r="B427" s="479" t="str">
        <f>IF([1]raw_asset!$A427="","",VLOOKUP([1]raw_asset!$A427,[1]raw_asset!$A427:$G427,2))</f>
        <v/>
      </c>
      <c r="C427" s="479" t="str">
        <f>IF([1]raw_asset!$A427="","",VLOOKUP([1]raw_asset!$A427,[1]raw_asset!$A427:$G427,3))</f>
        <v/>
      </c>
      <c r="D427" s="113" t="str">
        <f t="shared" si="39"/>
        <v/>
      </c>
      <c r="E427" s="479" t="str">
        <f>IF([1]raw_asset!$A427="","",VLOOKUP([1]raw_asset!$A427,[1]raw_asset!$A427:$G427,4))</f>
        <v/>
      </c>
      <c r="F427" s="479" t="str">
        <f>IF([1]raw_asset!$A427="","",VLOOKUP([1]raw_asset!$A427,[1]raw_asset!$A427:$G427,5))</f>
        <v/>
      </c>
      <c r="G427" s="113" t="str">
        <f t="shared" si="40"/>
        <v/>
      </c>
      <c r="H427" s="479" t="str">
        <f>IF([1]raw_asset!$A427="","",VLOOKUP([1]raw_asset!$A427,[1]raw_asset!$A427:$G427,6))</f>
        <v/>
      </c>
      <c r="I427" s="479" t="str">
        <f>IF([1]raw_asset!$A427="","",VLOOKUP([1]raw_asset!$A427,[1]raw_asset!$A427:$G427,7))</f>
        <v/>
      </c>
      <c r="J427" s="113" t="str">
        <f t="shared" si="41"/>
        <v/>
      </c>
      <c r="K427" s="476" t="str">
        <f t="shared" si="36"/>
        <v/>
      </c>
      <c r="L427" s="479" t="str">
        <f t="shared" si="37"/>
        <v/>
      </c>
      <c r="M427" s="113" t="str">
        <f t="shared" si="38"/>
        <v/>
      </c>
      <c r="N427" s="485" t="str">
        <f>IF(B427="","",IF(ISERROR(VLOOKUP(A427,P2P!$A$13:$M$2000,3)),0,VLOOKUP(A427,P2P!$A$13:$M$2000,3))-IF(ISERROR(VLOOKUP(A427,P2P!$A$13:$M$2000,2)),0,VLOOKUP(A427,P2P!$A$13:$M$2000,2)))</f>
        <v/>
      </c>
      <c r="O427" s="485" t="str">
        <f>IF(E427="","",IF(ISERROR(VLOOKUP(A427,P2P!$A$13:$M$2000,8)),0,VLOOKUP(A427,P2P!$A$13:$M$2000,8))-IF(ISERROR(VLOOKUP(A427,P2P!$A$13:$M$2000,7)),0,VLOOKUP(A427,P2P!$A$13:$M$2000,7)))</f>
        <v/>
      </c>
      <c r="P427" s="485" t="str">
        <f>IF(H427="","",IF(ISERROR(VLOOKUP(A427,P2P!$A$13:$M$2000,13)),0,VLOOKUP(A427,P2P!$A$13:$M$2000,13))-IF(ISERROR(VLOOKUP(A427,P2P!$A$13:$M$2000,12)),0,VLOOKUP(A427,P2P!$A$13:$M$2000,12)))</f>
        <v/>
      </c>
    </row>
    <row r="428" spans="1:16">
      <c r="A428" s="479" t="str">
        <f>IF([1]raw_asset!$A428="","",VLOOKUP([1]raw_asset!$A428,[1]raw_asset!$A428:$G428,1))</f>
        <v/>
      </c>
      <c r="B428" s="479" t="str">
        <f>IF([1]raw_asset!$A428="","",VLOOKUP([1]raw_asset!$A428,[1]raw_asset!$A428:$G428,2))</f>
        <v/>
      </c>
      <c r="C428" s="479" t="str">
        <f>IF([1]raw_asset!$A428="","",VLOOKUP([1]raw_asset!$A428,[1]raw_asset!$A428:$G428,3))</f>
        <v/>
      </c>
      <c r="D428" s="113" t="str">
        <f t="shared" si="39"/>
        <v/>
      </c>
      <c r="E428" s="479" t="str">
        <f>IF([1]raw_asset!$A428="","",VLOOKUP([1]raw_asset!$A428,[1]raw_asset!$A428:$G428,4))</f>
        <v/>
      </c>
      <c r="F428" s="479" t="str">
        <f>IF([1]raw_asset!$A428="","",VLOOKUP([1]raw_asset!$A428,[1]raw_asset!$A428:$G428,5))</f>
        <v/>
      </c>
      <c r="G428" s="113" t="str">
        <f t="shared" si="40"/>
        <v/>
      </c>
      <c r="H428" s="479" t="str">
        <f>IF([1]raw_asset!$A428="","",VLOOKUP([1]raw_asset!$A428,[1]raw_asset!$A428:$G428,6))</f>
        <v/>
      </c>
      <c r="I428" s="479" t="str">
        <f>IF([1]raw_asset!$A428="","",VLOOKUP([1]raw_asset!$A428,[1]raw_asset!$A428:$G428,7))</f>
        <v/>
      </c>
      <c r="J428" s="113" t="str">
        <f t="shared" si="41"/>
        <v/>
      </c>
      <c r="K428" s="476" t="str">
        <f t="shared" si="36"/>
        <v/>
      </c>
      <c r="L428" s="479" t="str">
        <f t="shared" si="37"/>
        <v/>
      </c>
      <c r="M428" s="113" t="str">
        <f t="shared" si="38"/>
        <v/>
      </c>
      <c r="N428" s="485" t="str">
        <f>IF(B428="","",IF(ISERROR(VLOOKUP(A428,P2P!$A$13:$M$2000,3)),0,VLOOKUP(A428,P2P!$A$13:$M$2000,3))-IF(ISERROR(VLOOKUP(A428,P2P!$A$13:$M$2000,2)),0,VLOOKUP(A428,P2P!$A$13:$M$2000,2)))</f>
        <v/>
      </c>
      <c r="O428" s="485" t="str">
        <f>IF(E428="","",IF(ISERROR(VLOOKUP(A428,P2P!$A$13:$M$2000,8)),0,VLOOKUP(A428,P2P!$A$13:$M$2000,8))-IF(ISERROR(VLOOKUP(A428,P2P!$A$13:$M$2000,7)),0,VLOOKUP(A428,P2P!$A$13:$M$2000,7)))</f>
        <v/>
      </c>
      <c r="P428" s="485" t="str">
        <f>IF(H428="","",IF(ISERROR(VLOOKUP(A428,P2P!$A$13:$M$2000,13)),0,VLOOKUP(A428,P2P!$A$13:$M$2000,13))-IF(ISERROR(VLOOKUP(A428,P2P!$A$13:$M$2000,12)),0,VLOOKUP(A428,P2P!$A$13:$M$2000,12)))</f>
        <v/>
      </c>
    </row>
    <row r="429" spans="1:16">
      <c r="A429" s="479" t="str">
        <f>IF([1]raw_asset!$A429="","",VLOOKUP([1]raw_asset!$A429,[1]raw_asset!$A429:$G429,1))</f>
        <v/>
      </c>
      <c r="B429" s="479" t="str">
        <f>IF([1]raw_asset!$A429="","",VLOOKUP([1]raw_asset!$A429,[1]raw_asset!$A429:$G429,2))</f>
        <v/>
      </c>
      <c r="C429" s="479" t="str">
        <f>IF([1]raw_asset!$A429="","",VLOOKUP([1]raw_asset!$A429,[1]raw_asset!$A429:$G429,3))</f>
        <v/>
      </c>
      <c r="D429" s="113" t="str">
        <f t="shared" si="39"/>
        <v/>
      </c>
      <c r="E429" s="479" t="str">
        <f>IF([1]raw_asset!$A429="","",VLOOKUP([1]raw_asset!$A429,[1]raw_asset!$A429:$G429,4))</f>
        <v/>
      </c>
      <c r="F429" s="479" t="str">
        <f>IF([1]raw_asset!$A429="","",VLOOKUP([1]raw_asset!$A429,[1]raw_asset!$A429:$G429,5))</f>
        <v/>
      </c>
      <c r="G429" s="113" t="str">
        <f t="shared" si="40"/>
        <v/>
      </c>
      <c r="H429" s="479" t="str">
        <f>IF([1]raw_asset!$A429="","",VLOOKUP([1]raw_asset!$A429,[1]raw_asset!$A429:$G429,6))</f>
        <v/>
      </c>
      <c r="I429" s="479" t="str">
        <f>IF([1]raw_asset!$A429="","",VLOOKUP([1]raw_asset!$A429,[1]raw_asset!$A429:$G429,7))</f>
        <v/>
      </c>
      <c r="J429" s="113" t="str">
        <f t="shared" si="41"/>
        <v/>
      </c>
      <c r="K429" s="476" t="str">
        <f t="shared" si="36"/>
        <v/>
      </c>
      <c r="L429" s="479" t="str">
        <f t="shared" si="37"/>
        <v/>
      </c>
      <c r="M429" s="113" t="str">
        <f t="shared" si="38"/>
        <v/>
      </c>
      <c r="N429" s="485" t="str">
        <f>IF(B429="","",IF(ISERROR(VLOOKUP(A429,P2P!$A$13:$M$2000,3)),0,VLOOKUP(A429,P2P!$A$13:$M$2000,3))-IF(ISERROR(VLOOKUP(A429,P2P!$A$13:$M$2000,2)),0,VLOOKUP(A429,P2P!$A$13:$M$2000,2)))</f>
        <v/>
      </c>
      <c r="O429" s="485" t="str">
        <f>IF(E429="","",IF(ISERROR(VLOOKUP(A429,P2P!$A$13:$M$2000,8)),0,VLOOKUP(A429,P2P!$A$13:$M$2000,8))-IF(ISERROR(VLOOKUP(A429,P2P!$A$13:$M$2000,7)),0,VLOOKUP(A429,P2P!$A$13:$M$2000,7)))</f>
        <v/>
      </c>
      <c r="P429" s="485" t="str">
        <f>IF(H429="","",IF(ISERROR(VLOOKUP(A429,P2P!$A$13:$M$2000,13)),0,VLOOKUP(A429,P2P!$A$13:$M$2000,13))-IF(ISERROR(VLOOKUP(A429,P2P!$A$13:$M$2000,12)),0,VLOOKUP(A429,P2P!$A$13:$M$2000,12)))</f>
        <v/>
      </c>
    </row>
    <row r="430" spans="1:16">
      <c r="A430" s="479" t="str">
        <f>IF([1]raw_asset!$A430="","",VLOOKUP([1]raw_asset!$A430,[1]raw_asset!$A430:$G430,1))</f>
        <v/>
      </c>
      <c r="B430" s="479" t="str">
        <f>IF([1]raw_asset!$A430="","",VLOOKUP([1]raw_asset!$A430,[1]raw_asset!$A430:$G430,2))</f>
        <v/>
      </c>
      <c r="C430" s="479" t="str">
        <f>IF([1]raw_asset!$A430="","",VLOOKUP([1]raw_asset!$A430,[1]raw_asset!$A430:$G430,3))</f>
        <v/>
      </c>
      <c r="D430" s="113" t="str">
        <f t="shared" si="39"/>
        <v/>
      </c>
      <c r="E430" s="479" t="str">
        <f>IF([1]raw_asset!$A430="","",VLOOKUP([1]raw_asset!$A430,[1]raw_asset!$A430:$G430,4))</f>
        <v/>
      </c>
      <c r="F430" s="479" t="str">
        <f>IF([1]raw_asset!$A430="","",VLOOKUP([1]raw_asset!$A430,[1]raw_asset!$A430:$G430,5))</f>
        <v/>
      </c>
      <c r="G430" s="113" t="str">
        <f t="shared" si="40"/>
        <v/>
      </c>
      <c r="H430" s="479" t="str">
        <f>IF([1]raw_asset!$A430="","",VLOOKUP([1]raw_asset!$A430,[1]raw_asset!$A430:$G430,6))</f>
        <v/>
      </c>
      <c r="I430" s="479" t="str">
        <f>IF([1]raw_asset!$A430="","",VLOOKUP([1]raw_asset!$A430,[1]raw_asset!$A430:$G430,7))</f>
        <v/>
      </c>
      <c r="J430" s="113" t="str">
        <f t="shared" si="41"/>
        <v/>
      </c>
      <c r="K430" s="476" t="str">
        <f t="shared" si="36"/>
        <v/>
      </c>
      <c r="L430" s="479" t="str">
        <f t="shared" si="37"/>
        <v/>
      </c>
      <c r="M430" s="113" t="str">
        <f t="shared" si="38"/>
        <v/>
      </c>
      <c r="N430" s="485" t="str">
        <f>IF(B430="","",IF(ISERROR(VLOOKUP(A430,P2P!$A$13:$M$2000,3)),0,VLOOKUP(A430,P2P!$A$13:$M$2000,3))-IF(ISERROR(VLOOKUP(A430,P2P!$A$13:$M$2000,2)),0,VLOOKUP(A430,P2P!$A$13:$M$2000,2)))</f>
        <v/>
      </c>
      <c r="O430" s="485" t="str">
        <f>IF(E430="","",IF(ISERROR(VLOOKUP(A430,P2P!$A$13:$M$2000,8)),0,VLOOKUP(A430,P2P!$A$13:$M$2000,8))-IF(ISERROR(VLOOKUP(A430,P2P!$A$13:$M$2000,7)),0,VLOOKUP(A430,P2P!$A$13:$M$2000,7)))</f>
        <v/>
      </c>
      <c r="P430" s="485" t="str">
        <f>IF(H430="","",IF(ISERROR(VLOOKUP(A430,P2P!$A$13:$M$2000,13)),0,VLOOKUP(A430,P2P!$A$13:$M$2000,13))-IF(ISERROR(VLOOKUP(A430,P2P!$A$13:$M$2000,12)),0,VLOOKUP(A430,P2P!$A$13:$M$2000,12)))</f>
        <v/>
      </c>
    </row>
    <row r="431" spans="1:16">
      <c r="A431" s="479" t="str">
        <f>IF([1]raw_asset!$A431="","",VLOOKUP([1]raw_asset!$A431,[1]raw_asset!$A431:$G431,1))</f>
        <v/>
      </c>
      <c r="B431" s="479" t="str">
        <f>IF([1]raw_asset!$A431="","",VLOOKUP([1]raw_asset!$A431,[1]raw_asset!$A431:$G431,2))</f>
        <v/>
      </c>
      <c r="C431" s="479" t="str">
        <f>IF([1]raw_asset!$A431="","",VLOOKUP([1]raw_asset!$A431,[1]raw_asset!$A431:$G431,3))</f>
        <v/>
      </c>
      <c r="D431" s="113" t="str">
        <f t="shared" si="39"/>
        <v/>
      </c>
      <c r="E431" s="479" t="str">
        <f>IF([1]raw_asset!$A431="","",VLOOKUP([1]raw_asset!$A431,[1]raw_asset!$A431:$G431,4))</f>
        <v/>
      </c>
      <c r="F431" s="479" t="str">
        <f>IF([1]raw_asset!$A431="","",VLOOKUP([1]raw_asset!$A431,[1]raw_asset!$A431:$G431,5))</f>
        <v/>
      </c>
      <c r="G431" s="113" t="str">
        <f t="shared" si="40"/>
        <v/>
      </c>
      <c r="H431" s="479" t="str">
        <f>IF([1]raw_asset!$A431="","",VLOOKUP([1]raw_asset!$A431,[1]raw_asset!$A431:$G431,6))</f>
        <v/>
      </c>
      <c r="I431" s="479" t="str">
        <f>IF([1]raw_asset!$A431="","",VLOOKUP([1]raw_asset!$A431,[1]raw_asset!$A431:$G431,7))</f>
        <v/>
      </c>
      <c r="J431" s="113" t="str">
        <f t="shared" si="41"/>
        <v/>
      </c>
      <c r="K431" s="476" t="str">
        <f t="shared" si="36"/>
        <v/>
      </c>
      <c r="L431" s="479" t="str">
        <f t="shared" si="37"/>
        <v/>
      </c>
      <c r="M431" s="113" t="str">
        <f t="shared" si="38"/>
        <v/>
      </c>
      <c r="N431" s="485" t="str">
        <f>IF(B431="","",IF(ISERROR(VLOOKUP(A431,P2P!$A$13:$M$2000,3)),0,VLOOKUP(A431,P2P!$A$13:$M$2000,3))-IF(ISERROR(VLOOKUP(A431,P2P!$A$13:$M$2000,2)),0,VLOOKUP(A431,P2P!$A$13:$M$2000,2)))</f>
        <v/>
      </c>
      <c r="O431" s="485" t="str">
        <f>IF(E431="","",IF(ISERROR(VLOOKUP(A431,P2P!$A$13:$M$2000,8)),0,VLOOKUP(A431,P2P!$A$13:$M$2000,8))-IF(ISERROR(VLOOKUP(A431,P2P!$A$13:$M$2000,7)),0,VLOOKUP(A431,P2P!$A$13:$M$2000,7)))</f>
        <v/>
      </c>
      <c r="P431" s="485" t="str">
        <f>IF(H431="","",IF(ISERROR(VLOOKUP(A431,P2P!$A$13:$M$2000,13)),0,VLOOKUP(A431,P2P!$A$13:$M$2000,13))-IF(ISERROR(VLOOKUP(A431,P2P!$A$13:$M$2000,12)),0,VLOOKUP(A431,P2P!$A$13:$M$2000,12)))</f>
        <v/>
      </c>
    </row>
    <row r="432" spans="1:16">
      <c r="A432" s="479" t="str">
        <f>IF([1]raw_asset!$A432="","",VLOOKUP([1]raw_asset!$A432,[1]raw_asset!$A432:$G432,1))</f>
        <v/>
      </c>
      <c r="B432" s="479" t="str">
        <f>IF([1]raw_asset!$A432="","",VLOOKUP([1]raw_asset!$A432,[1]raw_asset!$A432:$G432,2))</f>
        <v/>
      </c>
      <c r="C432" s="479" t="str">
        <f>IF([1]raw_asset!$A432="","",VLOOKUP([1]raw_asset!$A432,[1]raw_asset!$A432:$G432,3))</f>
        <v/>
      </c>
      <c r="D432" s="113" t="str">
        <f t="shared" si="39"/>
        <v/>
      </c>
      <c r="E432" s="479" t="str">
        <f>IF([1]raw_asset!$A432="","",VLOOKUP([1]raw_asset!$A432,[1]raw_asset!$A432:$G432,4))</f>
        <v/>
      </c>
      <c r="F432" s="479" t="str">
        <f>IF([1]raw_asset!$A432="","",VLOOKUP([1]raw_asset!$A432,[1]raw_asset!$A432:$G432,5))</f>
        <v/>
      </c>
      <c r="G432" s="113" t="str">
        <f t="shared" si="40"/>
        <v/>
      </c>
      <c r="H432" s="479" t="str">
        <f>IF([1]raw_asset!$A432="","",VLOOKUP([1]raw_asset!$A432,[1]raw_asset!$A432:$G432,6))</f>
        <v/>
      </c>
      <c r="I432" s="479" t="str">
        <f>IF([1]raw_asset!$A432="","",VLOOKUP([1]raw_asset!$A432,[1]raw_asset!$A432:$G432,7))</f>
        <v/>
      </c>
      <c r="J432" s="113" t="str">
        <f t="shared" si="41"/>
        <v/>
      </c>
      <c r="K432" s="476" t="str">
        <f t="shared" si="36"/>
        <v/>
      </c>
      <c r="L432" s="479" t="str">
        <f t="shared" si="37"/>
        <v/>
      </c>
      <c r="M432" s="113" t="str">
        <f t="shared" si="38"/>
        <v/>
      </c>
      <c r="N432" s="485" t="str">
        <f>IF(B432="","",IF(ISERROR(VLOOKUP(A432,P2P!$A$13:$M$2000,3)),0,VLOOKUP(A432,P2P!$A$13:$M$2000,3))-IF(ISERROR(VLOOKUP(A432,P2P!$A$13:$M$2000,2)),0,VLOOKUP(A432,P2P!$A$13:$M$2000,2)))</f>
        <v/>
      </c>
      <c r="O432" s="485" t="str">
        <f>IF(E432="","",IF(ISERROR(VLOOKUP(A432,P2P!$A$13:$M$2000,8)),0,VLOOKUP(A432,P2P!$A$13:$M$2000,8))-IF(ISERROR(VLOOKUP(A432,P2P!$A$13:$M$2000,7)),0,VLOOKUP(A432,P2P!$A$13:$M$2000,7)))</f>
        <v/>
      </c>
      <c r="P432" s="485" t="str">
        <f>IF(H432="","",IF(ISERROR(VLOOKUP(A432,P2P!$A$13:$M$2000,13)),0,VLOOKUP(A432,P2P!$A$13:$M$2000,13))-IF(ISERROR(VLOOKUP(A432,P2P!$A$13:$M$2000,12)),0,VLOOKUP(A432,P2P!$A$13:$M$2000,12)))</f>
        <v/>
      </c>
    </row>
    <row r="433" spans="1:16">
      <c r="A433" s="479" t="str">
        <f>IF([1]raw_asset!$A433="","",VLOOKUP([1]raw_asset!$A433,[1]raw_asset!$A433:$G433,1))</f>
        <v/>
      </c>
      <c r="B433" s="479" t="str">
        <f>IF([1]raw_asset!$A433="","",VLOOKUP([1]raw_asset!$A433,[1]raw_asset!$A433:$G433,2))</f>
        <v/>
      </c>
      <c r="C433" s="479" t="str">
        <f>IF([1]raw_asset!$A433="","",VLOOKUP([1]raw_asset!$A433,[1]raw_asset!$A433:$G433,3))</f>
        <v/>
      </c>
      <c r="D433" s="113" t="str">
        <f t="shared" si="39"/>
        <v/>
      </c>
      <c r="E433" s="479" t="str">
        <f>IF([1]raw_asset!$A433="","",VLOOKUP([1]raw_asset!$A433,[1]raw_asset!$A433:$G433,4))</f>
        <v/>
      </c>
      <c r="F433" s="479" t="str">
        <f>IF([1]raw_asset!$A433="","",VLOOKUP([1]raw_asset!$A433,[1]raw_asset!$A433:$G433,5))</f>
        <v/>
      </c>
      <c r="G433" s="113" t="str">
        <f t="shared" si="40"/>
        <v/>
      </c>
      <c r="H433" s="479" t="str">
        <f>IF([1]raw_asset!$A433="","",VLOOKUP([1]raw_asset!$A433,[1]raw_asset!$A433:$G433,6))</f>
        <v/>
      </c>
      <c r="I433" s="479" t="str">
        <f>IF([1]raw_asset!$A433="","",VLOOKUP([1]raw_asset!$A433,[1]raw_asset!$A433:$G433,7))</f>
        <v/>
      </c>
      <c r="J433" s="113" t="str">
        <f t="shared" si="41"/>
        <v/>
      </c>
      <c r="K433" s="476" t="str">
        <f t="shared" si="36"/>
        <v/>
      </c>
      <c r="L433" s="479" t="str">
        <f t="shared" si="37"/>
        <v/>
      </c>
      <c r="M433" s="113" t="str">
        <f t="shared" si="38"/>
        <v/>
      </c>
      <c r="N433" s="485" t="str">
        <f>IF(B433="","",IF(ISERROR(VLOOKUP(A433,P2P!$A$13:$M$2000,3)),0,VLOOKUP(A433,P2P!$A$13:$M$2000,3))-IF(ISERROR(VLOOKUP(A433,P2P!$A$13:$M$2000,2)),0,VLOOKUP(A433,P2P!$A$13:$M$2000,2)))</f>
        <v/>
      </c>
      <c r="O433" s="485" t="str">
        <f>IF(E433="","",IF(ISERROR(VLOOKUP(A433,P2P!$A$13:$M$2000,8)),0,VLOOKUP(A433,P2P!$A$13:$M$2000,8))-IF(ISERROR(VLOOKUP(A433,P2P!$A$13:$M$2000,7)),0,VLOOKUP(A433,P2P!$A$13:$M$2000,7)))</f>
        <v/>
      </c>
      <c r="P433" s="485" t="str">
        <f>IF(H433="","",IF(ISERROR(VLOOKUP(A433,P2P!$A$13:$M$2000,13)),0,VLOOKUP(A433,P2P!$A$13:$M$2000,13))-IF(ISERROR(VLOOKUP(A433,P2P!$A$13:$M$2000,12)),0,VLOOKUP(A433,P2P!$A$13:$M$2000,12)))</f>
        <v/>
      </c>
    </row>
    <row r="434" spans="1:16">
      <c r="A434" s="479" t="str">
        <f>IF([1]raw_asset!$A434="","",VLOOKUP([1]raw_asset!$A434,[1]raw_asset!$A434:$G434,1))</f>
        <v/>
      </c>
      <c r="B434" s="479" t="str">
        <f>IF([1]raw_asset!$A434="","",VLOOKUP([1]raw_asset!$A434,[1]raw_asset!$A434:$G434,2))</f>
        <v/>
      </c>
      <c r="C434" s="479" t="str">
        <f>IF([1]raw_asset!$A434="","",VLOOKUP([1]raw_asset!$A434,[1]raw_asset!$A434:$G434,3))</f>
        <v/>
      </c>
      <c r="D434" s="113" t="str">
        <f t="shared" si="39"/>
        <v/>
      </c>
      <c r="E434" s="479" t="str">
        <f>IF([1]raw_asset!$A434="","",VLOOKUP([1]raw_asset!$A434,[1]raw_asset!$A434:$G434,4))</f>
        <v/>
      </c>
      <c r="F434" s="479" t="str">
        <f>IF([1]raw_asset!$A434="","",VLOOKUP([1]raw_asset!$A434,[1]raw_asset!$A434:$G434,5))</f>
        <v/>
      </c>
      <c r="G434" s="113" t="str">
        <f t="shared" si="40"/>
        <v/>
      </c>
      <c r="H434" s="479" t="str">
        <f>IF([1]raw_asset!$A434="","",VLOOKUP([1]raw_asset!$A434,[1]raw_asset!$A434:$G434,6))</f>
        <v/>
      </c>
      <c r="I434" s="479" t="str">
        <f>IF([1]raw_asset!$A434="","",VLOOKUP([1]raw_asset!$A434,[1]raw_asset!$A434:$G434,7))</f>
        <v/>
      </c>
      <c r="J434" s="113" t="str">
        <f t="shared" si="41"/>
        <v/>
      </c>
      <c r="K434" s="476" t="str">
        <f t="shared" si="36"/>
        <v/>
      </c>
      <c r="L434" s="479" t="str">
        <f t="shared" si="37"/>
        <v/>
      </c>
      <c r="M434" s="113" t="str">
        <f t="shared" si="38"/>
        <v/>
      </c>
      <c r="N434" s="485" t="str">
        <f>IF(B434="","",IF(ISERROR(VLOOKUP(A434,P2P!$A$13:$M$2000,3)),0,VLOOKUP(A434,P2P!$A$13:$M$2000,3))-IF(ISERROR(VLOOKUP(A434,P2P!$A$13:$M$2000,2)),0,VLOOKUP(A434,P2P!$A$13:$M$2000,2)))</f>
        <v/>
      </c>
      <c r="O434" s="485" t="str">
        <f>IF(E434="","",IF(ISERROR(VLOOKUP(A434,P2P!$A$13:$M$2000,8)),0,VLOOKUP(A434,P2P!$A$13:$M$2000,8))-IF(ISERROR(VLOOKUP(A434,P2P!$A$13:$M$2000,7)),0,VLOOKUP(A434,P2P!$A$13:$M$2000,7)))</f>
        <v/>
      </c>
      <c r="P434" s="485" t="str">
        <f>IF(H434="","",IF(ISERROR(VLOOKUP(A434,P2P!$A$13:$M$2000,13)),0,VLOOKUP(A434,P2P!$A$13:$M$2000,13))-IF(ISERROR(VLOOKUP(A434,P2P!$A$13:$M$2000,12)),0,VLOOKUP(A434,P2P!$A$13:$M$2000,12)))</f>
        <v/>
      </c>
    </row>
    <row r="435" spans="1:16">
      <c r="A435" s="479" t="str">
        <f>IF([1]raw_asset!$A435="","",VLOOKUP([1]raw_asset!$A435,[1]raw_asset!$A435:$G435,1))</f>
        <v/>
      </c>
      <c r="B435" s="479" t="str">
        <f>IF([1]raw_asset!$A435="","",VLOOKUP([1]raw_asset!$A435,[1]raw_asset!$A435:$G435,2))</f>
        <v/>
      </c>
      <c r="C435" s="479" t="str">
        <f>IF([1]raw_asset!$A435="","",VLOOKUP([1]raw_asset!$A435,[1]raw_asset!$A435:$G435,3))</f>
        <v/>
      </c>
      <c r="D435" s="113" t="str">
        <f t="shared" si="39"/>
        <v/>
      </c>
      <c r="E435" s="479" t="str">
        <f>IF([1]raw_asset!$A435="","",VLOOKUP([1]raw_asset!$A435,[1]raw_asset!$A435:$G435,4))</f>
        <v/>
      </c>
      <c r="F435" s="479" t="str">
        <f>IF([1]raw_asset!$A435="","",VLOOKUP([1]raw_asset!$A435,[1]raw_asset!$A435:$G435,5))</f>
        <v/>
      </c>
      <c r="G435" s="113" t="str">
        <f t="shared" si="40"/>
        <v/>
      </c>
      <c r="H435" s="479" t="str">
        <f>IF([1]raw_asset!$A435="","",VLOOKUP([1]raw_asset!$A435,[1]raw_asset!$A435:$G435,6))</f>
        <v/>
      </c>
      <c r="I435" s="479" t="str">
        <f>IF([1]raw_asset!$A435="","",VLOOKUP([1]raw_asset!$A435,[1]raw_asset!$A435:$G435,7))</f>
        <v/>
      </c>
      <c r="J435" s="113" t="str">
        <f t="shared" si="41"/>
        <v/>
      </c>
      <c r="K435" s="476" t="str">
        <f t="shared" si="36"/>
        <v/>
      </c>
      <c r="L435" s="479" t="str">
        <f t="shared" si="37"/>
        <v/>
      </c>
      <c r="M435" s="113" t="str">
        <f t="shared" si="38"/>
        <v/>
      </c>
      <c r="N435" s="485" t="str">
        <f>IF(B435="","",IF(ISERROR(VLOOKUP(A435,P2P!$A$13:$M$2000,3)),0,VLOOKUP(A435,P2P!$A$13:$M$2000,3))-IF(ISERROR(VLOOKUP(A435,P2P!$A$13:$M$2000,2)),0,VLOOKUP(A435,P2P!$A$13:$M$2000,2)))</f>
        <v/>
      </c>
      <c r="O435" s="485" t="str">
        <f>IF(E435="","",IF(ISERROR(VLOOKUP(A435,P2P!$A$13:$M$2000,8)),0,VLOOKUP(A435,P2P!$A$13:$M$2000,8))-IF(ISERROR(VLOOKUP(A435,P2P!$A$13:$M$2000,7)),0,VLOOKUP(A435,P2P!$A$13:$M$2000,7)))</f>
        <v/>
      </c>
      <c r="P435" s="485" t="str">
        <f>IF(H435="","",IF(ISERROR(VLOOKUP(A435,P2P!$A$13:$M$2000,13)),0,VLOOKUP(A435,P2P!$A$13:$M$2000,13))-IF(ISERROR(VLOOKUP(A435,P2P!$A$13:$M$2000,12)),0,VLOOKUP(A435,P2P!$A$13:$M$2000,12)))</f>
        <v/>
      </c>
    </row>
    <row r="436" spans="1:16">
      <c r="A436" s="479" t="str">
        <f>IF([1]raw_asset!$A436="","",VLOOKUP([1]raw_asset!$A436,[1]raw_asset!$A436:$G436,1))</f>
        <v/>
      </c>
      <c r="B436" s="479" t="str">
        <f>IF([1]raw_asset!$A436="","",VLOOKUP([1]raw_asset!$A436,[1]raw_asset!$A436:$G436,2))</f>
        <v/>
      </c>
      <c r="C436" s="479" t="str">
        <f>IF([1]raw_asset!$A436="","",VLOOKUP([1]raw_asset!$A436,[1]raw_asset!$A436:$G436,3))</f>
        <v/>
      </c>
      <c r="D436" s="113" t="str">
        <f t="shared" si="39"/>
        <v/>
      </c>
      <c r="E436" s="479" t="str">
        <f>IF([1]raw_asset!$A436="","",VLOOKUP([1]raw_asset!$A436,[1]raw_asset!$A436:$G436,4))</f>
        <v/>
      </c>
      <c r="F436" s="479" t="str">
        <f>IF([1]raw_asset!$A436="","",VLOOKUP([1]raw_asset!$A436,[1]raw_asset!$A436:$G436,5))</f>
        <v/>
      </c>
      <c r="G436" s="113" t="str">
        <f t="shared" si="40"/>
        <v/>
      </c>
      <c r="H436" s="479" t="str">
        <f>IF([1]raw_asset!$A436="","",VLOOKUP([1]raw_asset!$A436,[1]raw_asset!$A436:$G436,6))</f>
        <v/>
      </c>
      <c r="I436" s="479" t="str">
        <f>IF([1]raw_asset!$A436="","",VLOOKUP([1]raw_asset!$A436,[1]raw_asset!$A436:$G436,7))</f>
        <v/>
      </c>
      <c r="J436" s="113" t="str">
        <f t="shared" si="41"/>
        <v/>
      </c>
      <c r="K436" s="476" t="str">
        <f t="shared" si="36"/>
        <v/>
      </c>
      <c r="L436" s="479" t="str">
        <f t="shared" si="37"/>
        <v/>
      </c>
      <c r="M436" s="113" t="str">
        <f t="shared" si="38"/>
        <v/>
      </c>
      <c r="N436" s="485" t="str">
        <f>IF(B436="","",IF(ISERROR(VLOOKUP(A436,P2P!$A$13:$M$2000,3)),0,VLOOKUP(A436,P2P!$A$13:$M$2000,3))-IF(ISERROR(VLOOKUP(A436,P2P!$A$13:$M$2000,2)),0,VLOOKUP(A436,P2P!$A$13:$M$2000,2)))</f>
        <v/>
      </c>
      <c r="O436" s="485" t="str">
        <f>IF(E436="","",IF(ISERROR(VLOOKUP(A436,P2P!$A$13:$M$2000,8)),0,VLOOKUP(A436,P2P!$A$13:$M$2000,8))-IF(ISERROR(VLOOKUP(A436,P2P!$A$13:$M$2000,7)),0,VLOOKUP(A436,P2P!$A$13:$M$2000,7)))</f>
        <v/>
      </c>
      <c r="P436" s="485" t="str">
        <f>IF(H436="","",IF(ISERROR(VLOOKUP(A436,P2P!$A$13:$M$2000,13)),0,VLOOKUP(A436,P2P!$A$13:$M$2000,13))-IF(ISERROR(VLOOKUP(A436,P2P!$A$13:$M$2000,12)),0,VLOOKUP(A436,P2P!$A$13:$M$2000,12)))</f>
        <v/>
      </c>
    </row>
    <row r="437" spans="1:16">
      <c r="A437" s="479" t="str">
        <f>IF([1]raw_asset!$A437="","",VLOOKUP([1]raw_asset!$A437,[1]raw_asset!$A437:$G437,1))</f>
        <v/>
      </c>
      <c r="B437" s="479" t="str">
        <f>IF([1]raw_asset!$A437="","",VLOOKUP([1]raw_asset!$A437,[1]raw_asset!$A437:$G437,2))</f>
        <v/>
      </c>
      <c r="C437" s="479" t="str">
        <f>IF([1]raw_asset!$A437="","",VLOOKUP([1]raw_asset!$A437,[1]raw_asset!$A437:$G437,3))</f>
        <v/>
      </c>
      <c r="D437" s="113" t="str">
        <f t="shared" si="39"/>
        <v/>
      </c>
      <c r="E437" s="479" t="str">
        <f>IF([1]raw_asset!$A437="","",VLOOKUP([1]raw_asset!$A437,[1]raw_asset!$A437:$G437,4))</f>
        <v/>
      </c>
      <c r="F437" s="479" t="str">
        <f>IF([1]raw_asset!$A437="","",VLOOKUP([1]raw_asset!$A437,[1]raw_asset!$A437:$G437,5))</f>
        <v/>
      </c>
      <c r="G437" s="113" t="str">
        <f t="shared" si="40"/>
        <v/>
      </c>
      <c r="H437" s="479" t="str">
        <f>IF([1]raw_asset!$A437="","",VLOOKUP([1]raw_asset!$A437,[1]raw_asset!$A437:$G437,6))</f>
        <v/>
      </c>
      <c r="I437" s="479" t="str">
        <f>IF([1]raw_asset!$A437="","",VLOOKUP([1]raw_asset!$A437,[1]raw_asset!$A437:$G437,7))</f>
        <v/>
      </c>
      <c r="J437" s="113" t="str">
        <f t="shared" si="41"/>
        <v/>
      </c>
      <c r="K437" s="476" t="str">
        <f t="shared" si="36"/>
        <v/>
      </c>
      <c r="L437" s="479" t="str">
        <f t="shared" si="37"/>
        <v/>
      </c>
      <c r="M437" s="113" t="str">
        <f t="shared" si="38"/>
        <v/>
      </c>
      <c r="N437" s="485" t="str">
        <f>IF(B437="","",IF(ISERROR(VLOOKUP(A437,P2P!$A$13:$M$2000,3)),0,VLOOKUP(A437,P2P!$A$13:$M$2000,3))-IF(ISERROR(VLOOKUP(A437,P2P!$A$13:$M$2000,2)),0,VLOOKUP(A437,P2P!$A$13:$M$2000,2)))</f>
        <v/>
      </c>
      <c r="O437" s="485" t="str">
        <f>IF(E437="","",IF(ISERROR(VLOOKUP(A437,P2P!$A$13:$M$2000,8)),0,VLOOKUP(A437,P2P!$A$13:$M$2000,8))-IF(ISERROR(VLOOKUP(A437,P2P!$A$13:$M$2000,7)),0,VLOOKUP(A437,P2P!$A$13:$M$2000,7)))</f>
        <v/>
      </c>
      <c r="P437" s="485" t="str">
        <f>IF(H437="","",IF(ISERROR(VLOOKUP(A437,P2P!$A$13:$M$2000,13)),0,VLOOKUP(A437,P2P!$A$13:$M$2000,13))-IF(ISERROR(VLOOKUP(A437,P2P!$A$13:$M$2000,12)),0,VLOOKUP(A437,P2P!$A$13:$M$2000,12)))</f>
        <v/>
      </c>
    </row>
    <row r="438" spans="1:16">
      <c r="A438" s="479" t="str">
        <f>IF([1]raw_asset!$A438="","",VLOOKUP([1]raw_asset!$A438,[1]raw_asset!$A438:$G438,1))</f>
        <v/>
      </c>
      <c r="B438" s="479" t="str">
        <f>IF([1]raw_asset!$A438="","",VLOOKUP([1]raw_asset!$A438,[1]raw_asset!$A438:$G438,2))</f>
        <v/>
      </c>
      <c r="C438" s="479" t="str">
        <f>IF([1]raw_asset!$A438="","",VLOOKUP([1]raw_asset!$A438,[1]raw_asset!$A438:$G438,3))</f>
        <v/>
      </c>
      <c r="D438" s="113" t="str">
        <f t="shared" si="39"/>
        <v/>
      </c>
      <c r="E438" s="479" t="str">
        <f>IF([1]raw_asset!$A438="","",VLOOKUP([1]raw_asset!$A438,[1]raw_asset!$A438:$G438,4))</f>
        <v/>
      </c>
      <c r="F438" s="479" t="str">
        <f>IF([1]raw_asset!$A438="","",VLOOKUP([1]raw_asset!$A438,[1]raw_asset!$A438:$G438,5))</f>
        <v/>
      </c>
      <c r="G438" s="113" t="str">
        <f t="shared" si="40"/>
        <v/>
      </c>
      <c r="H438" s="479" t="str">
        <f>IF([1]raw_asset!$A438="","",VLOOKUP([1]raw_asset!$A438,[1]raw_asset!$A438:$G438,6))</f>
        <v/>
      </c>
      <c r="I438" s="479" t="str">
        <f>IF([1]raw_asset!$A438="","",VLOOKUP([1]raw_asset!$A438,[1]raw_asset!$A438:$G438,7))</f>
        <v/>
      </c>
      <c r="J438" s="113" t="str">
        <f t="shared" si="41"/>
        <v/>
      </c>
      <c r="K438" s="476" t="str">
        <f t="shared" si="36"/>
        <v/>
      </c>
      <c r="L438" s="479" t="str">
        <f t="shared" si="37"/>
        <v/>
      </c>
      <c r="M438" s="113" t="str">
        <f t="shared" si="38"/>
        <v/>
      </c>
      <c r="N438" s="485" t="str">
        <f>IF(B438="","",IF(ISERROR(VLOOKUP(A438,P2P!$A$13:$M$2000,3)),0,VLOOKUP(A438,P2P!$A$13:$M$2000,3))-IF(ISERROR(VLOOKUP(A438,P2P!$A$13:$M$2000,2)),0,VLOOKUP(A438,P2P!$A$13:$M$2000,2)))</f>
        <v/>
      </c>
      <c r="O438" s="485" t="str">
        <f>IF(E438="","",IF(ISERROR(VLOOKUP(A438,P2P!$A$13:$M$2000,8)),0,VLOOKUP(A438,P2P!$A$13:$M$2000,8))-IF(ISERROR(VLOOKUP(A438,P2P!$A$13:$M$2000,7)),0,VLOOKUP(A438,P2P!$A$13:$M$2000,7)))</f>
        <v/>
      </c>
      <c r="P438" s="485" t="str">
        <f>IF(H438="","",IF(ISERROR(VLOOKUP(A438,P2P!$A$13:$M$2000,13)),0,VLOOKUP(A438,P2P!$A$13:$M$2000,13))-IF(ISERROR(VLOOKUP(A438,P2P!$A$13:$M$2000,12)),0,VLOOKUP(A438,P2P!$A$13:$M$2000,12)))</f>
        <v/>
      </c>
    </row>
    <row r="439" spans="1:16">
      <c r="A439" s="479" t="str">
        <f>IF([1]raw_asset!$A439="","",VLOOKUP([1]raw_asset!$A439,[1]raw_asset!$A439:$G439,1))</f>
        <v/>
      </c>
      <c r="B439" s="479" t="str">
        <f>IF([1]raw_asset!$A439="","",VLOOKUP([1]raw_asset!$A439,[1]raw_asset!$A439:$G439,2))</f>
        <v/>
      </c>
      <c r="C439" s="479" t="str">
        <f>IF([1]raw_asset!$A439="","",VLOOKUP([1]raw_asset!$A439,[1]raw_asset!$A439:$G439,3))</f>
        <v/>
      </c>
      <c r="D439" s="113" t="str">
        <f t="shared" si="39"/>
        <v/>
      </c>
      <c r="E439" s="479" t="str">
        <f>IF([1]raw_asset!$A439="","",VLOOKUP([1]raw_asset!$A439,[1]raw_asset!$A439:$G439,4))</f>
        <v/>
      </c>
      <c r="F439" s="479" t="str">
        <f>IF([1]raw_asset!$A439="","",VLOOKUP([1]raw_asset!$A439,[1]raw_asset!$A439:$G439,5))</f>
        <v/>
      </c>
      <c r="G439" s="113" t="str">
        <f t="shared" si="40"/>
        <v/>
      </c>
      <c r="H439" s="479" t="str">
        <f>IF([1]raw_asset!$A439="","",VLOOKUP([1]raw_asset!$A439,[1]raw_asset!$A439:$G439,6))</f>
        <v/>
      </c>
      <c r="I439" s="479" t="str">
        <f>IF([1]raw_asset!$A439="","",VLOOKUP([1]raw_asset!$A439,[1]raw_asset!$A439:$G439,7))</f>
        <v/>
      </c>
      <c r="J439" s="113" t="str">
        <f t="shared" si="41"/>
        <v/>
      </c>
      <c r="K439" s="476" t="str">
        <f t="shared" si="36"/>
        <v/>
      </c>
      <c r="L439" s="479" t="str">
        <f t="shared" si="37"/>
        <v/>
      </c>
      <c r="M439" s="113" t="str">
        <f t="shared" si="38"/>
        <v/>
      </c>
      <c r="N439" s="485" t="str">
        <f>IF(B439="","",IF(ISERROR(VLOOKUP(A439,P2P!$A$13:$M$2000,3)),0,VLOOKUP(A439,P2P!$A$13:$M$2000,3))-IF(ISERROR(VLOOKUP(A439,P2P!$A$13:$M$2000,2)),0,VLOOKUP(A439,P2P!$A$13:$M$2000,2)))</f>
        <v/>
      </c>
      <c r="O439" s="485" t="str">
        <f>IF(E439="","",IF(ISERROR(VLOOKUP(A439,P2P!$A$13:$M$2000,8)),0,VLOOKUP(A439,P2P!$A$13:$M$2000,8))-IF(ISERROR(VLOOKUP(A439,P2P!$A$13:$M$2000,7)),0,VLOOKUP(A439,P2P!$A$13:$M$2000,7)))</f>
        <v/>
      </c>
      <c r="P439" s="485" t="str">
        <f>IF(H439="","",IF(ISERROR(VLOOKUP(A439,P2P!$A$13:$M$2000,13)),0,VLOOKUP(A439,P2P!$A$13:$M$2000,13))-IF(ISERROR(VLOOKUP(A439,P2P!$A$13:$M$2000,12)),0,VLOOKUP(A439,P2P!$A$13:$M$2000,12)))</f>
        <v/>
      </c>
    </row>
    <row r="440" spans="1:16">
      <c r="A440" s="479" t="str">
        <f>IF([1]raw_asset!$A440="","",VLOOKUP([1]raw_asset!$A440,[1]raw_asset!$A440:$G440,1))</f>
        <v/>
      </c>
      <c r="B440" s="479" t="str">
        <f>IF([1]raw_asset!$A440="","",VLOOKUP([1]raw_asset!$A440,[1]raw_asset!$A440:$G440,2))</f>
        <v/>
      </c>
      <c r="C440" s="479" t="str">
        <f>IF([1]raw_asset!$A440="","",VLOOKUP([1]raw_asset!$A440,[1]raw_asset!$A440:$G440,3))</f>
        <v/>
      </c>
      <c r="D440" s="113" t="str">
        <f t="shared" si="39"/>
        <v/>
      </c>
      <c r="E440" s="479" t="str">
        <f>IF([1]raw_asset!$A440="","",VLOOKUP([1]raw_asset!$A440,[1]raw_asset!$A440:$G440,4))</f>
        <v/>
      </c>
      <c r="F440" s="479" t="str">
        <f>IF([1]raw_asset!$A440="","",VLOOKUP([1]raw_asset!$A440,[1]raw_asset!$A440:$G440,5))</f>
        <v/>
      </c>
      <c r="G440" s="113" t="str">
        <f t="shared" si="40"/>
        <v/>
      </c>
      <c r="H440" s="479" t="str">
        <f>IF([1]raw_asset!$A440="","",VLOOKUP([1]raw_asset!$A440,[1]raw_asset!$A440:$G440,6))</f>
        <v/>
      </c>
      <c r="I440" s="479" t="str">
        <f>IF([1]raw_asset!$A440="","",VLOOKUP([1]raw_asset!$A440,[1]raw_asset!$A440:$G440,7))</f>
        <v/>
      </c>
      <c r="J440" s="113" t="str">
        <f t="shared" si="41"/>
        <v/>
      </c>
      <c r="K440" s="476" t="str">
        <f t="shared" si="36"/>
        <v/>
      </c>
      <c r="L440" s="479" t="str">
        <f t="shared" si="37"/>
        <v/>
      </c>
      <c r="M440" s="113" t="str">
        <f t="shared" si="38"/>
        <v/>
      </c>
      <c r="N440" s="485" t="str">
        <f>IF(B440="","",IF(ISERROR(VLOOKUP(A440,P2P!$A$13:$M$2000,3)),0,VLOOKUP(A440,P2P!$A$13:$M$2000,3))-IF(ISERROR(VLOOKUP(A440,P2P!$A$13:$M$2000,2)),0,VLOOKUP(A440,P2P!$A$13:$M$2000,2)))</f>
        <v/>
      </c>
      <c r="O440" s="485" t="str">
        <f>IF(E440="","",IF(ISERROR(VLOOKUP(A440,P2P!$A$13:$M$2000,8)),0,VLOOKUP(A440,P2P!$A$13:$M$2000,8))-IF(ISERROR(VLOOKUP(A440,P2P!$A$13:$M$2000,7)),0,VLOOKUP(A440,P2P!$A$13:$M$2000,7)))</f>
        <v/>
      </c>
      <c r="P440" s="485" t="str">
        <f>IF(H440="","",IF(ISERROR(VLOOKUP(A440,P2P!$A$13:$M$2000,13)),0,VLOOKUP(A440,P2P!$A$13:$M$2000,13))-IF(ISERROR(VLOOKUP(A440,P2P!$A$13:$M$2000,12)),0,VLOOKUP(A440,P2P!$A$13:$M$2000,12)))</f>
        <v/>
      </c>
    </row>
    <row r="441" spans="1:16">
      <c r="A441" s="479" t="str">
        <f>IF([1]raw_asset!$A441="","",VLOOKUP([1]raw_asset!$A441,[1]raw_asset!$A441:$G441,1))</f>
        <v/>
      </c>
      <c r="B441" s="479" t="str">
        <f>IF([1]raw_asset!$A441="","",VLOOKUP([1]raw_asset!$A441,[1]raw_asset!$A441:$G441,2))</f>
        <v/>
      </c>
      <c r="C441" s="479" t="str">
        <f>IF([1]raw_asset!$A441="","",VLOOKUP([1]raw_asset!$A441,[1]raw_asset!$A441:$G441,3))</f>
        <v/>
      </c>
      <c r="D441" s="113" t="str">
        <f t="shared" si="39"/>
        <v/>
      </c>
      <c r="E441" s="479" t="str">
        <f>IF([1]raw_asset!$A441="","",VLOOKUP([1]raw_asset!$A441,[1]raw_asset!$A441:$G441,4))</f>
        <v/>
      </c>
      <c r="F441" s="479" t="str">
        <f>IF([1]raw_asset!$A441="","",VLOOKUP([1]raw_asset!$A441,[1]raw_asset!$A441:$G441,5))</f>
        <v/>
      </c>
      <c r="G441" s="113" t="str">
        <f t="shared" si="40"/>
        <v/>
      </c>
      <c r="H441" s="479" t="str">
        <f>IF([1]raw_asset!$A441="","",VLOOKUP([1]raw_asset!$A441,[1]raw_asset!$A441:$G441,6))</f>
        <v/>
      </c>
      <c r="I441" s="479" t="str">
        <f>IF([1]raw_asset!$A441="","",VLOOKUP([1]raw_asset!$A441,[1]raw_asset!$A441:$G441,7))</f>
        <v/>
      </c>
      <c r="J441" s="113" t="str">
        <f t="shared" si="41"/>
        <v/>
      </c>
      <c r="K441" s="476" t="str">
        <f t="shared" si="36"/>
        <v/>
      </c>
      <c r="L441" s="479" t="str">
        <f t="shared" si="37"/>
        <v/>
      </c>
      <c r="M441" s="113" t="str">
        <f t="shared" si="38"/>
        <v/>
      </c>
      <c r="N441" s="485" t="str">
        <f>IF(B441="","",IF(ISERROR(VLOOKUP(A441,P2P!$A$13:$M$2000,3)),0,VLOOKUP(A441,P2P!$A$13:$M$2000,3))-IF(ISERROR(VLOOKUP(A441,P2P!$A$13:$M$2000,2)),0,VLOOKUP(A441,P2P!$A$13:$M$2000,2)))</f>
        <v/>
      </c>
      <c r="O441" s="485" t="str">
        <f>IF(E441="","",IF(ISERROR(VLOOKUP(A441,P2P!$A$13:$M$2000,8)),0,VLOOKUP(A441,P2P!$A$13:$M$2000,8))-IF(ISERROR(VLOOKUP(A441,P2P!$A$13:$M$2000,7)),0,VLOOKUP(A441,P2P!$A$13:$M$2000,7)))</f>
        <v/>
      </c>
      <c r="P441" s="485" t="str">
        <f>IF(H441="","",IF(ISERROR(VLOOKUP(A441,P2P!$A$13:$M$2000,13)),0,VLOOKUP(A441,P2P!$A$13:$M$2000,13))-IF(ISERROR(VLOOKUP(A441,P2P!$A$13:$M$2000,12)),0,VLOOKUP(A441,P2P!$A$13:$M$2000,12)))</f>
        <v/>
      </c>
    </row>
    <row r="442" spans="1:16">
      <c r="A442" s="479" t="str">
        <f>IF([1]raw_asset!$A442="","",VLOOKUP([1]raw_asset!$A442,[1]raw_asset!$A442:$G442,1))</f>
        <v/>
      </c>
      <c r="B442" s="479" t="str">
        <f>IF([1]raw_asset!$A442="","",VLOOKUP([1]raw_asset!$A442,[1]raw_asset!$A442:$G442,2))</f>
        <v/>
      </c>
      <c r="C442" s="479" t="str">
        <f>IF([1]raw_asset!$A442="","",VLOOKUP([1]raw_asset!$A442,[1]raw_asset!$A442:$G442,3))</f>
        <v/>
      </c>
      <c r="D442" s="113" t="str">
        <f t="shared" si="39"/>
        <v/>
      </c>
      <c r="E442" s="479" t="str">
        <f>IF([1]raw_asset!$A442="","",VLOOKUP([1]raw_asset!$A442,[1]raw_asset!$A442:$G442,4))</f>
        <v/>
      </c>
      <c r="F442" s="479" t="str">
        <f>IF([1]raw_asset!$A442="","",VLOOKUP([1]raw_asset!$A442,[1]raw_asset!$A442:$G442,5))</f>
        <v/>
      </c>
      <c r="G442" s="113" t="str">
        <f t="shared" si="40"/>
        <v/>
      </c>
      <c r="H442" s="479" t="str">
        <f>IF([1]raw_asset!$A442="","",VLOOKUP([1]raw_asset!$A442,[1]raw_asset!$A442:$G442,6))</f>
        <v/>
      </c>
      <c r="I442" s="479" t="str">
        <f>IF([1]raw_asset!$A442="","",VLOOKUP([1]raw_asset!$A442,[1]raw_asset!$A442:$G442,7))</f>
        <v/>
      </c>
      <c r="J442" s="113" t="str">
        <f t="shared" si="41"/>
        <v/>
      </c>
      <c r="K442" s="476" t="str">
        <f t="shared" si="36"/>
        <v/>
      </c>
      <c r="L442" s="479" t="str">
        <f t="shared" si="37"/>
        <v/>
      </c>
      <c r="M442" s="113" t="str">
        <f t="shared" si="38"/>
        <v/>
      </c>
      <c r="N442" s="485" t="str">
        <f>IF(B442="","",IF(ISERROR(VLOOKUP(A442,P2P!$A$13:$M$2000,3)),0,VLOOKUP(A442,P2P!$A$13:$M$2000,3))-IF(ISERROR(VLOOKUP(A442,P2P!$A$13:$M$2000,2)),0,VLOOKUP(A442,P2P!$A$13:$M$2000,2)))</f>
        <v/>
      </c>
      <c r="O442" s="485" t="str">
        <f>IF(E442="","",IF(ISERROR(VLOOKUP(A442,P2P!$A$13:$M$2000,8)),0,VLOOKUP(A442,P2P!$A$13:$M$2000,8))-IF(ISERROR(VLOOKUP(A442,P2P!$A$13:$M$2000,7)),0,VLOOKUP(A442,P2P!$A$13:$M$2000,7)))</f>
        <v/>
      </c>
      <c r="P442" s="485" t="str">
        <f>IF(H442="","",IF(ISERROR(VLOOKUP(A442,P2P!$A$13:$M$2000,13)),0,VLOOKUP(A442,P2P!$A$13:$M$2000,13))-IF(ISERROR(VLOOKUP(A442,P2P!$A$13:$M$2000,12)),0,VLOOKUP(A442,P2P!$A$13:$M$2000,12)))</f>
        <v/>
      </c>
    </row>
    <row r="443" spans="1:16">
      <c r="A443" s="479" t="str">
        <f>IF([1]raw_asset!$A443="","",VLOOKUP([1]raw_asset!$A443,[1]raw_asset!$A443:$G443,1))</f>
        <v/>
      </c>
      <c r="B443" s="479" t="str">
        <f>IF([1]raw_asset!$A443="","",VLOOKUP([1]raw_asset!$A443,[1]raw_asset!$A443:$G443,2))</f>
        <v/>
      </c>
      <c r="C443" s="479" t="str">
        <f>IF([1]raw_asset!$A443="","",VLOOKUP([1]raw_asset!$A443,[1]raw_asset!$A443:$G443,3))</f>
        <v/>
      </c>
      <c r="D443" s="113" t="str">
        <f t="shared" si="39"/>
        <v/>
      </c>
      <c r="E443" s="479" t="str">
        <f>IF([1]raw_asset!$A443="","",VLOOKUP([1]raw_asset!$A443,[1]raw_asset!$A443:$G443,4))</f>
        <v/>
      </c>
      <c r="F443" s="479" t="str">
        <f>IF([1]raw_asset!$A443="","",VLOOKUP([1]raw_asset!$A443,[1]raw_asset!$A443:$G443,5))</f>
        <v/>
      </c>
      <c r="G443" s="113" t="str">
        <f t="shared" si="40"/>
        <v/>
      </c>
      <c r="H443" s="479" t="str">
        <f>IF([1]raw_asset!$A443="","",VLOOKUP([1]raw_asset!$A443,[1]raw_asset!$A443:$G443,6))</f>
        <v/>
      </c>
      <c r="I443" s="479" t="str">
        <f>IF([1]raw_asset!$A443="","",VLOOKUP([1]raw_asset!$A443,[1]raw_asset!$A443:$G443,7))</f>
        <v/>
      </c>
      <c r="J443" s="113" t="str">
        <f t="shared" si="41"/>
        <v/>
      </c>
      <c r="K443" s="476" t="str">
        <f t="shared" si="36"/>
        <v/>
      </c>
      <c r="L443" s="479" t="str">
        <f t="shared" si="37"/>
        <v/>
      </c>
      <c r="M443" s="113" t="str">
        <f t="shared" si="38"/>
        <v/>
      </c>
      <c r="N443" s="485" t="str">
        <f>IF(B443="","",IF(ISERROR(VLOOKUP(A443,P2P!$A$13:$M$2000,3)),0,VLOOKUP(A443,P2P!$A$13:$M$2000,3))-IF(ISERROR(VLOOKUP(A443,P2P!$A$13:$M$2000,2)),0,VLOOKUP(A443,P2P!$A$13:$M$2000,2)))</f>
        <v/>
      </c>
      <c r="O443" s="485" t="str">
        <f>IF(E443="","",IF(ISERROR(VLOOKUP(A443,P2P!$A$13:$M$2000,8)),0,VLOOKUP(A443,P2P!$A$13:$M$2000,8))-IF(ISERROR(VLOOKUP(A443,P2P!$A$13:$M$2000,7)),0,VLOOKUP(A443,P2P!$A$13:$M$2000,7)))</f>
        <v/>
      </c>
      <c r="P443" s="485" t="str">
        <f>IF(H443="","",IF(ISERROR(VLOOKUP(A443,P2P!$A$13:$M$2000,13)),0,VLOOKUP(A443,P2P!$A$13:$M$2000,13))-IF(ISERROR(VLOOKUP(A443,P2P!$A$13:$M$2000,12)),0,VLOOKUP(A443,P2P!$A$13:$M$2000,12)))</f>
        <v/>
      </c>
    </row>
    <row r="444" spans="1:16">
      <c r="A444" s="479" t="str">
        <f>IF([1]raw_asset!$A444="","",VLOOKUP([1]raw_asset!$A444,[1]raw_asset!$A444:$G444,1))</f>
        <v/>
      </c>
      <c r="B444" s="479" t="str">
        <f>IF([1]raw_asset!$A444="","",VLOOKUP([1]raw_asset!$A444,[1]raw_asset!$A444:$G444,2))</f>
        <v/>
      </c>
      <c r="C444" s="479" t="str">
        <f>IF([1]raw_asset!$A444="","",VLOOKUP([1]raw_asset!$A444,[1]raw_asset!$A444:$G444,3))</f>
        <v/>
      </c>
      <c r="D444" s="113" t="str">
        <f t="shared" si="39"/>
        <v/>
      </c>
      <c r="E444" s="479" t="str">
        <f>IF([1]raw_asset!$A444="","",VLOOKUP([1]raw_asset!$A444,[1]raw_asset!$A444:$G444,4))</f>
        <v/>
      </c>
      <c r="F444" s="479" t="str">
        <f>IF([1]raw_asset!$A444="","",VLOOKUP([1]raw_asset!$A444,[1]raw_asset!$A444:$G444,5))</f>
        <v/>
      </c>
      <c r="G444" s="113" t="str">
        <f t="shared" si="40"/>
        <v/>
      </c>
      <c r="H444" s="479" t="str">
        <f>IF([1]raw_asset!$A444="","",VLOOKUP([1]raw_asset!$A444,[1]raw_asset!$A444:$G444,6))</f>
        <v/>
      </c>
      <c r="I444" s="479" t="str">
        <f>IF([1]raw_asset!$A444="","",VLOOKUP([1]raw_asset!$A444,[1]raw_asset!$A444:$G444,7))</f>
        <v/>
      </c>
      <c r="J444" s="113" t="str">
        <f t="shared" si="41"/>
        <v/>
      </c>
      <c r="K444" s="476" t="str">
        <f t="shared" si="36"/>
        <v/>
      </c>
      <c r="L444" s="479" t="str">
        <f t="shared" si="37"/>
        <v/>
      </c>
      <c r="M444" s="113" t="str">
        <f t="shared" si="38"/>
        <v/>
      </c>
      <c r="N444" s="485" t="str">
        <f>IF(B444="","",IF(ISERROR(VLOOKUP(A444,P2P!$A$13:$M$2000,3)),0,VLOOKUP(A444,P2P!$A$13:$M$2000,3))-IF(ISERROR(VLOOKUP(A444,P2P!$A$13:$M$2000,2)),0,VLOOKUP(A444,P2P!$A$13:$M$2000,2)))</f>
        <v/>
      </c>
      <c r="O444" s="485" t="str">
        <f>IF(E444="","",IF(ISERROR(VLOOKUP(A444,P2P!$A$13:$M$2000,8)),0,VLOOKUP(A444,P2P!$A$13:$M$2000,8))-IF(ISERROR(VLOOKUP(A444,P2P!$A$13:$M$2000,7)),0,VLOOKUP(A444,P2P!$A$13:$M$2000,7)))</f>
        <v/>
      </c>
      <c r="P444" s="485" t="str">
        <f>IF(H444="","",IF(ISERROR(VLOOKUP(A444,P2P!$A$13:$M$2000,13)),0,VLOOKUP(A444,P2P!$A$13:$M$2000,13))-IF(ISERROR(VLOOKUP(A444,P2P!$A$13:$M$2000,12)),0,VLOOKUP(A444,P2P!$A$13:$M$2000,12)))</f>
        <v/>
      </c>
    </row>
    <row r="445" spans="1:16">
      <c r="A445" s="479" t="str">
        <f>IF([1]raw_asset!$A445="","",VLOOKUP([1]raw_asset!$A445,[1]raw_asset!$A445:$G445,1))</f>
        <v/>
      </c>
      <c r="B445" s="479" t="str">
        <f>IF([1]raw_asset!$A445="","",VLOOKUP([1]raw_asset!$A445,[1]raw_asset!$A445:$G445,2))</f>
        <v/>
      </c>
      <c r="C445" s="479" t="str">
        <f>IF([1]raw_asset!$A445="","",VLOOKUP([1]raw_asset!$A445,[1]raw_asset!$A445:$G445,3))</f>
        <v/>
      </c>
      <c r="D445" s="113" t="str">
        <f t="shared" si="39"/>
        <v/>
      </c>
      <c r="E445" s="479" t="str">
        <f>IF([1]raw_asset!$A445="","",VLOOKUP([1]raw_asset!$A445,[1]raw_asset!$A445:$G445,4))</f>
        <v/>
      </c>
      <c r="F445" s="479" t="str">
        <f>IF([1]raw_asset!$A445="","",VLOOKUP([1]raw_asset!$A445,[1]raw_asset!$A445:$G445,5))</f>
        <v/>
      </c>
      <c r="G445" s="113" t="str">
        <f t="shared" si="40"/>
        <v/>
      </c>
      <c r="H445" s="479" t="str">
        <f>IF([1]raw_asset!$A445="","",VLOOKUP([1]raw_asset!$A445,[1]raw_asset!$A445:$G445,6))</f>
        <v/>
      </c>
      <c r="I445" s="479" t="str">
        <f>IF([1]raw_asset!$A445="","",VLOOKUP([1]raw_asset!$A445,[1]raw_asset!$A445:$G445,7))</f>
        <v/>
      </c>
      <c r="J445" s="113" t="str">
        <f t="shared" si="41"/>
        <v/>
      </c>
      <c r="K445" s="476" t="str">
        <f t="shared" si="36"/>
        <v/>
      </c>
      <c r="L445" s="479" t="str">
        <f t="shared" si="37"/>
        <v/>
      </c>
      <c r="M445" s="113" t="str">
        <f t="shared" si="38"/>
        <v/>
      </c>
      <c r="N445" s="485" t="str">
        <f>IF(B445="","",IF(ISERROR(VLOOKUP(A445,P2P!$A$13:$M$2000,3)),0,VLOOKUP(A445,P2P!$A$13:$M$2000,3))-IF(ISERROR(VLOOKUP(A445,P2P!$A$13:$M$2000,2)),0,VLOOKUP(A445,P2P!$A$13:$M$2000,2)))</f>
        <v/>
      </c>
      <c r="O445" s="485" t="str">
        <f>IF(E445="","",IF(ISERROR(VLOOKUP(A445,P2P!$A$13:$M$2000,8)),0,VLOOKUP(A445,P2P!$A$13:$M$2000,8))-IF(ISERROR(VLOOKUP(A445,P2P!$A$13:$M$2000,7)),0,VLOOKUP(A445,P2P!$A$13:$M$2000,7)))</f>
        <v/>
      </c>
      <c r="P445" s="485" t="str">
        <f>IF(H445="","",IF(ISERROR(VLOOKUP(A445,P2P!$A$13:$M$2000,13)),0,VLOOKUP(A445,P2P!$A$13:$M$2000,13))-IF(ISERROR(VLOOKUP(A445,P2P!$A$13:$M$2000,12)),0,VLOOKUP(A445,P2P!$A$13:$M$2000,12)))</f>
        <v/>
      </c>
    </row>
    <row r="446" spans="1:16">
      <c r="A446" s="479" t="str">
        <f>IF([1]raw_asset!$A446="","",VLOOKUP([1]raw_asset!$A446,[1]raw_asset!$A446:$G446,1))</f>
        <v/>
      </c>
      <c r="B446" s="479" t="str">
        <f>IF([1]raw_asset!$A446="","",VLOOKUP([1]raw_asset!$A446,[1]raw_asset!$A446:$G446,2))</f>
        <v/>
      </c>
      <c r="C446" s="479" t="str">
        <f>IF([1]raw_asset!$A446="","",VLOOKUP([1]raw_asset!$A446,[1]raw_asset!$A446:$G446,3))</f>
        <v/>
      </c>
      <c r="D446" s="113" t="str">
        <f t="shared" si="39"/>
        <v/>
      </c>
      <c r="E446" s="479" t="str">
        <f>IF([1]raw_asset!$A446="","",VLOOKUP([1]raw_asset!$A446,[1]raw_asset!$A446:$G446,4))</f>
        <v/>
      </c>
      <c r="F446" s="479" t="str">
        <f>IF([1]raw_asset!$A446="","",VLOOKUP([1]raw_asset!$A446,[1]raw_asset!$A446:$G446,5))</f>
        <v/>
      </c>
      <c r="G446" s="113" t="str">
        <f t="shared" si="40"/>
        <v/>
      </c>
      <c r="H446" s="479" t="str">
        <f>IF([1]raw_asset!$A446="","",VLOOKUP([1]raw_asset!$A446,[1]raw_asset!$A446:$G446,6))</f>
        <v/>
      </c>
      <c r="I446" s="479" t="str">
        <f>IF([1]raw_asset!$A446="","",VLOOKUP([1]raw_asset!$A446,[1]raw_asset!$A446:$G446,7))</f>
        <v/>
      </c>
      <c r="J446" s="113" t="str">
        <f t="shared" si="41"/>
        <v/>
      </c>
      <c r="K446" s="476" t="str">
        <f t="shared" si="36"/>
        <v/>
      </c>
      <c r="L446" s="479" t="str">
        <f t="shared" si="37"/>
        <v/>
      </c>
      <c r="M446" s="113" t="str">
        <f t="shared" si="38"/>
        <v/>
      </c>
      <c r="N446" s="485" t="str">
        <f>IF(B446="","",IF(ISERROR(VLOOKUP(A446,P2P!$A$13:$M$2000,3)),0,VLOOKUP(A446,P2P!$A$13:$M$2000,3))-IF(ISERROR(VLOOKUP(A446,P2P!$A$13:$M$2000,2)),0,VLOOKUP(A446,P2P!$A$13:$M$2000,2)))</f>
        <v/>
      </c>
      <c r="O446" s="485" t="str">
        <f>IF(E446="","",IF(ISERROR(VLOOKUP(A446,P2P!$A$13:$M$2000,8)),0,VLOOKUP(A446,P2P!$A$13:$M$2000,8))-IF(ISERROR(VLOOKUP(A446,P2P!$A$13:$M$2000,7)),0,VLOOKUP(A446,P2P!$A$13:$M$2000,7)))</f>
        <v/>
      </c>
      <c r="P446" s="485" t="str">
        <f>IF(H446="","",IF(ISERROR(VLOOKUP(A446,P2P!$A$13:$M$2000,13)),0,VLOOKUP(A446,P2P!$A$13:$M$2000,13))-IF(ISERROR(VLOOKUP(A446,P2P!$A$13:$M$2000,12)),0,VLOOKUP(A446,P2P!$A$13:$M$2000,12)))</f>
        <v/>
      </c>
    </row>
    <row r="447" spans="1:16">
      <c r="A447" s="479" t="str">
        <f>IF([1]raw_asset!$A447="","",VLOOKUP([1]raw_asset!$A447,[1]raw_asset!$A447:$G447,1))</f>
        <v/>
      </c>
      <c r="B447" s="479" t="str">
        <f>IF([1]raw_asset!$A447="","",VLOOKUP([1]raw_asset!$A447,[1]raw_asset!$A447:$G447,2))</f>
        <v/>
      </c>
      <c r="C447" s="479" t="str">
        <f>IF([1]raw_asset!$A447="","",VLOOKUP([1]raw_asset!$A447,[1]raw_asset!$A447:$G447,3))</f>
        <v/>
      </c>
      <c r="D447" s="113" t="str">
        <f t="shared" si="39"/>
        <v/>
      </c>
      <c r="E447" s="479" t="str">
        <f>IF([1]raw_asset!$A447="","",VLOOKUP([1]raw_asset!$A447,[1]raw_asset!$A447:$G447,4))</f>
        <v/>
      </c>
      <c r="F447" s="479" t="str">
        <f>IF([1]raw_asset!$A447="","",VLOOKUP([1]raw_asset!$A447,[1]raw_asset!$A447:$G447,5))</f>
        <v/>
      </c>
      <c r="G447" s="113" t="str">
        <f t="shared" si="40"/>
        <v/>
      </c>
      <c r="H447" s="479" t="str">
        <f>IF([1]raw_asset!$A447="","",VLOOKUP([1]raw_asset!$A447,[1]raw_asset!$A447:$G447,6))</f>
        <v/>
      </c>
      <c r="I447" s="479" t="str">
        <f>IF([1]raw_asset!$A447="","",VLOOKUP([1]raw_asset!$A447,[1]raw_asset!$A447:$G447,7))</f>
        <v/>
      </c>
      <c r="J447" s="113" t="str">
        <f t="shared" si="41"/>
        <v/>
      </c>
      <c r="K447" s="476" t="str">
        <f t="shared" si="36"/>
        <v/>
      </c>
      <c r="L447" s="479" t="str">
        <f t="shared" si="37"/>
        <v/>
      </c>
      <c r="M447" s="113" t="str">
        <f t="shared" si="38"/>
        <v/>
      </c>
      <c r="N447" s="485" t="str">
        <f>IF(B447="","",IF(ISERROR(VLOOKUP(A447,P2P!$A$13:$M$2000,3)),0,VLOOKUP(A447,P2P!$A$13:$M$2000,3))-IF(ISERROR(VLOOKUP(A447,P2P!$A$13:$M$2000,2)),0,VLOOKUP(A447,P2P!$A$13:$M$2000,2)))</f>
        <v/>
      </c>
      <c r="O447" s="485" t="str">
        <f>IF(E447="","",IF(ISERROR(VLOOKUP(A447,P2P!$A$13:$M$2000,8)),0,VLOOKUP(A447,P2P!$A$13:$M$2000,8))-IF(ISERROR(VLOOKUP(A447,P2P!$A$13:$M$2000,7)),0,VLOOKUP(A447,P2P!$A$13:$M$2000,7)))</f>
        <v/>
      </c>
      <c r="P447" s="485" t="str">
        <f>IF(H447="","",IF(ISERROR(VLOOKUP(A447,P2P!$A$13:$M$2000,13)),0,VLOOKUP(A447,P2P!$A$13:$M$2000,13))-IF(ISERROR(VLOOKUP(A447,P2P!$A$13:$M$2000,12)),0,VLOOKUP(A447,P2P!$A$13:$M$2000,12)))</f>
        <v/>
      </c>
    </row>
    <row r="448" spans="1:16">
      <c r="A448" s="479" t="str">
        <f>IF([1]raw_asset!$A448="","",VLOOKUP([1]raw_asset!$A448,[1]raw_asset!$A448:$G448,1))</f>
        <v/>
      </c>
      <c r="B448" s="479" t="str">
        <f>IF([1]raw_asset!$A448="","",VLOOKUP([1]raw_asset!$A448,[1]raw_asset!$A448:$G448,2))</f>
        <v/>
      </c>
      <c r="C448" s="479" t="str">
        <f>IF([1]raw_asset!$A448="","",VLOOKUP([1]raw_asset!$A448,[1]raw_asset!$A448:$G448,3))</f>
        <v/>
      </c>
      <c r="D448" s="113" t="str">
        <f t="shared" si="39"/>
        <v/>
      </c>
      <c r="E448" s="479" t="str">
        <f>IF([1]raw_asset!$A448="","",VLOOKUP([1]raw_asset!$A448,[1]raw_asset!$A448:$G448,4))</f>
        <v/>
      </c>
      <c r="F448" s="479" t="str">
        <f>IF([1]raw_asset!$A448="","",VLOOKUP([1]raw_asset!$A448,[1]raw_asset!$A448:$G448,5))</f>
        <v/>
      </c>
      <c r="G448" s="113" t="str">
        <f t="shared" si="40"/>
        <v/>
      </c>
      <c r="H448" s="479" t="str">
        <f>IF([1]raw_asset!$A448="","",VLOOKUP([1]raw_asset!$A448,[1]raw_asset!$A448:$G448,6))</f>
        <v/>
      </c>
      <c r="I448" s="479" t="str">
        <f>IF([1]raw_asset!$A448="","",VLOOKUP([1]raw_asset!$A448,[1]raw_asset!$A448:$G448,7))</f>
        <v/>
      </c>
      <c r="J448" s="113" t="str">
        <f t="shared" si="41"/>
        <v/>
      </c>
      <c r="K448" s="476" t="str">
        <f t="shared" si="36"/>
        <v/>
      </c>
      <c r="L448" s="479" t="str">
        <f t="shared" si="37"/>
        <v/>
      </c>
      <c r="M448" s="113" t="str">
        <f t="shared" si="38"/>
        <v/>
      </c>
      <c r="N448" s="485" t="str">
        <f>IF(B448="","",IF(ISERROR(VLOOKUP(A448,P2P!$A$13:$M$2000,3)),0,VLOOKUP(A448,P2P!$A$13:$M$2000,3))-IF(ISERROR(VLOOKUP(A448,P2P!$A$13:$M$2000,2)),0,VLOOKUP(A448,P2P!$A$13:$M$2000,2)))</f>
        <v/>
      </c>
      <c r="O448" s="485" t="str">
        <f>IF(E448="","",IF(ISERROR(VLOOKUP(A448,P2P!$A$13:$M$2000,8)),0,VLOOKUP(A448,P2P!$A$13:$M$2000,8))-IF(ISERROR(VLOOKUP(A448,P2P!$A$13:$M$2000,7)),0,VLOOKUP(A448,P2P!$A$13:$M$2000,7)))</f>
        <v/>
      </c>
      <c r="P448" s="485" t="str">
        <f>IF(H448="","",IF(ISERROR(VLOOKUP(A448,P2P!$A$13:$M$2000,13)),0,VLOOKUP(A448,P2P!$A$13:$M$2000,13))-IF(ISERROR(VLOOKUP(A448,P2P!$A$13:$M$2000,12)),0,VLOOKUP(A448,P2P!$A$13:$M$2000,12)))</f>
        <v/>
      </c>
    </row>
    <row r="449" spans="1:16">
      <c r="A449" s="479" t="str">
        <f>IF([1]raw_asset!$A449="","",VLOOKUP([1]raw_asset!$A449,[1]raw_asset!$A449:$G449,1))</f>
        <v/>
      </c>
      <c r="B449" s="479" t="str">
        <f>IF([1]raw_asset!$A449="","",VLOOKUP([1]raw_asset!$A449,[1]raw_asset!$A449:$G449,2))</f>
        <v/>
      </c>
      <c r="C449" s="479" t="str">
        <f>IF([1]raw_asset!$A449="","",VLOOKUP([1]raw_asset!$A449,[1]raw_asset!$A449:$G449,3))</f>
        <v/>
      </c>
      <c r="D449" s="113" t="str">
        <f t="shared" si="39"/>
        <v/>
      </c>
      <c r="E449" s="479" t="str">
        <f>IF([1]raw_asset!$A449="","",VLOOKUP([1]raw_asset!$A449,[1]raw_asset!$A449:$G449,4))</f>
        <v/>
      </c>
      <c r="F449" s="479" t="str">
        <f>IF([1]raw_asset!$A449="","",VLOOKUP([1]raw_asset!$A449,[1]raw_asset!$A449:$G449,5))</f>
        <v/>
      </c>
      <c r="G449" s="113" t="str">
        <f t="shared" si="40"/>
        <v/>
      </c>
      <c r="H449" s="479" t="str">
        <f>IF([1]raw_asset!$A449="","",VLOOKUP([1]raw_asset!$A449,[1]raw_asset!$A449:$G449,6))</f>
        <v/>
      </c>
      <c r="I449" s="479" t="str">
        <f>IF([1]raw_asset!$A449="","",VLOOKUP([1]raw_asset!$A449,[1]raw_asset!$A449:$G449,7))</f>
        <v/>
      </c>
      <c r="J449" s="113" t="str">
        <f t="shared" si="41"/>
        <v/>
      </c>
      <c r="K449" s="476" t="str">
        <f t="shared" si="36"/>
        <v/>
      </c>
      <c r="L449" s="479" t="str">
        <f t="shared" si="37"/>
        <v/>
      </c>
      <c r="M449" s="113" t="str">
        <f t="shared" si="38"/>
        <v/>
      </c>
      <c r="N449" s="485" t="str">
        <f>IF(B449="","",IF(ISERROR(VLOOKUP(A449,P2P!$A$13:$M$2000,3)),0,VLOOKUP(A449,P2P!$A$13:$M$2000,3))-IF(ISERROR(VLOOKUP(A449,P2P!$A$13:$M$2000,2)),0,VLOOKUP(A449,P2P!$A$13:$M$2000,2)))</f>
        <v/>
      </c>
      <c r="O449" s="485" t="str">
        <f>IF(E449="","",IF(ISERROR(VLOOKUP(A449,P2P!$A$13:$M$2000,8)),0,VLOOKUP(A449,P2P!$A$13:$M$2000,8))-IF(ISERROR(VLOOKUP(A449,P2P!$A$13:$M$2000,7)),0,VLOOKUP(A449,P2P!$A$13:$M$2000,7)))</f>
        <v/>
      </c>
      <c r="P449" s="485" t="str">
        <f>IF(H449="","",IF(ISERROR(VLOOKUP(A449,P2P!$A$13:$M$2000,13)),0,VLOOKUP(A449,P2P!$A$13:$M$2000,13))-IF(ISERROR(VLOOKUP(A449,P2P!$A$13:$M$2000,12)),0,VLOOKUP(A449,P2P!$A$13:$M$2000,12)))</f>
        <v/>
      </c>
    </row>
    <row r="450" spans="1:16">
      <c r="A450" s="479" t="str">
        <f>IF([1]raw_asset!$A450="","",VLOOKUP([1]raw_asset!$A450,[1]raw_asset!$A450:$G450,1))</f>
        <v/>
      </c>
      <c r="B450" s="479" t="str">
        <f>IF([1]raw_asset!$A450="","",VLOOKUP([1]raw_asset!$A450,[1]raw_asset!$A450:$G450,2))</f>
        <v/>
      </c>
      <c r="C450" s="479" t="str">
        <f>IF([1]raw_asset!$A450="","",VLOOKUP([1]raw_asset!$A450,[1]raw_asset!$A450:$G450,3))</f>
        <v/>
      </c>
      <c r="D450" s="113" t="str">
        <f t="shared" si="39"/>
        <v/>
      </c>
      <c r="E450" s="479" t="str">
        <f>IF([1]raw_asset!$A450="","",VLOOKUP([1]raw_asset!$A450,[1]raw_asset!$A450:$G450,4))</f>
        <v/>
      </c>
      <c r="F450" s="479" t="str">
        <f>IF([1]raw_asset!$A450="","",VLOOKUP([1]raw_asset!$A450,[1]raw_asset!$A450:$G450,5))</f>
        <v/>
      </c>
      <c r="G450" s="113" t="str">
        <f t="shared" si="40"/>
        <v/>
      </c>
      <c r="H450" s="479" t="str">
        <f>IF([1]raw_asset!$A450="","",VLOOKUP([1]raw_asset!$A450,[1]raw_asset!$A450:$G450,6))</f>
        <v/>
      </c>
      <c r="I450" s="479" t="str">
        <f>IF([1]raw_asset!$A450="","",VLOOKUP([1]raw_asset!$A450,[1]raw_asset!$A450:$G450,7))</f>
        <v/>
      </c>
      <c r="J450" s="113" t="str">
        <f t="shared" si="41"/>
        <v/>
      </c>
      <c r="K450" s="476" t="str">
        <f t="shared" ref="K450:K500" si="42">IF(B450="","",B450+E450+H450)</f>
        <v/>
      </c>
      <c r="L450" s="479" t="str">
        <f t="shared" ref="L450:L500" si="43">IF(C450="","",C450+F450+I450)</f>
        <v/>
      </c>
      <c r="M450" s="113" t="str">
        <f t="shared" ref="M450:M500" si="44">IF(D450="","",D450+G450+J450)</f>
        <v/>
      </c>
      <c r="N450" s="485" t="str">
        <f>IF(B450="","",IF(ISERROR(VLOOKUP(A450,P2P!$A$13:$M$2000,3)),0,VLOOKUP(A450,P2P!$A$13:$M$2000,3))-IF(ISERROR(VLOOKUP(A450,P2P!$A$13:$M$2000,2)),0,VLOOKUP(A450,P2P!$A$13:$M$2000,2)))</f>
        <v/>
      </c>
      <c r="O450" s="485" t="str">
        <f>IF(E450="","",IF(ISERROR(VLOOKUP(A450,P2P!$A$13:$M$2000,8)),0,VLOOKUP(A450,P2P!$A$13:$M$2000,8))-IF(ISERROR(VLOOKUP(A450,P2P!$A$13:$M$2000,7)),0,VLOOKUP(A450,P2P!$A$13:$M$2000,7)))</f>
        <v/>
      </c>
      <c r="P450" s="485" t="str">
        <f>IF(H450="","",IF(ISERROR(VLOOKUP(A450,P2P!$A$13:$M$2000,13)),0,VLOOKUP(A450,P2P!$A$13:$M$2000,13))-IF(ISERROR(VLOOKUP(A450,P2P!$A$13:$M$2000,12)),0,VLOOKUP(A450,P2P!$A$13:$M$2000,12)))</f>
        <v/>
      </c>
    </row>
    <row r="451" spans="1:16">
      <c r="A451" s="479" t="str">
        <f>IF([1]raw_asset!$A451="","",VLOOKUP([1]raw_asset!$A451,[1]raw_asset!$A451:$G451,1))</f>
        <v/>
      </c>
      <c r="B451" s="479" t="str">
        <f>IF([1]raw_asset!$A451="","",VLOOKUP([1]raw_asset!$A451,[1]raw_asset!$A451:$G451,2))</f>
        <v/>
      </c>
      <c r="C451" s="479" t="str">
        <f>IF([1]raw_asset!$A451="","",VLOOKUP([1]raw_asset!$A451,[1]raw_asset!$A451:$G451,3))</f>
        <v/>
      </c>
      <c r="D451" s="113" t="str">
        <f t="shared" ref="D451:D500" si="45">IF(B451="","",(N451+B451-B450)/DATEDIF(A450,A451,"D"))</f>
        <v/>
      </c>
      <c r="E451" s="479" t="str">
        <f>IF([1]raw_asset!$A451="","",VLOOKUP([1]raw_asset!$A451,[1]raw_asset!$A451:$G451,4))</f>
        <v/>
      </c>
      <c r="F451" s="479" t="str">
        <f>IF([1]raw_asset!$A451="","",VLOOKUP([1]raw_asset!$A451,[1]raw_asset!$A451:$G451,5))</f>
        <v/>
      </c>
      <c r="G451" s="113" t="str">
        <f t="shared" ref="G451:G500" si="46">IF(E451="","",(O450+E451-E450)/DATEDIF(A450,A451,"D"))</f>
        <v/>
      </c>
      <c r="H451" s="479" t="str">
        <f>IF([1]raw_asset!$A451="","",VLOOKUP([1]raw_asset!$A451,[1]raw_asset!$A451:$G451,6))</f>
        <v/>
      </c>
      <c r="I451" s="479" t="str">
        <f>IF([1]raw_asset!$A451="","",VLOOKUP([1]raw_asset!$A451,[1]raw_asset!$A451:$G451,7))</f>
        <v/>
      </c>
      <c r="J451" s="113" t="str">
        <f t="shared" ref="J451:J500" si="47">IF(H451="","",(P450+H451-H450)/DATEDIF(A450,A451,"D"))</f>
        <v/>
      </c>
      <c r="K451" s="476" t="str">
        <f t="shared" si="42"/>
        <v/>
      </c>
      <c r="L451" s="479" t="str">
        <f t="shared" si="43"/>
        <v/>
      </c>
      <c r="M451" s="113" t="str">
        <f t="shared" si="44"/>
        <v/>
      </c>
      <c r="N451" s="485" t="str">
        <f>IF(B451="","",IF(ISERROR(VLOOKUP(A451,P2P!$A$13:$M$2000,3)),0,VLOOKUP(A451,P2P!$A$13:$M$2000,3))-IF(ISERROR(VLOOKUP(A451,P2P!$A$13:$M$2000,2)),0,VLOOKUP(A451,P2P!$A$13:$M$2000,2)))</f>
        <v/>
      </c>
      <c r="O451" s="485" t="str">
        <f>IF(E451="","",IF(ISERROR(VLOOKUP(A451,P2P!$A$13:$M$2000,8)),0,VLOOKUP(A451,P2P!$A$13:$M$2000,8))-IF(ISERROR(VLOOKUP(A451,P2P!$A$13:$M$2000,7)),0,VLOOKUP(A451,P2P!$A$13:$M$2000,7)))</f>
        <v/>
      </c>
      <c r="P451" s="485" t="str">
        <f>IF(H451="","",IF(ISERROR(VLOOKUP(A451,P2P!$A$13:$M$2000,13)),0,VLOOKUP(A451,P2P!$A$13:$M$2000,13))-IF(ISERROR(VLOOKUP(A451,P2P!$A$13:$M$2000,12)),0,VLOOKUP(A451,P2P!$A$13:$M$2000,12)))</f>
        <v/>
      </c>
    </row>
    <row r="452" spans="1:16">
      <c r="A452" s="479" t="str">
        <f>IF([1]raw_asset!$A452="","",VLOOKUP([1]raw_asset!$A452,[1]raw_asset!$A452:$G452,1))</f>
        <v/>
      </c>
      <c r="B452" s="479" t="str">
        <f>IF([1]raw_asset!$A452="","",VLOOKUP([1]raw_asset!$A452,[1]raw_asset!$A452:$G452,2))</f>
        <v/>
      </c>
      <c r="C452" s="479" t="str">
        <f>IF([1]raw_asset!$A452="","",VLOOKUP([1]raw_asset!$A452,[1]raw_asset!$A452:$G452,3))</f>
        <v/>
      </c>
      <c r="D452" s="113" t="str">
        <f t="shared" si="45"/>
        <v/>
      </c>
      <c r="E452" s="479" t="str">
        <f>IF([1]raw_asset!$A452="","",VLOOKUP([1]raw_asset!$A452,[1]raw_asset!$A452:$G452,4))</f>
        <v/>
      </c>
      <c r="F452" s="479" t="str">
        <f>IF([1]raw_asset!$A452="","",VLOOKUP([1]raw_asset!$A452,[1]raw_asset!$A452:$G452,5))</f>
        <v/>
      </c>
      <c r="G452" s="113" t="str">
        <f t="shared" si="46"/>
        <v/>
      </c>
      <c r="H452" s="479" t="str">
        <f>IF([1]raw_asset!$A452="","",VLOOKUP([1]raw_asset!$A452,[1]raw_asset!$A452:$G452,6))</f>
        <v/>
      </c>
      <c r="I452" s="479" t="str">
        <f>IF([1]raw_asset!$A452="","",VLOOKUP([1]raw_asset!$A452,[1]raw_asset!$A452:$G452,7))</f>
        <v/>
      </c>
      <c r="J452" s="113" t="str">
        <f t="shared" si="47"/>
        <v/>
      </c>
      <c r="K452" s="476" t="str">
        <f t="shared" si="42"/>
        <v/>
      </c>
      <c r="L452" s="479" t="str">
        <f t="shared" si="43"/>
        <v/>
      </c>
      <c r="M452" s="113" t="str">
        <f t="shared" si="44"/>
        <v/>
      </c>
      <c r="N452" s="485" t="str">
        <f>IF(B452="","",IF(ISERROR(VLOOKUP(A452,P2P!$A$13:$M$2000,3)),0,VLOOKUP(A452,P2P!$A$13:$M$2000,3))-IF(ISERROR(VLOOKUP(A452,P2P!$A$13:$M$2000,2)),0,VLOOKUP(A452,P2P!$A$13:$M$2000,2)))</f>
        <v/>
      </c>
      <c r="O452" s="485" t="str">
        <f>IF(E452="","",IF(ISERROR(VLOOKUP(A452,P2P!$A$13:$M$2000,8)),0,VLOOKUP(A452,P2P!$A$13:$M$2000,8))-IF(ISERROR(VLOOKUP(A452,P2P!$A$13:$M$2000,7)),0,VLOOKUP(A452,P2P!$A$13:$M$2000,7)))</f>
        <v/>
      </c>
      <c r="P452" s="485" t="str">
        <f>IF(H452="","",IF(ISERROR(VLOOKUP(A452,P2P!$A$13:$M$2000,13)),0,VLOOKUP(A452,P2P!$A$13:$M$2000,13))-IF(ISERROR(VLOOKUP(A452,P2P!$A$13:$M$2000,12)),0,VLOOKUP(A452,P2P!$A$13:$M$2000,12)))</f>
        <v/>
      </c>
    </row>
    <row r="453" spans="1:16">
      <c r="A453" s="479" t="str">
        <f>IF([1]raw_asset!$A453="","",VLOOKUP([1]raw_asset!$A453,[1]raw_asset!$A453:$G453,1))</f>
        <v/>
      </c>
      <c r="B453" s="479" t="str">
        <f>IF([1]raw_asset!$A453="","",VLOOKUP([1]raw_asset!$A453,[1]raw_asset!$A453:$G453,2))</f>
        <v/>
      </c>
      <c r="C453" s="479" t="str">
        <f>IF([1]raw_asset!$A453="","",VLOOKUP([1]raw_asset!$A453,[1]raw_asset!$A453:$G453,3))</f>
        <v/>
      </c>
      <c r="D453" s="113" t="str">
        <f t="shared" si="45"/>
        <v/>
      </c>
      <c r="E453" s="479" t="str">
        <f>IF([1]raw_asset!$A453="","",VLOOKUP([1]raw_asset!$A453,[1]raw_asset!$A453:$G453,4))</f>
        <v/>
      </c>
      <c r="F453" s="479" t="str">
        <f>IF([1]raw_asset!$A453="","",VLOOKUP([1]raw_asset!$A453,[1]raw_asset!$A453:$G453,5))</f>
        <v/>
      </c>
      <c r="G453" s="113" t="str">
        <f t="shared" si="46"/>
        <v/>
      </c>
      <c r="H453" s="479" t="str">
        <f>IF([1]raw_asset!$A453="","",VLOOKUP([1]raw_asset!$A453,[1]raw_asset!$A453:$G453,6))</f>
        <v/>
      </c>
      <c r="I453" s="479" t="str">
        <f>IF([1]raw_asset!$A453="","",VLOOKUP([1]raw_asset!$A453,[1]raw_asset!$A453:$G453,7))</f>
        <v/>
      </c>
      <c r="J453" s="113" t="str">
        <f t="shared" si="47"/>
        <v/>
      </c>
      <c r="K453" s="476" t="str">
        <f t="shared" si="42"/>
        <v/>
      </c>
      <c r="L453" s="479" t="str">
        <f t="shared" si="43"/>
        <v/>
      </c>
      <c r="M453" s="113" t="str">
        <f t="shared" si="44"/>
        <v/>
      </c>
      <c r="N453" s="485" t="str">
        <f>IF(B453="","",IF(ISERROR(VLOOKUP(A453,P2P!$A$13:$M$2000,3)),0,VLOOKUP(A453,P2P!$A$13:$M$2000,3))-IF(ISERROR(VLOOKUP(A453,P2P!$A$13:$M$2000,2)),0,VLOOKUP(A453,P2P!$A$13:$M$2000,2)))</f>
        <v/>
      </c>
      <c r="O453" s="485" t="str">
        <f>IF(E453="","",IF(ISERROR(VLOOKUP(A453,P2P!$A$13:$M$2000,8)),0,VLOOKUP(A453,P2P!$A$13:$M$2000,8))-IF(ISERROR(VLOOKUP(A453,P2P!$A$13:$M$2000,7)),0,VLOOKUP(A453,P2P!$A$13:$M$2000,7)))</f>
        <v/>
      </c>
      <c r="P453" s="485" t="str">
        <f>IF(H453="","",IF(ISERROR(VLOOKUP(A453,P2P!$A$13:$M$2000,13)),0,VLOOKUP(A453,P2P!$A$13:$M$2000,13))-IF(ISERROR(VLOOKUP(A453,P2P!$A$13:$M$2000,12)),0,VLOOKUP(A453,P2P!$A$13:$M$2000,12)))</f>
        <v/>
      </c>
    </row>
    <row r="454" spans="1:16">
      <c r="A454" s="479" t="str">
        <f>IF([1]raw_asset!$A454="","",VLOOKUP([1]raw_asset!$A454,[1]raw_asset!$A454:$G454,1))</f>
        <v/>
      </c>
      <c r="B454" s="479" t="str">
        <f>IF([1]raw_asset!$A454="","",VLOOKUP([1]raw_asset!$A454,[1]raw_asset!$A454:$G454,2))</f>
        <v/>
      </c>
      <c r="C454" s="479" t="str">
        <f>IF([1]raw_asset!$A454="","",VLOOKUP([1]raw_asset!$A454,[1]raw_asset!$A454:$G454,3))</f>
        <v/>
      </c>
      <c r="D454" s="113" t="str">
        <f t="shared" si="45"/>
        <v/>
      </c>
      <c r="E454" s="479" t="str">
        <f>IF([1]raw_asset!$A454="","",VLOOKUP([1]raw_asset!$A454,[1]raw_asset!$A454:$G454,4))</f>
        <v/>
      </c>
      <c r="F454" s="479" t="str">
        <f>IF([1]raw_asset!$A454="","",VLOOKUP([1]raw_asset!$A454,[1]raw_asset!$A454:$G454,5))</f>
        <v/>
      </c>
      <c r="G454" s="113" t="str">
        <f t="shared" si="46"/>
        <v/>
      </c>
      <c r="H454" s="479" t="str">
        <f>IF([1]raw_asset!$A454="","",VLOOKUP([1]raw_asset!$A454,[1]raw_asset!$A454:$G454,6))</f>
        <v/>
      </c>
      <c r="I454" s="479" t="str">
        <f>IF([1]raw_asset!$A454="","",VLOOKUP([1]raw_asset!$A454,[1]raw_asset!$A454:$G454,7))</f>
        <v/>
      </c>
      <c r="J454" s="113" t="str">
        <f t="shared" si="47"/>
        <v/>
      </c>
      <c r="K454" s="476" t="str">
        <f t="shared" si="42"/>
        <v/>
      </c>
      <c r="L454" s="479" t="str">
        <f t="shared" si="43"/>
        <v/>
      </c>
      <c r="M454" s="113" t="str">
        <f t="shared" si="44"/>
        <v/>
      </c>
      <c r="N454" s="485" t="str">
        <f>IF(B454="","",IF(ISERROR(VLOOKUP(A454,P2P!$A$13:$M$2000,3)),0,VLOOKUP(A454,P2P!$A$13:$M$2000,3))-IF(ISERROR(VLOOKUP(A454,P2P!$A$13:$M$2000,2)),0,VLOOKUP(A454,P2P!$A$13:$M$2000,2)))</f>
        <v/>
      </c>
      <c r="O454" s="485" t="str">
        <f>IF(E454="","",IF(ISERROR(VLOOKUP(A454,P2P!$A$13:$M$2000,8)),0,VLOOKUP(A454,P2P!$A$13:$M$2000,8))-IF(ISERROR(VLOOKUP(A454,P2P!$A$13:$M$2000,7)),0,VLOOKUP(A454,P2P!$A$13:$M$2000,7)))</f>
        <v/>
      </c>
      <c r="P454" s="485" t="str">
        <f>IF(H454="","",IF(ISERROR(VLOOKUP(A454,P2P!$A$13:$M$2000,13)),0,VLOOKUP(A454,P2P!$A$13:$M$2000,13))-IF(ISERROR(VLOOKUP(A454,P2P!$A$13:$M$2000,12)),0,VLOOKUP(A454,P2P!$A$13:$M$2000,12)))</f>
        <v/>
      </c>
    </row>
    <row r="455" spans="1:16">
      <c r="A455" s="479" t="str">
        <f>IF([1]raw_asset!$A455="","",VLOOKUP([1]raw_asset!$A455,[1]raw_asset!$A455:$G455,1))</f>
        <v/>
      </c>
      <c r="B455" s="479" t="str">
        <f>IF([1]raw_asset!$A455="","",VLOOKUP([1]raw_asset!$A455,[1]raw_asset!$A455:$G455,2))</f>
        <v/>
      </c>
      <c r="C455" s="479" t="str">
        <f>IF([1]raw_asset!$A455="","",VLOOKUP([1]raw_asset!$A455,[1]raw_asset!$A455:$G455,3))</f>
        <v/>
      </c>
      <c r="D455" s="113" t="str">
        <f t="shared" si="45"/>
        <v/>
      </c>
      <c r="E455" s="479" t="str">
        <f>IF([1]raw_asset!$A455="","",VLOOKUP([1]raw_asset!$A455,[1]raw_asset!$A455:$G455,4))</f>
        <v/>
      </c>
      <c r="F455" s="479" t="str">
        <f>IF([1]raw_asset!$A455="","",VLOOKUP([1]raw_asset!$A455,[1]raw_asset!$A455:$G455,5))</f>
        <v/>
      </c>
      <c r="G455" s="113" t="str">
        <f t="shared" si="46"/>
        <v/>
      </c>
      <c r="H455" s="479" t="str">
        <f>IF([1]raw_asset!$A455="","",VLOOKUP([1]raw_asset!$A455,[1]raw_asset!$A455:$G455,6))</f>
        <v/>
      </c>
      <c r="I455" s="479" t="str">
        <f>IF([1]raw_asset!$A455="","",VLOOKUP([1]raw_asset!$A455,[1]raw_asset!$A455:$G455,7))</f>
        <v/>
      </c>
      <c r="J455" s="113" t="str">
        <f t="shared" si="47"/>
        <v/>
      </c>
      <c r="K455" s="476" t="str">
        <f t="shared" si="42"/>
        <v/>
      </c>
      <c r="L455" s="479" t="str">
        <f t="shared" si="43"/>
        <v/>
      </c>
      <c r="M455" s="113" t="str">
        <f t="shared" si="44"/>
        <v/>
      </c>
      <c r="N455" s="485" t="str">
        <f>IF(B455="","",IF(ISERROR(VLOOKUP(A455,P2P!$A$13:$M$2000,3)),0,VLOOKUP(A455,P2P!$A$13:$M$2000,3))-IF(ISERROR(VLOOKUP(A455,P2P!$A$13:$M$2000,2)),0,VLOOKUP(A455,P2P!$A$13:$M$2000,2)))</f>
        <v/>
      </c>
      <c r="O455" s="485" t="str">
        <f>IF(E455="","",IF(ISERROR(VLOOKUP(A455,P2P!$A$13:$M$2000,8)),0,VLOOKUP(A455,P2P!$A$13:$M$2000,8))-IF(ISERROR(VLOOKUP(A455,P2P!$A$13:$M$2000,7)),0,VLOOKUP(A455,P2P!$A$13:$M$2000,7)))</f>
        <v/>
      </c>
      <c r="P455" s="485" t="str">
        <f>IF(H455="","",IF(ISERROR(VLOOKUP(A455,P2P!$A$13:$M$2000,13)),0,VLOOKUP(A455,P2P!$A$13:$M$2000,13))-IF(ISERROR(VLOOKUP(A455,P2P!$A$13:$M$2000,12)),0,VLOOKUP(A455,P2P!$A$13:$M$2000,12)))</f>
        <v/>
      </c>
    </row>
    <row r="456" spans="1:16">
      <c r="A456" s="479" t="str">
        <f>IF([1]raw_asset!$A456="","",VLOOKUP([1]raw_asset!$A456,[1]raw_asset!$A456:$G456,1))</f>
        <v/>
      </c>
      <c r="B456" s="479" t="str">
        <f>IF([1]raw_asset!$A456="","",VLOOKUP([1]raw_asset!$A456,[1]raw_asset!$A456:$G456,2))</f>
        <v/>
      </c>
      <c r="C456" s="479" t="str">
        <f>IF([1]raw_asset!$A456="","",VLOOKUP([1]raw_asset!$A456,[1]raw_asset!$A456:$G456,3))</f>
        <v/>
      </c>
      <c r="D456" s="113" t="str">
        <f t="shared" si="45"/>
        <v/>
      </c>
      <c r="E456" s="479" t="str">
        <f>IF([1]raw_asset!$A456="","",VLOOKUP([1]raw_asset!$A456,[1]raw_asset!$A456:$G456,4))</f>
        <v/>
      </c>
      <c r="F456" s="479" t="str">
        <f>IF([1]raw_asset!$A456="","",VLOOKUP([1]raw_asset!$A456,[1]raw_asset!$A456:$G456,5))</f>
        <v/>
      </c>
      <c r="G456" s="113" t="str">
        <f t="shared" si="46"/>
        <v/>
      </c>
      <c r="H456" s="479" t="str">
        <f>IF([1]raw_asset!$A456="","",VLOOKUP([1]raw_asset!$A456,[1]raw_asset!$A456:$G456,6))</f>
        <v/>
      </c>
      <c r="I456" s="479" t="str">
        <f>IF([1]raw_asset!$A456="","",VLOOKUP([1]raw_asset!$A456,[1]raw_asset!$A456:$G456,7))</f>
        <v/>
      </c>
      <c r="J456" s="113" t="str">
        <f t="shared" si="47"/>
        <v/>
      </c>
      <c r="K456" s="476" t="str">
        <f t="shared" si="42"/>
        <v/>
      </c>
      <c r="L456" s="479" t="str">
        <f t="shared" si="43"/>
        <v/>
      </c>
      <c r="M456" s="113" t="str">
        <f t="shared" si="44"/>
        <v/>
      </c>
      <c r="N456" s="485" t="str">
        <f>IF(B456="","",IF(ISERROR(VLOOKUP(A456,P2P!$A$13:$M$2000,3)),0,VLOOKUP(A456,P2P!$A$13:$M$2000,3))-IF(ISERROR(VLOOKUP(A456,P2P!$A$13:$M$2000,2)),0,VLOOKUP(A456,P2P!$A$13:$M$2000,2)))</f>
        <v/>
      </c>
      <c r="O456" s="485" t="str">
        <f>IF(E456="","",IF(ISERROR(VLOOKUP(A456,P2P!$A$13:$M$2000,8)),0,VLOOKUP(A456,P2P!$A$13:$M$2000,8))-IF(ISERROR(VLOOKUP(A456,P2P!$A$13:$M$2000,7)),0,VLOOKUP(A456,P2P!$A$13:$M$2000,7)))</f>
        <v/>
      </c>
      <c r="P456" s="485" t="str">
        <f>IF(H456="","",IF(ISERROR(VLOOKUP(A456,P2P!$A$13:$M$2000,13)),0,VLOOKUP(A456,P2P!$A$13:$M$2000,13))-IF(ISERROR(VLOOKUP(A456,P2P!$A$13:$M$2000,12)),0,VLOOKUP(A456,P2P!$A$13:$M$2000,12)))</f>
        <v/>
      </c>
    </row>
    <row r="457" spans="1:16">
      <c r="A457" s="479" t="str">
        <f>IF([1]raw_asset!$A457="","",VLOOKUP([1]raw_asset!$A457,[1]raw_asset!$A457:$G457,1))</f>
        <v/>
      </c>
      <c r="B457" s="479" t="str">
        <f>IF([1]raw_asset!$A457="","",VLOOKUP([1]raw_asset!$A457,[1]raw_asset!$A457:$G457,2))</f>
        <v/>
      </c>
      <c r="C457" s="479" t="str">
        <f>IF([1]raw_asset!$A457="","",VLOOKUP([1]raw_asset!$A457,[1]raw_asset!$A457:$G457,3))</f>
        <v/>
      </c>
      <c r="D457" s="113" t="str">
        <f t="shared" si="45"/>
        <v/>
      </c>
      <c r="E457" s="479" t="str">
        <f>IF([1]raw_asset!$A457="","",VLOOKUP([1]raw_asset!$A457,[1]raw_asset!$A457:$G457,4))</f>
        <v/>
      </c>
      <c r="F457" s="479" t="str">
        <f>IF([1]raw_asset!$A457="","",VLOOKUP([1]raw_asset!$A457,[1]raw_asset!$A457:$G457,5))</f>
        <v/>
      </c>
      <c r="G457" s="113" t="str">
        <f t="shared" si="46"/>
        <v/>
      </c>
      <c r="H457" s="479" t="str">
        <f>IF([1]raw_asset!$A457="","",VLOOKUP([1]raw_asset!$A457,[1]raw_asset!$A457:$G457,6))</f>
        <v/>
      </c>
      <c r="I457" s="479" t="str">
        <f>IF([1]raw_asset!$A457="","",VLOOKUP([1]raw_asset!$A457,[1]raw_asset!$A457:$G457,7))</f>
        <v/>
      </c>
      <c r="J457" s="113" t="str">
        <f t="shared" si="47"/>
        <v/>
      </c>
      <c r="K457" s="476" t="str">
        <f t="shared" si="42"/>
        <v/>
      </c>
      <c r="L457" s="479" t="str">
        <f t="shared" si="43"/>
        <v/>
      </c>
      <c r="M457" s="113" t="str">
        <f t="shared" si="44"/>
        <v/>
      </c>
      <c r="N457" s="485" t="str">
        <f>IF(B457="","",IF(ISERROR(VLOOKUP(A457,P2P!$A$13:$M$2000,3)),0,VLOOKUP(A457,P2P!$A$13:$M$2000,3))-IF(ISERROR(VLOOKUP(A457,P2P!$A$13:$M$2000,2)),0,VLOOKUP(A457,P2P!$A$13:$M$2000,2)))</f>
        <v/>
      </c>
      <c r="O457" s="485" t="str">
        <f>IF(E457="","",IF(ISERROR(VLOOKUP(A457,P2P!$A$13:$M$2000,8)),0,VLOOKUP(A457,P2P!$A$13:$M$2000,8))-IF(ISERROR(VLOOKUP(A457,P2P!$A$13:$M$2000,7)),0,VLOOKUP(A457,P2P!$A$13:$M$2000,7)))</f>
        <v/>
      </c>
      <c r="P457" s="485" t="str">
        <f>IF(H457="","",IF(ISERROR(VLOOKUP(A457,P2P!$A$13:$M$2000,13)),0,VLOOKUP(A457,P2P!$A$13:$M$2000,13))-IF(ISERROR(VLOOKUP(A457,P2P!$A$13:$M$2000,12)),0,VLOOKUP(A457,P2P!$A$13:$M$2000,12)))</f>
        <v/>
      </c>
    </row>
    <row r="458" spans="1:16">
      <c r="A458" s="479" t="str">
        <f>IF([1]raw_asset!$A458="","",VLOOKUP([1]raw_asset!$A458,[1]raw_asset!$A458:$G458,1))</f>
        <v/>
      </c>
      <c r="B458" s="479" t="str">
        <f>IF([1]raw_asset!$A458="","",VLOOKUP([1]raw_asset!$A458,[1]raw_asset!$A458:$G458,2))</f>
        <v/>
      </c>
      <c r="C458" s="479" t="str">
        <f>IF([1]raw_asset!$A458="","",VLOOKUP([1]raw_asset!$A458,[1]raw_asset!$A458:$G458,3))</f>
        <v/>
      </c>
      <c r="D458" s="113" t="str">
        <f t="shared" si="45"/>
        <v/>
      </c>
      <c r="E458" s="479" t="str">
        <f>IF([1]raw_asset!$A458="","",VLOOKUP([1]raw_asset!$A458,[1]raw_asset!$A458:$G458,4))</f>
        <v/>
      </c>
      <c r="F458" s="479" t="str">
        <f>IF([1]raw_asset!$A458="","",VLOOKUP([1]raw_asset!$A458,[1]raw_asset!$A458:$G458,5))</f>
        <v/>
      </c>
      <c r="G458" s="113" t="str">
        <f t="shared" si="46"/>
        <v/>
      </c>
      <c r="H458" s="479" t="str">
        <f>IF([1]raw_asset!$A458="","",VLOOKUP([1]raw_asset!$A458,[1]raw_asset!$A458:$G458,6))</f>
        <v/>
      </c>
      <c r="I458" s="479" t="str">
        <f>IF([1]raw_asset!$A458="","",VLOOKUP([1]raw_asset!$A458,[1]raw_asset!$A458:$G458,7))</f>
        <v/>
      </c>
      <c r="J458" s="113" t="str">
        <f t="shared" si="47"/>
        <v/>
      </c>
      <c r="K458" s="476" t="str">
        <f t="shared" si="42"/>
        <v/>
      </c>
      <c r="L458" s="479" t="str">
        <f t="shared" si="43"/>
        <v/>
      </c>
      <c r="M458" s="113" t="str">
        <f t="shared" si="44"/>
        <v/>
      </c>
      <c r="N458" s="485" t="str">
        <f>IF(B458="","",IF(ISERROR(VLOOKUP(A458,P2P!$A$13:$M$2000,3)),0,VLOOKUP(A458,P2P!$A$13:$M$2000,3))-IF(ISERROR(VLOOKUP(A458,P2P!$A$13:$M$2000,2)),0,VLOOKUP(A458,P2P!$A$13:$M$2000,2)))</f>
        <v/>
      </c>
      <c r="O458" s="485" t="str">
        <f>IF(E458="","",IF(ISERROR(VLOOKUP(A458,P2P!$A$13:$M$2000,8)),0,VLOOKUP(A458,P2P!$A$13:$M$2000,8))-IF(ISERROR(VLOOKUP(A458,P2P!$A$13:$M$2000,7)),0,VLOOKUP(A458,P2P!$A$13:$M$2000,7)))</f>
        <v/>
      </c>
      <c r="P458" s="485" t="str">
        <f>IF(H458="","",IF(ISERROR(VLOOKUP(A458,P2P!$A$13:$M$2000,13)),0,VLOOKUP(A458,P2P!$A$13:$M$2000,13))-IF(ISERROR(VLOOKUP(A458,P2P!$A$13:$M$2000,12)),0,VLOOKUP(A458,P2P!$A$13:$M$2000,12)))</f>
        <v/>
      </c>
    </row>
    <row r="459" spans="1:16">
      <c r="A459" s="479" t="str">
        <f>IF([1]raw_asset!$A459="","",VLOOKUP([1]raw_asset!$A459,[1]raw_asset!$A459:$G459,1))</f>
        <v/>
      </c>
      <c r="B459" s="479" t="str">
        <f>IF([1]raw_asset!$A459="","",VLOOKUP([1]raw_asset!$A459,[1]raw_asset!$A459:$G459,2))</f>
        <v/>
      </c>
      <c r="C459" s="479" t="str">
        <f>IF([1]raw_asset!$A459="","",VLOOKUP([1]raw_asset!$A459,[1]raw_asset!$A459:$G459,3))</f>
        <v/>
      </c>
      <c r="D459" s="113" t="str">
        <f t="shared" si="45"/>
        <v/>
      </c>
      <c r="E459" s="479" t="str">
        <f>IF([1]raw_asset!$A459="","",VLOOKUP([1]raw_asset!$A459,[1]raw_asset!$A459:$G459,4))</f>
        <v/>
      </c>
      <c r="F459" s="479" t="str">
        <f>IF([1]raw_asset!$A459="","",VLOOKUP([1]raw_asset!$A459,[1]raw_asset!$A459:$G459,5))</f>
        <v/>
      </c>
      <c r="G459" s="113" t="str">
        <f t="shared" si="46"/>
        <v/>
      </c>
      <c r="H459" s="479" t="str">
        <f>IF([1]raw_asset!$A459="","",VLOOKUP([1]raw_asset!$A459,[1]raw_asset!$A459:$G459,6))</f>
        <v/>
      </c>
      <c r="I459" s="479" t="str">
        <f>IF([1]raw_asset!$A459="","",VLOOKUP([1]raw_asset!$A459,[1]raw_asset!$A459:$G459,7))</f>
        <v/>
      </c>
      <c r="J459" s="113" t="str">
        <f t="shared" si="47"/>
        <v/>
      </c>
      <c r="K459" s="476" t="str">
        <f t="shared" si="42"/>
        <v/>
      </c>
      <c r="L459" s="479" t="str">
        <f t="shared" si="43"/>
        <v/>
      </c>
      <c r="M459" s="113" t="str">
        <f t="shared" si="44"/>
        <v/>
      </c>
      <c r="N459" s="485" t="str">
        <f>IF(B459="","",IF(ISERROR(VLOOKUP(A459,P2P!$A$13:$M$2000,3)),0,VLOOKUP(A459,P2P!$A$13:$M$2000,3))-IF(ISERROR(VLOOKUP(A459,P2P!$A$13:$M$2000,2)),0,VLOOKUP(A459,P2P!$A$13:$M$2000,2)))</f>
        <v/>
      </c>
      <c r="O459" s="485" t="str">
        <f>IF(E459="","",IF(ISERROR(VLOOKUP(A459,P2P!$A$13:$M$2000,8)),0,VLOOKUP(A459,P2P!$A$13:$M$2000,8))-IF(ISERROR(VLOOKUP(A459,P2P!$A$13:$M$2000,7)),0,VLOOKUP(A459,P2P!$A$13:$M$2000,7)))</f>
        <v/>
      </c>
      <c r="P459" s="485" t="str">
        <f>IF(H459="","",IF(ISERROR(VLOOKUP(A459,P2P!$A$13:$M$2000,13)),0,VLOOKUP(A459,P2P!$A$13:$M$2000,13))-IF(ISERROR(VLOOKUP(A459,P2P!$A$13:$M$2000,12)),0,VLOOKUP(A459,P2P!$A$13:$M$2000,12)))</f>
        <v/>
      </c>
    </row>
    <row r="460" spans="1:16">
      <c r="A460" s="479" t="str">
        <f>IF([1]raw_asset!$A460="","",VLOOKUP([1]raw_asset!$A460,[1]raw_asset!$A460:$G460,1))</f>
        <v/>
      </c>
      <c r="B460" s="479" t="str">
        <f>IF([1]raw_asset!$A460="","",VLOOKUP([1]raw_asset!$A460,[1]raw_asset!$A460:$G460,2))</f>
        <v/>
      </c>
      <c r="C460" s="479" t="str">
        <f>IF([1]raw_asset!$A460="","",VLOOKUP([1]raw_asset!$A460,[1]raw_asset!$A460:$G460,3))</f>
        <v/>
      </c>
      <c r="D460" s="113" t="str">
        <f t="shared" si="45"/>
        <v/>
      </c>
      <c r="E460" s="479" t="str">
        <f>IF([1]raw_asset!$A460="","",VLOOKUP([1]raw_asset!$A460,[1]raw_asset!$A460:$G460,4))</f>
        <v/>
      </c>
      <c r="F460" s="479" t="str">
        <f>IF([1]raw_asset!$A460="","",VLOOKUP([1]raw_asset!$A460,[1]raw_asset!$A460:$G460,5))</f>
        <v/>
      </c>
      <c r="G460" s="113" t="str">
        <f t="shared" si="46"/>
        <v/>
      </c>
      <c r="H460" s="479" t="str">
        <f>IF([1]raw_asset!$A460="","",VLOOKUP([1]raw_asset!$A460,[1]raw_asset!$A460:$G460,6))</f>
        <v/>
      </c>
      <c r="I460" s="479" t="str">
        <f>IF([1]raw_asset!$A460="","",VLOOKUP([1]raw_asset!$A460,[1]raw_asset!$A460:$G460,7))</f>
        <v/>
      </c>
      <c r="J460" s="113" t="str">
        <f t="shared" si="47"/>
        <v/>
      </c>
      <c r="K460" s="476" t="str">
        <f t="shared" si="42"/>
        <v/>
      </c>
      <c r="L460" s="479" t="str">
        <f t="shared" si="43"/>
        <v/>
      </c>
      <c r="M460" s="113" t="str">
        <f t="shared" si="44"/>
        <v/>
      </c>
      <c r="N460" s="485" t="str">
        <f>IF(B460="","",IF(ISERROR(VLOOKUP(A460,P2P!$A$13:$M$2000,3)),0,VLOOKUP(A460,P2P!$A$13:$M$2000,3))-IF(ISERROR(VLOOKUP(A460,P2P!$A$13:$M$2000,2)),0,VLOOKUP(A460,P2P!$A$13:$M$2000,2)))</f>
        <v/>
      </c>
      <c r="O460" s="485" t="str">
        <f>IF(E460="","",IF(ISERROR(VLOOKUP(A460,P2P!$A$13:$M$2000,8)),0,VLOOKUP(A460,P2P!$A$13:$M$2000,8))-IF(ISERROR(VLOOKUP(A460,P2P!$A$13:$M$2000,7)),0,VLOOKUP(A460,P2P!$A$13:$M$2000,7)))</f>
        <v/>
      </c>
      <c r="P460" s="485" t="str">
        <f>IF(H460="","",IF(ISERROR(VLOOKUP(A460,P2P!$A$13:$M$2000,13)),0,VLOOKUP(A460,P2P!$A$13:$M$2000,13))-IF(ISERROR(VLOOKUP(A460,P2P!$A$13:$M$2000,12)),0,VLOOKUP(A460,P2P!$A$13:$M$2000,12)))</f>
        <v/>
      </c>
    </row>
    <row r="461" spans="1:16">
      <c r="A461" s="479" t="str">
        <f>IF([1]raw_asset!$A461="","",VLOOKUP([1]raw_asset!$A461,[1]raw_asset!$A461:$G461,1))</f>
        <v/>
      </c>
      <c r="B461" s="479" t="str">
        <f>IF([1]raw_asset!$A461="","",VLOOKUP([1]raw_asset!$A461,[1]raw_asset!$A461:$G461,2))</f>
        <v/>
      </c>
      <c r="C461" s="479" t="str">
        <f>IF([1]raw_asset!$A461="","",VLOOKUP([1]raw_asset!$A461,[1]raw_asset!$A461:$G461,3))</f>
        <v/>
      </c>
      <c r="D461" s="113" t="str">
        <f t="shared" si="45"/>
        <v/>
      </c>
      <c r="E461" s="479" t="str">
        <f>IF([1]raw_asset!$A461="","",VLOOKUP([1]raw_asset!$A461,[1]raw_asset!$A461:$G461,4))</f>
        <v/>
      </c>
      <c r="F461" s="479" t="str">
        <f>IF([1]raw_asset!$A461="","",VLOOKUP([1]raw_asset!$A461,[1]raw_asset!$A461:$G461,5))</f>
        <v/>
      </c>
      <c r="G461" s="113" t="str">
        <f t="shared" si="46"/>
        <v/>
      </c>
      <c r="H461" s="479" t="str">
        <f>IF([1]raw_asset!$A461="","",VLOOKUP([1]raw_asset!$A461,[1]raw_asset!$A461:$G461,6))</f>
        <v/>
      </c>
      <c r="I461" s="479" t="str">
        <f>IF([1]raw_asset!$A461="","",VLOOKUP([1]raw_asset!$A461,[1]raw_asset!$A461:$G461,7))</f>
        <v/>
      </c>
      <c r="J461" s="113" t="str">
        <f t="shared" si="47"/>
        <v/>
      </c>
      <c r="K461" s="476" t="str">
        <f t="shared" si="42"/>
        <v/>
      </c>
      <c r="L461" s="479" t="str">
        <f t="shared" si="43"/>
        <v/>
      </c>
      <c r="M461" s="113" t="str">
        <f t="shared" si="44"/>
        <v/>
      </c>
      <c r="N461" s="485" t="str">
        <f>IF(B461="","",IF(ISERROR(VLOOKUP(A461,P2P!$A$13:$M$2000,3)),0,VLOOKUP(A461,P2P!$A$13:$M$2000,3))-IF(ISERROR(VLOOKUP(A461,P2P!$A$13:$M$2000,2)),0,VLOOKUP(A461,P2P!$A$13:$M$2000,2)))</f>
        <v/>
      </c>
      <c r="O461" s="485" t="str">
        <f>IF(E461="","",IF(ISERROR(VLOOKUP(A461,P2P!$A$13:$M$2000,8)),0,VLOOKUP(A461,P2P!$A$13:$M$2000,8))-IF(ISERROR(VLOOKUP(A461,P2P!$A$13:$M$2000,7)),0,VLOOKUP(A461,P2P!$A$13:$M$2000,7)))</f>
        <v/>
      </c>
      <c r="P461" s="485" t="str">
        <f>IF(H461="","",IF(ISERROR(VLOOKUP(A461,P2P!$A$13:$M$2000,13)),0,VLOOKUP(A461,P2P!$A$13:$M$2000,13))-IF(ISERROR(VLOOKUP(A461,P2P!$A$13:$M$2000,12)),0,VLOOKUP(A461,P2P!$A$13:$M$2000,12)))</f>
        <v/>
      </c>
    </row>
    <row r="462" spans="1:16">
      <c r="A462" s="479" t="str">
        <f>IF([1]raw_asset!$A462="","",VLOOKUP([1]raw_asset!$A462,[1]raw_asset!$A462:$G462,1))</f>
        <v/>
      </c>
      <c r="B462" s="479" t="str">
        <f>IF([1]raw_asset!$A462="","",VLOOKUP([1]raw_asset!$A462,[1]raw_asset!$A462:$G462,2))</f>
        <v/>
      </c>
      <c r="C462" s="479" t="str">
        <f>IF([1]raw_asset!$A462="","",VLOOKUP([1]raw_asset!$A462,[1]raw_asset!$A462:$G462,3))</f>
        <v/>
      </c>
      <c r="D462" s="113" t="str">
        <f t="shared" si="45"/>
        <v/>
      </c>
      <c r="E462" s="479" t="str">
        <f>IF([1]raw_asset!$A462="","",VLOOKUP([1]raw_asset!$A462,[1]raw_asset!$A462:$G462,4))</f>
        <v/>
      </c>
      <c r="F462" s="479" t="str">
        <f>IF([1]raw_asset!$A462="","",VLOOKUP([1]raw_asset!$A462,[1]raw_asset!$A462:$G462,5))</f>
        <v/>
      </c>
      <c r="G462" s="113" t="str">
        <f t="shared" si="46"/>
        <v/>
      </c>
      <c r="H462" s="479" t="str">
        <f>IF([1]raw_asset!$A462="","",VLOOKUP([1]raw_asset!$A462,[1]raw_asset!$A462:$G462,6))</f>
        <v/>
      </c>
      <c r="I462" s="479" t="str">
        <f>IF([1]raw_asset!$A462="","",VLOOKUP([1]raw_asset!$A462,[1]raw_asset!$A462:$G462,7))</f>
        <v/>
      </c>
      <c r="J462" s="113" t="str">
        <f t="shared" si="47"/>
        <v/>
      </c>
      <c r="K462" s="476" t="str">
        <f t="shared" si="42"/>
        <v/>
      </c>
      <c r="L462" s="479" t="str">
        <f t="shared" si="43"/>
        <v/>
      </c>
      <c r="M462" s="113" t="str">
        <f t="shared" si="44"/>
        <v/>
      </c>
      <c r="N462" s="485" t="str">
        <f>IF(B462="","",IF(ISERROR(VLOOKUP(A462,P2P!$A$13:$M$2000,3)),0,VLOOKUP(A462,P2P!$A$13:$M$2000,3))-IF(ISERROR(VLOOKUP(A462,P2P!$A$13:$M$2000,2)),0,VLOOKUP(A462,P2P!$A$13:$M$2000,2)))</f>
        <v/>
      </c>
      <c r="O462" s="485" t="str">
        <f>IF(E462="","",IF(ISERROR(VLOOKUP(A462,P2P!$A$13:$M$2000,8)),0,VLOOKUP(A462,P2P!$A$13:$M$2000,8))-IF(ISERROR(VLOOKUP(A462,P2P!$A$13:$M$2000,7)),0,VLOOKUP(A462,P2P!$A$13:$M$2000,7)))</f>
        <v/>
      </c>
      <c r="P462" s="485" t="str">
        <f>IF(H462="","",IF(ISERROR(VLOOKUP(A462,P2P!$A$13:$M$2000,13)),0,VLOOKUP(A462,P2P!$A$13:$M$2000,13))-IF(ISERROR(VLOOKUP(A462,P2P!$A$13:$M$2000,12)),0,VLOOKUP(A462,P2P!$A$13:$M$2000,12)))</f>
        <v/>
      </c>
    </row>
    <row r="463" spans="1:16">
      <c r="A463" s="479" t="str">
        <f>IF([1]raw_asset!$A463="","",VLOOKUP([1]raw_asset!$A463,[1]raw_asset!$A463:$G463,1))</f>
        <v/>
      </c>
      <c r="B463" s="479" t="str">
        <f>IF([1]raw_asset!$A463="","",VLOOKUP([1]raw_asset!$A463,[1]raw_asset!$A463:$G463,2))</f>
        <v/>
      </c>
      <c r="C463" s="479" t="str">
        <f>IF([1]raw_asset!$A463="","",VLOOKUP([1]raw_asset!$A463,[1]raw_asset!$A463:$G463,3))</f>
        <v/>
      </c>
      <c r="D463" s="113" t="str">
        <f t="shared" si="45"/>
        <v/>
      </c>
      <c r="E463" s="479" t="str">
        <f>IF([1]raw_asset!$A463="","",VLOOKUP([1]raw_asset!$A463,[1]raw_asset!$A463:$G463,4))</f>
        <v/>
      </c>
      <c r="F463" s="479" t="str">
        <f>IF([1]raw_asset!$A463="","",VLOOKUP([1]raw_asset!$A463,[1]raw_asset!$A463:$G463,5))</f>
        <v/>
      </c>
      <c r="G463" s="113" t="str">
        <f t="shared" si="46"/>
        <v/>
      </c>
      <c r="H463" s="479" t="str">
        <f>IF([1]raw_asset!$A463="","",VLOOKUP([1]raw_asset!$A463,[1]raw_asset!$A463:$G463,6))</f>
        <v/>
      </c>
      <c r="I463" s="479" t="str">
        <f>IF([1]raw_asset!$A463="","",VLOOKUP([1]raw_asset!$A463,[1]raw_asset!$A463:$G463,7))</f>
        <v/>
      </c>
      <c r="J463" s="113" t="str">
        <f t="shared" si="47"/>
        <v/>
      </c>
      <c r="K463" s="476" t="str">
        <f t="shared" si="42"/>
        <v/>
      </c>
      <c r="L463" s="479" t="str">
        <f t="shared" si="43"/>
        <v/>
      </c>
      <c r="M463" s="113" t="str">
        <f t="shared" si="44"/>
        <v/>
      </c>
      <c r="N463" s="485" t="str">
        <f>IF(B463="","",IF(ISERROR(VLOOKUP(A463,P2P!$A$13:$M$2000,3)),0,VLOOKUP(A463,P2P!$A$13:$M$2000,3))-IF(ISERROR(VLOOKUP(A463,P2P!$A$13:$M$2000,2)),0,VLOOKUP(A463,P2P!$A$13:$M$2000,2)))</f>
        <v/>
      </c>
      <c r="O463" s="485" t="str">
        <f>IF(E463="","",IF(ISERROR(VLOOKUP(A463,P2P!$A$13:$M$2000,8)),0,VLOOKUP(A463,P2P!$A$13:$M$2000,8))-IF(ISERROR(VLOOKUP(A463,P2P!$A$13:$M$2000,7)),0,VLOOKUP(A463,P2P!$A$13:$M$2000,7)))</f>
        <v/>
      </c>
      <c r="P463" s="485" t="str">
        <f>IF(H463="","",IF(ISERROR(VLOOKUP(A463,P2P!$A$13:$M$2000,13)),0,VLOOKUP(A463,P2P!$A$13:$M$2000,13))-IF(ISERROR(VLOOKUP(A463,P2P!$A$13:$M$2000,12)),0,VLOOKUP(A463,P2P!$A$13:$M$2000,12)))</f>
        <v/>
      </c>
    </row>
    <row r="464" spans="1:16">
      <c r="A464" s="479" t="str">
        <f>IF([1]raw_asset!$A464="","",VLOOKUP([1]raw_asset!$A464,[1]raw_asset!$A464:$G464,1))</f>
        <v/>
      </c>
      <c r="B464" s="479" t="str">
        <f>IF([1]raw_asset!$A464="","",VLOOKUP([1]raw_asset!$A464,[1]raw_asset!$A464:$G464,2))</f>
        <v/>
      </c>
      <c r="C464" s="479" t="str">
        <f>IF([1]raw_asset!$A464="","",VLOOKUP([1]raw_asset!$A464,[1]raw_asset!$A464:$G464,3))</f>
        <v/>
      </c>
      <c r="D464" s="113" t="str">
        <f t="shared" si="45"/>
        <v/>
      </c>
      <c r="E464" s="479" t="str">
        <f>IF([1]raw_asset!$A464="","",VLOOKUP([1]raw_asset!$A464,[1]raw_asset!$A464:$G464,4))</f>
        <v/>
      </c>
      <c r="F464" s="479" t="str">
        <f>IF([1]raw_asset!$A464="","",VLOOKUP([1]raw_asset!$A464,[1]raw_asset!$A464:$G464,5))</f>
        <v/>
      </c>
      <c r="G464" s="113" t="str">
        <f t="shared" si="46"/>
        <v/>
      </c>
      <c r="H464" s="479" t="str">
        <f>IF([1]raw_asset!$A464="","",VLOOKUP([1]raw_asset!$A464,[1]raw_asset!$A464:$G464,6))</f>
        <v/>
      </c>
      <c r="I464" s="479" t="str">
        <f>IF([1]raw_asset!$A464="","",VLOOKUP([1]raw_asset!$A464,[1]raw_asset!$A464:$G464,7))</f>
        <v/>
      </c>
      <c r="J464" s="113" t="str">
        <f t="shared" si="47"/>
        <v/>
      </c>
      <c r="K464" s="476" t="str">
        <f t="shared" si="42"/>
        <v/>
      </c>
      <c r="L464" s="479" t="str">
        <f t="shared" si="43"/>
        <v/>
      </c>
      <c r="M464" s="113" t="str">
        <f t="shared" si="44"/>
        <v/>
      </c>
      <c r="N464" s="485" t="str">
        <f>IF(B464="","",IF(ISERROR(VLOOKUP(A464,P2P!$A$13:$M$2000,3)),0,VLOOKUP(A464,P2P!$A$13:$M$2000,3))-IF(ISERROR(VLOOKUP(A464,P2P!$A$13:$M$2000,2)),0,VLOOKUP(A464,P2P!$A$13:$M$2000,2)))</f>
        <v/>
      </c>
      <c r="O464" s="485" t="str">
        <f>IF(E464="","",IF(ISERROR(VLOOKUP(A464,P2P!$A$13:$M$2000,8)),0,VLOOKUP(A464,P2P!$A$13:$M$2000,8))-IF(ISERROR(VLOOKUP(A464,P2P!$A$13:$M$2000,7)),0,VLOOKUP(A464,P2P!$A$13:$M$2000,7)))</f>
        <v/>
      </c>
      <c r="P464" s="485" t="str">
        <f>IF(H464="","",IF(ISERROR(VLOOKUP(A464,P2P!$A$13:$M$2000,13)),0,VLOOKUP(A464,P2P!$A$13:$M$2000,13))-IF(ISERROR(VLOOKUP(A464,P2P!$A$13:$M$2000,12)),0,VLOOKUP(A464,P2P!$A$13:$M$2000,12)))</f>
        <v/>
      </c>
    </row>
    <row r="465" spans="1:16">
      <c r="A465" s="479" t="str">
        <f>IF([1]raw_asset!$A465="","",VLOOKUP([1]raw_asset!$A465,[1]raw_asset!$A465:$G465,1))</f>
        <v/>
      </c>
      <c r="B465" s="479" t="str">
        <f>IF([1]raw_asset!$A465="","",VLOOKUP([1]raw_asset!$A465,[1]raw_asset!$A465:$G465,2))</f>
        <v/>
      </c>
      <c r="C465" s="479" t="str">
        <f>IF([1]raw_asset!$A465="","",VLOOKUP([1]raw_asset!$A465,[1]raw_asset!$A465:$G465,3))</f>
        <v/>
      </c>
      <c r="D465" s="113" t="str">
        <f t="shared" si="45"/>
        <v/>
      </c>
      <c r="E465" s="479" t="str">
        <f>IF([1]raw_asset!$A465="","",VLOOKUP([1]raw_asset!$A465,[1]raw_asset!$A465:$G465,4))</f>
        <v/>
      </c>
      <c r="F465" s="479" t="str">
        <f>IF([1]raw_asset!$A465="","",VLOOKUP([1]raw_asset!$A465,[1]raw_asset!$A465:$G465,5))</f>
        <v/>
      </c>
      <c r="G465" s="113" t="str">
        <f t="shared" si="46"/>
        <v/>
      </c>
      <c r="H465" s="479" t="str">
        <f>IF([1]raw_asset!$A465="","",VLOOKUP([1]raw_asset!$A465,[1]raw_asset!$A465:$G465,6))</f>
        <v/>
      </c>
      <c r="I465" s="479" t="str">
        <f>IF([1]raw_asset!$A465="","",VLOOKUP([1]raw_asset!$A465,[1]raw_asset!$A465:$G465,7))</f>
        <v/>
      </c>
      <c r="J465" s="113" t="str">
        <f t="shared" si="47"/>
        <v/>
      </c>
      <c r="K465" s="476" t="str">
        <f t="shared" si="42"/>
        <v/>
      </c>
      <c r="L465" s="479" t="str">
        <f t="shared" si="43"/>
        <v/>
      </c>
      <c r="M465" s="113" t="str">
        <f t="shared" si="44"/>
        <v/>
      </c>
      <c r="N465" s="485" t="str">
        <f>IF(B465="","",IF(ISERROR(VLOOKUP(A465,P2P!$A$13:$M$2000,3)),0,VLOOKUP(A465,P2P!$A$13:$M$2000,3))-IF(ISERROR(VLOOKUP(A465,P2P!$A$13:$M$2000,2)),0,VLOOKUP(A465,P2P!$A$13:$M$2000,2)))</f>
        <v/>
      </c>
      <c r="O465" s="485" t="str">
        <f>IF(E465="","",IF(ISERROR(VLOOKUP(A465,P2P!$A$13:$M$2000,8)),0,VLOOKUP(A465,P2P!$A$13:$M$2000,8))-IF(ISERROR(VLOOKUP(A465,P2P!$A$13:$M$2000,7)),0,VLOOKUP(A465,P2P!$A$13:$M$2000,7)))</f>
        <v/>
      </c>
      <c r="P465" s="485" t="str">
        <f>IF(H465="","",IF(ISERROR(VLOOKUP(A465,P2P!$A$13:$M$2000,13)),0,VLOOKUP(A465,P2P!$A$13:$M$2000,13))-IF(ISERROR(VLOOKUP(A465,P2P!$A$13:$M$2000,12)),0,VLOOKUP(A465,P2P!$A$13:$M$2000,12)))</f>
        <v/>
      </c>
    </row>
    <row r="466" spans="1:16">
      <c r="A466" s="479" t="str">
        <f>IF([1]raw_asset!$A466="","",VLOOKUP([1]raw_asset!$A466,[1]raw_asset!$A466:$G466,1))</f>
        <v/>
      </c>
      <c r="B466" s="479" t="str">
        <f>IF([1]raw_asset!$A466="","",VLOOKUP([1]raw_asset!$A466,[1]raw_asset!$A466:$G466,2))</f>
        <v/>
      </c>
      <c r="C466" s="479" t="str">
        <f>IF([1]raw_asset!$A466="","",VLOOKUP([1]raw_asset!$A466,[1]raw_asset!$A466:$G466,3))</f>
        <v/>
      </c>
      <c r="D466" s="113" t="str">
        <f t="shared" si="45"/>
        <v/>
      </c>
      <c r="E466" s="479" t="str">
        <f>IF([1]raw_asset!$A466="","",VLOOKUP([1]raw_asset!$A466,[1]raw_asset!$A466:$G466,4))</f>
        <v/>
      </c>
      <c r="F466" s="479" t="str">
        <f>IF([1]raw_asset!$A466="","",VLOOKUP([1]raw_asset!$A466,[1]raw_asset!$A466:$G466,5))</f>
        <v/>
      </c>
      <c r="G466" s="113" t="str">
        <f t="shared" si="46"/>
        <v/>
      </c>
      <c r="H466" s="479" t="str">
        <f>IF([1]raw_asset!$A466="","",VLOOKUP([1]raw_asset!$A466,[1]raw_asset!$A466:$G466,6))</f>
        <v/>
      </c>
      <c r="I466" s="479" t="str">
        <f>IF([1]raw_asset!$A466="","",VLOOKUP([1]raw_asset!$A466,[1]raw_asset!$A466:$G466,7))</f>
        <v/>
      </c>
      <c r="J466" s="113" t="str">
        <f t="shared" si="47"/>
        <v/>
      </c>
      <c r="K466" s="476" t="str">
        <f t="shared" si="42"/>
        <v/>
      </c>
      <c r="L466" s="479" t="str">
        <f t="shared" si="43"/>
        <v/>
      </c>
      <c r="M466" s="113" t="str">
        <f t="shared" si="44"/>
        <v/>
      </c>
      <c r="N466" s="485" t="str">
        <f>IF(B466="","",IF(ISERROR(VLOOKUP(A466,P2P!$A$13:$M$2000,3)),0,VLOOKUP(A466,P2P!$A$13:$M$2000,3))-IF(ISERROR(VLOOKUP(A466,P2P!$A$13:$M$2000,2)),0,VLOOKUP(A466,P2P!$A$13:$M$2000,2)))</f>
        <v/>
      </c>
      <c r="O466" s="485" t="str">
        <f>IF(E466="","",IF(ISERROR(VLOOKUP(A466,P2P!$A$13:$M$2000,8)),0,VLOOKUP(A466,P2P!$A$13:$M$2000,8))-IF(ISERROR(VLOOKUP(A466,P2P!$A$13:$M$2000,7)),0,VLOOKUP(A466,P2P!$A$13:$M$2000,7)))</f>
        <v/>
      </c>
      <c r="P466" s="485" t="str">
        <f>IF(H466="","",IF(ISERROR(VLOOKUP(A466,P2P!$A$13:$M$2000,13)),0,VLOOKUP(A466,P2P!$A$13:$M$2000,13))-IF(ISERROR(VLOOKUP(A466,P2P!$A$13:$M$2000,12)),0,VLOOKUP(A466,P2P!$A$13:$M$2000,12)))</f>
        <v/>
      </c>
    </row>
    <row r="467" spans="1:16">
      <c r="A467" s="479" t="str">
        <f>IF([1]raw_asset!$A467="","",VLOOKUP([1]raw_asset!$A467,[1]raw_asset!$A467:$G467,1))</f>
        <v/>
      </c>
      <c r="B467" s="479" t="str">
        <f>IF([1]raw_asset!$A467="","",VLOOKUP([1]raw_asset!$A467,[1]raw_asset!$A467:$G467,2))</f>
        <v/>
      </c>
      <c r="C467" s="479" t="str">
        <f>IF([1]raw_asset!$A467="","",VLOOKUP([1]raw_asset!$A467,[1]raw_asset!$A467:$G467,3))</f>
        <v/>
      </c>
      <c r="D467" s="113" t="str">
        <f t="shared" si="45"/>
        <v/>
      </c>
      <c r="E467" s="479" t="str">
        <f>IF([1]raw_asset!$A467="","",VLOOKUP([1]raw_asset!$A467,[1]raw_asset!$A467:$G467,4))</f>
        <v/>
      </c>
      <c r="F467" s="479" t="str">
        <f>IF([1]raw_asset!$A467="","",VLOOKUP([1]raw_asset!$A467,[1]raw_asset!$A467:$G467,5))</f>
        <v/>
      </c>
      <c r="G467" s="113" t="str">
        <f t="shared" si="46"/>
        <v/>
      </c>
      <c r="H467" s="479" t="str">
        <f>IF([1]raw_asset!$A467="","",VLOOKUP([1]raw_asset!$A467,[1]raw_asset!$A467:$G467,6))</f>
        <v/>
      </c>
      <c r="I467" s="479" t="str">
        <f>IF([1]raw_asset!$A467="","",VLOOKUP([1]raw_asset!$A467,[1]raw_asset!$A467:$G467,7))</f>
        <v/>
      </c>
      <c r="J467" s="113" t="str">
        <f t="shared" si="47"/>
        <v/>
      </c>
      <c r="K467" s="476" t="str">
        <f t="shared" si="42"/>
        <v/>
      </c>
      <c r="L467" s="479" t="str">
        <f t="shared" si="43"/>
        <v/>
      </c>
      <c r="M467" s="113" t="str">
        <f t="shared" si="44"/>
        <v/>
      </c>
      <c r="N467" s="485" t="str">
        <f>IF(B467="","",IF(ISERROR(VLOOKUP(A467,P2P!$A$13:$M$2000,3)),0,VLOOKUP(A467,P2P!$A$13:$M$2000,3))-IF(ISERROR(VLOOKUP(A467,P2P!$A$13:$M$2000,2)),0,VLOOKUP(A467,P2P!$A$13:$M$2000,2)))</f>
        <v/>
      </c>
      <c r="O467" s="485" t="str">
        <f>IF(E467="","",IF(ISERROR(VLOOKUP(A467,P2P!$A$13:$M$2000,8)),0,VLOOKUP(A467,P2P!$A$13:$M$2000,8))-IF(ISERROR(VLOOKUP(A467,P2P!$A$13:$M$2000,7)),0,VLOOKUP(A467,P2P!$A$13:$M$2000,7)))</f>
        <v/>
      </c>
      <c r="P467" s="485" t="str">
        <f>IF(H467="","",IF(ISERROR(VLOOKUP(A467,P2P!$A$13:$M$2000,13)),0,VLOOKUP(A467,P2P!$A$13:$M$2000,13))-IF(ISERROR(VLOOKUP(A467,P2P!$A$13:$M$2000,12)),0,VLOOKUP(A467,P2P!$A$13:$M$2000,12)))</f>
        <v/>
      </c>
    </row>
    <row r="468" spans="1:16">
      <c r="A468" s="479" t="str">
        <f>IF([1]raw_asset!$A468="","",VLOOKUP([1]raw_asset!$A468,[1]raw_asset!$A468:$G468,1))</f>
        <v/>
      </c>
      <c r="B468" s="479" t="str">
        <f>IF([1]raw_asset!$A468="","",VLOOKUP([1]raw_asset!$A468,[1]raw_asset!$A468:$G468,2))</f>
        <v/>
      </c>
      <c r="C468" s="479" t="str">
        <f>IF([1]raw_asset!$A468="","",VLOOKUP([1]raw_asset!$A468,[1]raw_asset!$A468:$G468,3))</f>
        <v/>
      </c>
      <c r="D468" s="113" t="str">
        <f t="shared" si="45"/>
        <v/>
      </c>
      <c r="E468" s="479" t="str">
        <f>IF([1]raw_asset!$A468="","",VLOOKUP([1]raw_asset!$A468,[1]raw_asset!$A468:$G468,4))</f>
        <v/>
      </c>
      <c r="F468" s="479" t="str">
        <f>IF([1]raw_asset!$A468="","",VLOOKUP([1]raw_asset!$A468,[1]raw_asset!$A468:$G468,5))</f>
        <v/>
      </c>
      <c r="G468" s="113" t="str">
        <f t="shared" si="46"/>
        <v/>
      </c>
      <c r="H468" s="479" t="str">
        <f>IF([1]raw_asset!$A468="","",VLOOKUP([1]raw_asset!$A468,[1]raw_asset!$A468:$G468,6))</f>
        <v/>
      </c>
      <c r="I468" s="479" t="str">
        <f>IF([1]raw_asset!$A468="","",VLOOKUP([1]raw_asset!$A468,[1]raw_asset!$A468:$G468,7))</f>
        <v/>
      </c>
      <c r="J468" s="113" t="str">
        <f t="shared" si="47"/>
        <v/>
      </c>
      <c r="K468" s="476" t="str">
        <f t="shared" si="42"/>
        <v/>
      </c>
      <c r="L468" s="479" t="str">
        <f t="shared" si="43"/>
        <v/>
      </c>
      <c r="M468" s="113" t="str">
        <f t="shared" si="44"/>
        <v/>
      </c>
      <c r="N468" s="485" t="str">
        <f>IF(B468="","",IF(ISERROR(VLOOKUP(A468,P2P!$A$13:$M$2000,3)),0,VLOOKUP(A468,P2P!$A$13:$M$2000,3))-IF(ISERROR(VLOOKUP(A468,P2P!$A$13:$M$2000,2)),0,VLOOKUP(A468,P2P!$A$13:$M$2000,2)))</f>
        <v/>
      </c>
      <c r="O468" s="485" t="str">
        <f>IF(E468="","",IF(ISERROR(VLOOKUP(A468,P2P!$A$13:$M$2000,8)),0,VLOOKUP(A468,P2P!$A$13:$M$2000,8))-IF(ISERROR(VLOOKUP(A468,P2P!$A$13:$M$2000,7)),0,VLOOKUP(A468,P2P!$A$13:$M$2000,7)))</f>
        <v/>
      </c>
      <c r="P468" s="485" t="str">
        <f>IF(H468="","",IF(ISERROR(VLOOKUP(A468,P2P!$A$13:$M$2000,13)),0,VLOOKUP(A468,P2P!$A$13:$M$2000,13))-IF(ISERROR(VLOOKUP(A468,P2P!$A$13:$M$2000,12)),0,VLOOKUP(A468,P2P!$A$13:$M$2000,12)))</f>
        <v/>
      </c>
    </row>
    <row r="469" spans="1:16">
      <c r="A469" s="479" t="str">
        <f>IF([1]raw_asset!$A469="","",VLOOKUP([1]raw_asset!$A469,[1]raw_asset!$A469:$G469,1))</f>
        <v/>
      </c>
      <c r="B469" s="479" t="str">
        <f>IF([1]raw_asset!$A469="","",VLOOKUP([1]raw_asset!$A469,[1]raw_asset!$A469:$G469,2))</f>
        <v/>
      </c>
      <c r="C469" s="479" t="str">
        <f>IF([1]raw_asset!$A469="","",VLOOKUP([1]raw_asset!$A469,[1]raw_asset!$A469:$G469,3))</f>
        <v/>
      </c>
      <c r="D469" s="113" t="str">
        <f t="shared" si="45"/>
        <v/>
      </c>
      <c r="E469" s="479" t="str">
        <f>IF([1]raw_asset!$A469="","",VLOOKUP([1]raw_asset!$A469,[1]raw_asset!$A469:$G469,4))</f>
        <v/>
      </c>
      <c r="F469" s="479" t="str">
        <f>IF([1]raw_asset!$A469="","",VLOOKUP([1]raw_asset!$A469,[1]raw_asset!$A469:$G469,5))</f>
        <v/>
      </c>
      <c r="G469" s="113" t="str">
        <f t="shared" si="46"/>
        <v/>
      </c>
      <c r="H469" s="479" t="str">
        <f>IF([1]raw_asset!$A469="","",VLOOKUP([1]raw_asset!$A469,[1]raw_asset!$A469:$G469,6))</f>
        <v/>
      </c>
      <c r="I469" s="479" t="str">
        <f>IF([1]raw_asset!$A469="","",VLOOKUP([1]raw_asset!$A469,[1]raw_asset!$A469:$G469,7))</f>
        <v/>
      </c>
      <c r="J469" s="113" t="str">
        <f t="shared" si="47"/>
        <v/>
      </c>
      <c r="K469" s="476" t="str">
        <f t="shared" si="42"/>
        <v/>
      </c>
      <c r="L469" s="479" t="str">
        <f t="shared" si="43"/>
        <v/>
      </c>
      <c r="M469" s="113" t="str">
        <f t="shared" si="44"/>
        <v/>
      </c>
      <c r="N469" s="485" t="str">
        <f>IF(B469="","",IF(ISERROR(VLOOKUP(A469,P2P!$A$13:$M$2000,3)),0,VLOOKUP(A469,P2P!$A$13:$M$2000,3))-IF(ISERROR(VLOOKUP(A469,P2P!$A$13:$M$2000,2)),0,VLOOKUP(A469,P2P!$A$13:$M$2000,2)))</f>
        <v/>
      </c>
      <c r="O469" s="485" t="str">
        <f>IF(E469="","",IF(ISERROR(VLOOKUP(A469,P2P!$A$13:$M$2000,8)),0,VLOOKUP(A469,P2P!$A$13:$M$2000,8))-IF(ISERROR(VLOOKUP(A469,P2P!$A$13:$M$2000,7)),0,VLOOKUP(A469,P2P!$A$13:$M$2000,7)))</f>
        <v/>
      </c>
      <c r="P469" s="485" t="str">
        <f>IF(H469="","",IF(ISERROR(VLOOKUP(A469,P2P!$A$13:$M$2000,13)),0,VLOOKUP(A469,P2P!$A$13:$M$2000,13))-IF(ISERROR(VLOOKUP(A469,P2P!$A$13:$M$2000,12)),0,VLOOKUP(A469,P2P!$A$13:$M$2000,12)))</f>
        <v/>
      </c>
    </row>
    <row r="470" spans="1:16">
      <c r="A470" s="479" t="str">
        <f>IF([1]raw_asset!$A470="","",VLOOKUP([1]raw_asset!$A470,[1]raw_asset!$A470:$G470,1))</f>
        <v/>
      </c>
      <c r="B470" s="479" t="str">
        <f>IF([1]raw_asset!$A470="","",VLOOKUP([1]raw_asset!$A470,[1]raw_asset!$A470:$G470,2))</f>
        <v/>
      </c>
      <c r="C470" s="479" t="str">
        <f>IF([1]raw_asset!$A470="","",VLOOKUP([1]raw_asset!$A470,[1]raw_asset!$A470:$G470,3))</f>
        <v/>
      </c>
      <c r="D470" s="113" t="str">
        <f t="shared" si="45"/>
        <v/>
      </c>
      <c r="E470" s="479" t="str">
        <f>IF([1]raw_asset!$A470="","",VLOOKUP([1]raw_asset!$A470,[1]raw_asset!$A470:$G470,4))</f>
        <v/>
      </c>
      <c r="F470" s="479" t="str">
        <f>IF([1]raw_asset!$A470="","",VLOOKUP([1]raw_asset!$A470,[1]raw_asset!$A470:$G470,5))</f>
        <v/>
      </c>
      <c r="G470" s="113" t="str">
        <f t="shared" si="46"/>
        <v/>
      </c>
      <c r="H470" s="479" t="str">
        <f>IF([1]raw_asset!$A470="","",VLOOKUP([1]raw_asset!$A470,[1]raw_asset!$A470:$G470,6))</f>
        <v/>
      </c>
      <c r="I470" s="479" t="str">
        <f>IF([1]raw_asset!$A470="","",VLOOKUP([1]raw_asset!$A470,[1]raw_asset!$A470:$G470,7))</f>
        <v/>
      </c>
      <c r="J470" s="113" t="str">
        <f t="shared" si="47"/>
        <v/>
      </c>
      <c r="K470" s="476" t="str">
        <f t="shared" si="42"/>
        <v/>
      </c>
      <c r="L470" s="479" t="str">
        <f t="shared" si="43"/>
        <v/>
      </c>
      <c r="M470" s="113" t="str">
        <f t="shared" si="44"/>
        <v/>
      </c>
      <c r="N470" s="485" t="str">
        <f>IF(B470="","",IF(ISERROR(VLOOKUP(A470,P2P!$A$13:$M$2000,3)),0,VLOOKUP(A470,P2P!$A$13:$M$2000,3))-IF(ISERROR(VLOOKUP(A470,P2P!$A$13:$M$2000,2)),0,VLOOKUP(A470,P2P!$A$13:$M$2000,2)))</f>
        <v/>
      </c>
      <c r="O470" s="485" t="str">
        <f>IF(E470="","",IF(ISERROR(VLOOKUP(A470,P2P!$A$13:$M$2000,8)),0,VLOOKUP(A470,P2P!$A$13:$M$2000,8))-IF(ISERROR(VLOOKUP(A470,P2P!$A$13:$M$2000,7)),0,VLOOKUP(A470,P2P!$A$13:$M$2000,7)))</f>
        <v/>
      </c>
      <c r="P470" s="485" t="str">
        <f>IF(H470="","",IF(ISERROR(VLOOKUP(A470,P2P!$A$13:$M$2000,13)),0,VLOOKUP(A470,P2P!$A$13:$M$2000,13))-IF(ISERROR(VLOOKUP(A470,P2P!$A$13:$M$2000,12)),0,VLOOKUP(A470,P2P!$A$13:$M$2000,12)))</f>
        <v/>
      </c>
    </row>
    <row r="471" spans="1:16">
      <c r="A471" s="479" t="str">
        <f>IF([1]raw_asset!$A471="","",VLOOKUP([1]raw_asset!$A471,[1]raw_asset!$A471:$G471,1))</f>
        <v/>
      </c>
      <c r="B471" s="479" t="str">
        <f>IF([1]raw_asset!$A471="","",VLOOKUP([1]raw_asset!$A471,[1]raw_asset!$A471:$G471,2))</f>
        <v/>
      </c>
      <c r="C471" s="479" t="str">
        <f>IF([1]raw_asset!$A471="","",VLOOKUP([1]raw_asset!$A471,[1]raw_asset!$A471:$G471,3))</f>
        <v/>
      </c>
      <c r="D471" s="113" t="str">
        <f t="shared" si="45"/>
        <v/>
      </c>
      <c r="E471" s="479" t="str">
        <f>IF([1]raw_asset!$A471="","",VLOOKUP([1]raw_asset!$A471,[1]raw_asset!$A471:$G471,4))</f>
        <v/>
      </c>
      <c r="F471" s="479" t="str">
        <f>IF([1]raw_asset!$A471="","",VLOOKUP([1]raw_asset!$A471,[1]raw_asset!$A471:$G471,5))</f>
        <v/>
      </c>
      <c r="G471" s="113" t="str">
        <f t="shared" si="46"/>
        <v/>
      </c>
      <c r="H471" s="479" t="str">
        <f>IF([1]raw_asset!$A471="","",VLOOKUP([1]raw_asset!$A471,[1]raw_asset!$A471:$G471,6))</f>
        <v/>
      </c>
      <c r="I471" s="479" t="str">
        <f>IF([1]raw_asset!$A471="","",VLOOKUP([1]raw_asset!$A471,[1]raw_asset!$A471:$G471,7))</f>
        <v/>
      </c>
      <c r="J471" s="113" t="str">
        <f t="shared" si="47"/>
        <v/>
      </c>
      <c r="K471" s="476" t="str">
        <f t="shared" si="42"/>
        <v/>
      </c>
      <c r="L471" s="479" t="str">
        <f t="shared" si="43"/>
        <v/>
      </c>
      <c r="M471" s="113" t="str">
        <f t="shared" si="44"/>
        <v/>
      </c>
      <c r="N471" s="485" t="str">
        <f>IF(B471="","",IF(ISERROR(VLOOKUP(A471,P2P!$A$13:$M$2000,3)),0,VLOOKUP(A471,P2P!$A$13:$M$2000,3))-IF(ISERROR(VLOOKUP(A471,P2P!$A$13:$M$2000,2)),0,VLOOKUP(A471,P2P!$A$13:$M$2000,2)))</f>
        <v/>
      </c>
      <c r="O471" s="485" t="str">
        <f>IF(E471="","",IF(ISERROR(VLOOKUP(A471,P2P!$A$13:$M$2000,8)),0,VLOOKUP(A471,P2P!$A$13:$M$2000,8))-IF(ISERROR(VLOOKUP(A471,P2P!$A$13:$M$2000,7)),0,VLOOKUP(A471,P2P!$A$13:$M$2000,7)))</f>
        <v/>
      </c>
      <c r="P471" s="485" t="str">
        <f>IF(H471="","",IF(ISERROR(VLOOKUP(A471,P2P!$A$13:$M$2000,13)),0,VLOOKUP(A471,P2P!$A$13:$M$2000,13))-IF(ISERROR(VLOOKUP(A471,P2P!$A$13:$M$2000,12)),0,VLOOKUP(A471,P2P!$A$13:$M$2000,12)))</f>
        <v/>
      </c>
    </row>
    <row r="472" spans="1:16">
      <c r="A472" s="479" t="str">
        <f>IF([1]raw_asset!$A472="","",VLOOKUP([1]raw_asset!$A472,[1]raw_asset!$A472:$G472,1))</f>
        <v/>
      </c>
      <c r="B472" s="479" t="str">
        <f>IF([1]raw_asset!$A472="","",VLOOKUP([1]raw_asset!$A472,[1]raw_asset!$A472:$G472,2))</f>
        <v/>
      </c>
      <c r="C472" s="479" t="str">
        <f>IF([1]raw_asset!$A472="","",VLOOKUP([1]raw_asset!$A472,[1]raw_asset!$A472:$G472,3))</f>
        <v/>
      </c>
      <c r="D472" s="113" t="str">
        <f t="shared" si="45"/>
        <v/>
      </c>
      <c r="E472" s="479" t="str">
        <f>IF([1]raw_asset!$A472="","",VLOOKUP([1]raw_asset!$A472,[1]raw_asset!$A472:$G472,4))</f>
        <v/>
      </c>
      <c r="F472" s="479" t="str">
        <f>IF([1]raw_asset!$A472="","",VLOOKUP([1]raw_asset!$A472,[1]raw_asset!$A472:$G472,5))</f>
        <v/>
      </c>
      <c r="G472" s="113" t="str">
        <f t="shared" si="46"/>
        <v/>
      </c>
      <c r="H472" s="479" t="str">
        <f>IF([1]raw_asset!$A472="","",VLOOKUP([1]raw_asset!$A472,[1]raw_asset!$A472:$G472,6))</f>
        <v/>
      </c>
      <c r="I472" s="479" t="str">
        <f>IF([1]raw_asset!$A472="","",VLOOKUP([1]raw_asset!$A472,[1]raw_asset!$A472:$G472,7))</f>
        <v/>
      </c>
      <c r="J472" s="113" t="str">
        <f t="shared" si="47"/>
        <v/>
      </c>
      <c r="K472" s="476" t="str">
        <f t="shared" si="42"/>
        <v/>
      </c>
      <c r="L472" s="479" t="str">
        <f t="shared" si="43"/>
        <v/>
      </c>
      <c r="M472" s="113" t="str">
        <f t="shared" si="44"/>
        <v/>
      </c>
      <c r="N472" s="485" t="str">
        <f>IF(B472="","",IF(ISERROR(VLOOKUP(A472,P2P!$A$13:$M$2000,3)),0,VLOOKUP(A472,P2P!$A$13:$M$2000,3))-IF(ISERROR(VLOOKUP(A472,P2P!$A$13:$M$2000,2)),0,VLOOKUP(A472,P2P!$A$13:$M$2000,2)))</f>
        <v/>
      </c>
      <c r="O472" s="485" t="str">
        <f>IF(E472="","",IF(ISERROR(VLOOKUP(A472,P2P!$A$13:$M$2000,8)),0,VLOOKUP(A472,P2P!$A$13:$M$2000,8))-IF(ISERROR(VLOOKUP(A472,P2P!$A$13:$M$2000,7)),0,VLOOKUP(A472,P2P!$A$13:$M$2000,7)))</f>
        <v/>
      </c>
      <c r="P472" s="485" t="str">
        <f>IF(H472="","",IF(ISERROR(VLOOKUP(A472,P2P!$A$13:$M$2000,13)),0,VLOOKUP(A472,P2P!$A$13:$M$2000,13))-IF(ISERROR(VLOOKUP(A472,P2P!$A$13:$M$2000,12)),0,VLOOKUP(A472,P2P!$A$13:$M$2000,12)))</f>
        <v/>
      </c>
    </row>
    <row r="473" spans="1:16">
      <c r="A473" s="479" t="str">
        <f>IF([1]raw_asset!$A473="","",VLOOKUP([1]raw_asset!$A473,[1]raw_asset!$A473:$G473,1))</f>
        <v/>
      </c>
      <c r="B473" s="479" t="str">
        <f>IF([1]raw_asset!$A473="","",VLOOKUP([1]raw_asset!$A473,[1]raw_asset!$A473:$G473,2))</f>
        <v/>
      </c>
      <c r="C473" s="479" t="str">
        <f>IF([1]raw_asset!$A473="","",VLOOKUP([1]raw_asset!$A473,[1]raw_asset!$A473:$G473,3))</f>
        <v/>
      </c>
      <c r="D473" s="113" t="str">
        <f t="shared" si="45"/>
        <v/>
      </c>
      <c r="E473" s="479" t="str">
        <f>IF([1]raw_asset!$A473="","",VLOOKUP([1]raw_asset!$A473,[1]raw_asset!$A473:$G473,4))</f>
        <v/>
      </c>
      <c r="F473" s="479" t="str">
        <f>IF([1]raw_asset!$A473="","",VLOOKUP([1]raw_asset!$A473,[1]raw_asset!$A473:$G473,5))</f>
        <v/>
      </c>
      <c r="G473" s="113" t="str">
        <f t="shared" si="46"/>
        <v/>
      </c>
      <c r="H473" s="479" t="str">
        <f>IF([1]raw_asset!$A473="","",VLOOKUP([1]raw_asset!$A473,[1]raw_asset!$A473:$G473,6))</f>
        <v/>
      </c>
      <c r="I473" s="479" t="str">
        <f>IF([1]raw_asset!$A473="","",VLOOKUP([1]raw_asset!$A473,[1]raw_asset!$A473:$G473,7))</f>
        <v/>
      </c>
      <c r="J473" s="113" t="str">
        <f t="shared" si="47"/>
        <v/>
      </c>
      <c r="K473" s="476" t="str">
        <f t="shared" si="42"/>
        <v/>
      </c>
      <c r="L473" s="479" t="str">
        <f t="shared" si="43"/>
        <v/>
      </c>
      <c r="M473" s="113" t="str">
        <f t="shared" si="44"/>
        <v/>
      </c>
      <c r="N473" s="485" t="str">
        <f>IF(B473="","",IF(ISERROR(VLOOKUP(A473,P2P!$A$13:$M$2000,3)),0,VLOOKUP(A473,P2P!$A$13:$M$2000,3))-IF(ISERROR(VLOOKUP(A473,P2P!$A$13:$M$2000,2)),0,VLOOKUP(A473,P2P!$A$13:$M$2000,2)))</f>
        <v/>
      </c>
      <c r="O473" s="485" t="str">
        <f>IF(E473="","",IF(ISERROR(VLOOKUP(A473,P2P!$A$13:$M$2000,8)),0,VLOOKUP(A473,P2P!$A$13:$M$2000,8))-IF(ISERROR(VLOOKUP(A473,P2P!$A$13:$M$2000,7)),0,VLOOKUP(A473,P2P!$A$13:$M$2000,7)))</f>
        <v/>
      </c>
      <c r="P473" s="485" t="str">
        <f>IF(H473="","",IF(ISERROR(VLOOKUP(A473,P2P!$A$13:$M$2000,13)),0,VLOOKUP(A473,P2P!$A$13:$M$2000,13))-IF(ISERROR(VLOOKUP(A473,P2P!$A$13:$M$2000,12)),0,VLOOKUP(A473,P2P!$A$13:$M$2000,12)))</f>
        <v/>
      </c>
    </row>
    <row r="474" spans="1:16">
      <c r="A474" s="479" t="str">
        <f>IF([1]raw_asset!$A474="","",VLOOKUP([1]raw_asset!$A474,[1]raw_asset!$A474:$G474,1))</f>
        <v/>
      </c>
      <c r="B474" s="479" t="str">
        <f>IF([1]raw_asset!$A474="","",VLOOKUP([1]raw_asset!$A474,[1]raw_asset!$A474:$G474,2))</f>
        <v/>
      </c>
      <c r="C474" s="479" t="str">
        <f>IF([1]raw_asset!$A474="","",VLOOKUP([1]raw_asset!$A474,[1]raw_asset!$A474:$G474,3))</f>
        <v/>
      </c>
      <c r="D474" s="113" t="str">
        <f t="shared" si="45"/>
        <v/>
      </c>
      <c r="E474" s="479" t="str">
        <f>IF([1]raw_asset!$A474="","",VLOOKUP([1]raw_asset!$A474,[1]raw_asset!$A474:$G474,4))</f>
        <v/>
      </c>
      <c r="F474" s="479" t="str">
        <f>IF([1]raw_asset!$A474="","",VLOOKUP([1]raw_asset!$A474,[1]raw_asset!$A474:$G474,5))</f>
        <v/>
      </c>
      <c r="G474" s="113" t="str">
        <f t="shared" si="46"/>
        <v/>
      </c>
      <c r="H474" s="479" t="str">
        <f>IF([1]raw_asset!$A474="","",VLOOKUP([1]raw_asset!$A474,[1]raw_asset!$A474:$G474,6))</f>
        <v/>
      </c>
      <c r="I474" s="479" t="str">
        <f>IF([1]raw_asset!$A474="","",VLOOKUP([1]raw_asset!$A474,[1]raw_asset!$A474:$G474,7))</f>
        <v/>
      </c>
      <c r="J474" s="113" t="str">
        <f t="shared" si="47"/>
        <v/>
      </c>
      <c r="K474" s="476" t="str">
        <f t="shared" si="42"/>
        <v/>
      </c>
      <c r="L474" s="479" t="str">
        <f t="shared" si="43"/>
        <v/>
      </c>
      <c r="M474" s="113" t="str">
        <f t="shared" si="44"/>
        <v/>
      </c>
      <c r="N474" s="485" t="str">
        <f>IF(B474="","",IF(ISERROR(VLOOKUP(A474,P2P!$A$13:$M$2000,3)),0,VLOOKUP(A474,P2P!$A$13:$M$2000,3))-IF(ISERROR(VLOOKUP(A474,P2P!$A$13:$M$2000,2)),0,VLOOKUP(A474,P2P!$A$13:$M$2000,2)))</f>
        <v/>
      </c>
      <c r="O474" s="485" t="str">
        <f>IF(E474="","",IF(ISERROR(VLOOKUP(A474,P2P!$A$13:$M$2000,8)),0,VLOOKUP(A474,P2P!$A$13:$M$2000,8))-IF(ISERROR(VLOOKUP(A474,P2P!$A$13:$M$2000,7)),0,VLOOKUP(A474,P2P!$A$13:$M$2000,7)))</f>
        <v/>
      </c>
      <c r="P474" s="485" t="str">
        <f>IF(H474="","",IF(ISERROR(VLOOKUP(A474,P2P!$A$13:$M$2000,13)),0,VLOOKUP(A474,P2P!$A$13:$M$2000,13))-IF(ISERROR(VLOOKUP(A474,P2P!$A$13:$M$2000,12)),0,VLOOKUP(A474,P2P!$A$13:$M$2000,12)))</f>
        <v/>
      </c>
    </row>
    <row r="475" spans="1:16">
      <c r="A475" s="479" t="str">
        <f>IF([1]raw_asset!$A475="","",VLOOKUP([1]raw_asset!$A475,[1]raw_asset!$A475:$G475,1))</f>
        <v/>
      </c>
      <c r="B475" s="479" t="str">
        <f>IF([1]raw_asset!$A475="","",VLOOKUP([1]raw_asset!$A475,[1]raw_asset!$A475:$G475,2))</f>
        <v/>
      </c>
      <c r="C475" s="479" t="str">
        <f>IF([1]raw_asset!$A475="","",VLOOKUP([1]raw_asset!$A475,[1]raw_asset!$A475:$G475,3))</f>
        <v/>
      </c>
      <c r="D475" s="113" t="str">
        <f t="shared" si="45"/>
        <v/>
      </c>
      <c r="E475" s="479" t="str">
        <f>IF([1]raw_asset!$A475="","",VLOOKUP([1]raw_asset!$A475,[1]raw_asset!$A475:$G475,4))</f>
        <v/>
      </c>
      <c r="F475" s="479" t="str">
        <f>IF([1]raw_asset!$A475="","",VLOOKUP([1]raw_asset!$A475,[1]raw_asset!$A475:$G475,5))</f>
        <v/>
      </c>
      <c r="G475" s="113" t="str">
        <f t="shared" si="46"/>
        <v/>
      </c>
      <c r="H475" s="479" t="str">
        <f>IF([1]raw_asset!$A475="","",VLOOKUP([1]raw_asset!$A475,[1]raw_asset!$A475:$G475,6))</f>
        <v/>
      </c>
      <c r="I475" s="479" t="str">
        <f>IF([1]raw_asset!$A475="","",VLOOKUP([1]raw_asset!$A475,[1]raw_asset!$A475:$G475,7))</f>
        <v/>
      </c>
      <c r="J475" s="113" t="str">
        <f t="shared" si="47"/>
        <v/>
      </c>
      <c r="K475" s="476" t="str">
        <f t="shared" si="42"/>
        <v/>
      </c>
      <c r="L475" s="479" t="str">
        <f t="shared" si="43"/>
        <v/>
      </c>
      <c r="M475" s="113" t="str">
        <f t="shared" si="44"/>
        <v/>
      </c>
      <c r="N475" s="485" t="str">
        <f>IF(B475="","",IF(ISERROR(VLOOKUP(A475,P2P!$A$13:$M$2000,3)),0,VLOOKUP(A475,P2P!$A$13:$M$2000,3))-IF(ISERROR(VLOOKUP(A475,P2P!$A$13:$M$2000,2)),0,VLOOKUP(A475,P2P!$A$13:$M$2000,2)))</f>
        <v/>
      </c>
      <c r="O475" s="485" t="str">
        <f>IF(E475="","",IF(ISERROR(VLOOKUP(A475,P2P!$A$13:$M$2000,8)),0,VLOOKUP(A475,P2P!$A$13:$M$2000,8))-IF(ISERROR(VLOOKUP(A475,P2P!$A$13:$M$2000,7)),0,VLOOKUP(A475,P2P!$A$13:$M$2000,7)))</f>
        <v/>
      </c>
      <c r="P475" s="485" t="str">
        <f>IF(H475="","",IF(ISERROR(VLOOKUP(A475,P2P!$A$13:$M$2000,13)),0,VLOOKUP(A475,P2P!$A$13:$M$2000,13))-IF(ISERROR(VLOOKUP(A475,P2P!$A$13:$M$2000,12)),0,VLOOKUP(A475,P2P!$A$13:$M$2000,12)))</f>
        <v/>
      </c>
    </row>
    <row r="476" spans="1:16">
      <c r="A476" s="479" t="str">
        <f>IF([1]raw_asset!$A476="","",VLOOKUP([1]raw_asset!$A476,[1]raw_asset!$A476:$G476,1))</f>
        <v/>
      </c>
      <c r="B476" s="479" t="str">
        <f>IF([1]raw_asset!$A476="","",VLOOKUP([1]raw_asset!$A476,[1]raw_asset!$A476:$G476,2))</f>
        <v/>
      </c>
      <c r="C476" s="479" t="str">
        <f>IF([1]raw_asset!$A476="","",VLOOKUP([1]raw_asset!$A476,[1]raw_asset!$A476:$G476,3))</f>
        <v/>
      </c>
      <c r="D476" s="113" t="str">
        <f t="shared" si="45"/>
        <v/>
      </c>
      <c r="E476" s="479" t="str">
        <f>IF([1]raw_asset!$A476="","",VLOOKUP([1]raw_asset!$A476,[1]raw_asset!$A476:$G476,4))</f>
        <v/>
      </c>
      <c r="F476" s="479" t="str">
        <f>IF([1]raw_asset!$A476="","",VLOOKUP([1]raw_asset!$A476,[1]raw_asset!$A476:$G476,5))</f>
        <v/>
      </c>
      <c r="G476" s="113" t="str">
        <f t="shared" si="46"/>
        <v/>
      </c>
      <c r="H476" s="479" t="str">
        <f>IF([1]raw_asset!$A476="","",VLOOKUP([1]raw_asset!$A476,[1]raw_asset!$A476:$G476,6))</f>
        <v/>
      </c>
      <c r="I476" s="479" t="str">
        <f>IF([1]raw_asset!$A476="","",VLOOKUP([1]raw_asset!$A476,[1]raw_asset!$A476:$G476,7))</f>
        <v/>
      </c>
      <c r="J476" s="113" t="str">
        <f t="shared" si="47"/>
        <v/>
      </c>
      <c r="K476" s="476" t="str">
        <f t="shared" si="42"/>
        <v/>
      </c>
      <c r="L476" s="479" t="str">
        <f t="shared" si="43"/>
        <v/>
      </c>
      <c r="M476" s="113" t="str">
        <f t="shared" si="44"/>
        <v/>
      </c>
      <c r="N476" s="485" t="str">
        <f>IF(B476="","",IF(ISERROR(VLOOKUP(A476,P2P!$A$13:$M$2000,3)),0,VLOOKUP(A476,P2P!$A$13:$M$2000,3))-IF(ISERROR(VLOOKUP(A476,P2P!$A$13:$M$2000,2)),0,VLOOKUP(A476,P2P!$A$13:$M$2000,2)))</f>
        <v/>
      </c>
      <c r="O476" s="485" t="str">
        <f>IF(E476="","",IF(ISERROR(VLOOKUP(A476,P2P!$A$13:$M$2000,8)),0,VLOOKUP(A476,P2P!$A$13:$M$2000,8))-IF(ISERROR(VLOOKUP(A476,P2P!$A$13:$M$2000,7)),0,VLOOKUP(A476,P2P!$A$13:$M$2000,7)))</f>
        <v/>
      </c>
      <c r="P476" s="485" t="str">
        <f>IF(H476="","",IF(ISERROR(VLOOKUP(A476,P2P!$A$13:$M$2000,13)),0,VLOOKUP(A476,P2P!$A$13:$M$2000,13))-IF(ISERROR(VLOOKUP(A476,P2P!$A$13:$M$2000,12)),0,VLOOKUP(A476,P2P!$A$13:$M$2000,12)))</f>
        <v/>
      </c>
    </row>
    <row r="477" spans="1:16">
      <c r="A477" s="479" t="str">
        <f>IF([1]raw_asset!$A477="","",VLOOKUP([1]raw_asset!$A477,[1]raw_asset!$A477:$G477,1))</f>
        <v/>
      </c>
      <c r="B477" s="479" t="str">
        <f>IF([1]raw_asset!$A477="","",VLOOKUP([1]raw_asset!$A477,[1]raw_asset!$A477:$G477,2))</f>
        <v/>
      </c>
      <c r="C477" s="479" t="str">
        <f>IF([1]raw_asset!$A477="","",VLOOKUP([1]raw_asset!$A477,[1]raw_asset!$A477:$G477,3))</f>
        <v/>
      </c>
      <c r="D477" s="113" t="str">
        <f t="shared" si="45"/>
        <v/>
      </c>
      <c r="E477" s="479" t="str">
        <f>IF([1]raw_asset!$A477="","",VLOOKUP([1]raw_asset!$A477,[1]raw_asset!$A477:$G477,4))</f>
        <v/>
      </c>
      <c r="F477" s="479" t="str">
        <f>IF([1]raw_asset!$A477="","",VLOOKUP([1]raw_asset!$A477,[1]raw_asset!$A477:$G477,5))</f>
        <v/>
      </c>
      <c r="G477" s="113" t="str">
        <f t="shared" si="46"/>
        <v/>
      </c>
      <c r="H477" s="479" t="str">
        <f>IF([1]raw_asset!$A477="","",VLOOKUP([1]raw_asset!$A477,[1]raw_asset!$A477:$G477,6))</f>
        <v/>
      </c>
      <c r="I477" s="479" t="str">
        <f>IF([1]raw_asset!$A477="","",VLOOKUP([1]raw_asset!$A477,[1]raw_asset!$A477:$G477,7))</f>
        <v/>
      </c>
      <c r="J477" s="113" t="str">
        <f t="shared" si="47"/>
        <v/>
      </c>
      <c r="K477" s="476" t="str">
        <f t="shared" si="42"/>
        <v/>
      </c>
      <c r="L477" s="479" t="str">
        <f t="shared" si="43"/>
        <v/>
      </c>
      <c r="M477" s="113" t="str">
        <f t="shared" si="44"/>
        <v/>
      </c>
      <c r="N477" s="485" t="str">
        <f>IF(B477="","",IF(ISERROR(VLOOKUP(A477,P2P!$A$13:$M$2000,3)),0,VLOOKUP(A477,P2P!$A$13:$M$2000,3))-IF(ISERROR(VLOOKUP(A477,P2P!$A$13:$M$2000,2)),0,VLOOKUP(A477,P2P!$A$13:$M$2000,2)))</f>
        <v/>
      </c>
      <c r="O477" s="485" t="str">
        <f>IF(E477="","",IF(ISERROR(VLOOKUP(A477,P2P!$A$13:$M$2000,8)),0,VLOOKUP(A477,P2P!$A$13:$M$2000,8))-IF(ISERROR(VLOOKUP(A477,P2P!$A$13:$M$2000,7)),0,VLOOKUP(A477,P2P!$A$13:$M$2000,7)))</f>
        <v/>
      </c>
      <c r="P477" s="485" t="str">
        <f>IF(H477="","",IF(ISERROR(VLOOKUP(A477,P2P!$A$13:$M$2000,13)),0,VLOOKUP(A477,P2P!$A$13:$M$2000,13))-IF(ISERROR(VLOOKUP(A477,P2P!$A$13:$M$2000,12)),0,VLOOKUP(A477,P2P!$A$13:$M$2000,12)))</f>
        <v/>
      </c>
    </row>
    <row r="478" spans="1:16">
      <c r="A478" s="479" t="str">
        <f>IF([1]raw_asset!$A478="","",VLOOKUP([1]raw_asset!$A478,[1]raw_asset!$A478:$G478,1))</f>
        <v/>
      </c>
      <c r="B478" s="479" t="str">
        <f>IF([1]raw_asset!$A478="","",VLOOKUP([1]raw_asset!$A478,[1]raw_asset!$A478:$G478,2))</f>
        <v/>
      </c>
      <c r="C478" s="479" t="str">
        <f>IF([1]raw_asset!$A478="","",VLOOKUP([1]raw_asset!$A478,[1]raw_asset!$A478:$G478,3))</f>
        <v/>
      </c>
      <c r="D478" s="113" t="str">
        <f t="shared" si="45"/>
        <v/>
      </c>
      <c r="E478" s="479" t="str">
        <f>IF([1]raw_asset!$A478="","",VLOOKUP([1]raw_asset!$A478,[1]raw_asset!$A478:$G478,4))</f>
        <v/>
      </c>
      <c r="F478" s="479" t="str">
        <f>IF([1]raw_asset!$A478="","",VLOOKUP([1]raw_asset!$A478,[1]raw_asset!$A478:$G478,5))</f>
        <v/>
      </c>
      <c r="G478" s="113" t="str">
        <f t="shared" si="46"/>
        <v/>
      </c>
      <c r="H478" s="479" t="str">
        <f>IF([1]raw_asset!$A478="","",VLOOKUP([1]raw_asset!$A478,[1]raw_asset!$A478:$G478,6))</f>
        <v/>
      </c>
      <c r="I478" s="479" t="str">
        <f>IF([1]raw_asset!$A478="","",VLOOKUP([1]raw_asset!$A478,[1]raw_asset!$A478:$G478,7))</f>
        <v/>
      </c>
      <c r="J478" s="113" t="str">
        <f t="shared" si="47"/>
        <v/>
      </c>
      <c r="K478" s="476" t="str">
        <f t="shared" si="42"/>
        <v/>
      </c>
      <c r="L478" s="479" t="str">
        <f t="shared" si="43"/>
        <v/>
      </c>
      <c r="M478" s="113" t="str">
        <f t="shared" si="44"/>
        <v/>
      </c>
      <c r="N478" s="485" t="str">
        <f>IF(B478="","",IF(ISERROR(VLOOKUP(A478,P2P!$A$13:$M$2000,3)),0,VLOOKUP(A478,P2P!$A$13:$M$2000,3))-IF(ISERROR(VLOOKUP(A478,P2P!$A$13:$M$2000,2)),0,VLOOKUP(A478,P2P!$A$13:$M$2000,2)))</f>
        <v/>
      </c>
      <c r="O478" s="485" t="str">
        <f>IF(E478="","",IF(ISERROR(VLOOKUP(A478,P2P!$A$13:$M$2000,8)),0,VLOOKUP(A478,P2P!$A$13:$M$2000,8))-IF(ISERROR(VLOOKUP(A478,P2P!$A$13:$M$2000,7)),0,VLOOKUP(A478,P2P!$A$13:$M$2000,7)))</f>
        <v/>
      </c>
      <c r="P478" s="485" t="str">
        <f>IF(H478="","",IF(ISERROR(VLOOKUP(A478,P2P!$A$13:$M$2000,13)),0,VLOOKUP(A478,P2P!$A$13:$M$2000,13))-IF(ISERROR(VLOOKUP(A478,P2P!$A$13:$M$2000,12)),0,VLOOKUP(A478,P2P!$A$13:$M$2000,12)))</f>
        <v/>
      </c>
    </row>
    <row r="479" spans="1:16">
      <c r="A479" s="479" t="str">
        <f>IF([1]raw_asset!$A479="","",VLOOKUP([1]raw_asset!$A479,[1]raw_asset!$A479:$G479,1))</f>
        <v/>
      </c>
      <c r="B479" s="479" t="str">
        <f>IF([1]raw_asset!$A479="","",VLOOKUP([1]raw_asset!$A479,[1]raw_asset!$A479:$G479,2))</f>
        <v/>
      </c>
      <c r="C479" s="479" t="str">
        <f>IF([1]raw_asset!$A479="","",VLOOKUP([1]raw_asset!$A479,[1]raw_asset!$A479:$G479,3))</f>
        <v/>
      </c>
      <c r="D479" s="113" t="str">
        <f t="shared" si="45"/>
        <v/>
      </c>
      <c r="E479" s="479" t="str">
        <f>IF([1]raw_asset!$A479="","",VLOOKUP([1]raw_asset!$A479,[1]raw_asset!$A479:$G479,4))</f>
        <v/>
      </c>
      <c r="F479" s="479" t="str">
        <f>IF([1]raw_asset!$A479="","",VLOOKUP([1]raw_asset!$A479,[1]raw_asset!$A479:$G479,5))</f>
        <v/>
      </c>
      <c r="G479" s="113" t="str">
        <f t="shared" si="46"/>
        <v/>
      </c>
      <c r="H479" s="479" t="str">
        <f>IF([1]raw_asset!$A479="","",VLOOKUP([1]raw_asset!$A479,[1]raw_asset!$A479:$G479,6))</f>
        <v/>
      </c>
      <c r="I479" s="479" t="str">
        <f>IF([1]raw_asset!$A479="","",VLOOKUP([1]raw_asset!$A479,[1]raw_asset!$A479:$G479,7))</f>
        <v/>
      </c>
      <c r="J479" s="113" t="str">
        <f t="shared" si="47"/>
        <v/>
      </c>
      <c r="K479" s="476" t="str">
        <f t="shared" si="42"/>
        <v/>
      </c>
      <c r="L479" s="479" t="str">
        <f t="shared" si="43"/>
        <v/>
      </c>
      <c r="M479" s="113" t="str">
        <f t="shared" si="44"/>
        <v/>
      </c>
      <c r="N479" s="485" t="str">
        <f>IF(B479="","",IF(ISERROR(VLOOKUP(A479,P2P!$A$13:$M$2000,3)),0,VLOOKUP(A479,P2P!$A$13:$M$2000,3))-IF(ISERROR(VLOOKUP(A479,P2P!$A$13:$M$2000,2)),0,VLOOKUP(A479,P2P!$A$13:$M$2000,2)))</f>
        <v/>
      </c>
      <c r="O479" s="485" t="str">
        <f>IF(E479="","",IF(ISERROR(VLOOKUP(A479,P2P!$A$13:$M$2000,8)),0,VLOOKUP(A479,P2P!$A$13:$M$2000,8))-IF(ISERROR(VLOOKUP(A479,P2P!$A$13:$M$2000,7)),0,VLOOKUP(A479,P2P!$A$13:$M$2000,7)))</f>
        <v/>
      </c>
      <c r="P479" s="485" t="str">
        <f>IF(H479="","",IF(ISERROR(VLOOKUP(A479,P2P!$A$13:$M$2000,13)),0,VLOOKUP(A479,P2P!$A$13:$M$2000,13))-IF(ISERROR(VLOOKUP(A479,P2P!$A$13:$M$2000,12)),0,VLOOKUP(A479,P2P!$A$13:$M$2000,12)))</f>
        <v/>
      </c>
    </row>
    <row r="480" spans="1:16">
      <c r="A480" s="479" t="str">
        <f>IF([1]raw_asset!$A480="","",VLOOKUP([1]raw_asset!$A480,[1]raw_asset!$A480:$G480,1))</f>
        <v/>
      </c>
      <c r="B480" s="479" t="str">
        <f>IF([1]raw_asset!$A480="","",VLOOKUP([1]raw_asset!$A480,[1]raw_asset!$A480:$G480,2))</f>
        <v/>
      </c>
      <c r="C480" s="479" t="str">
        <f>IF([1]raw_asset!$A480="","",VLOOKUP([1]raw_asset!$A480,[1]raw_asset!$A480:$G480,3))</f>
        <v/>
      </c>
      <c r="D480" s="113" t="str">
        <f t="shared" si="45"/>
        <v/>
      </c>
      <c r="E480" s="479" t="str">
        <f>IF([1]raw_asset!$A480="","",VLOOKUP([1]raw_asset!$A480,[1]raw_asset!$A480:$G480,4))</f>
        <v/>
      </c>
      <c r="F480" s="479" t="str">
        <f>IF([1]raw_asset!$A480="","",VLOOKUP([1]raw_asset!$A480,[1]raw_asset!$A480:$G480,5))</f>
        <v/>
      </c>
      <c r="G480" s="113" t="str">
        <f t="shared" si="46"/>
        <v/>
      </c>
      <c r="H480" s="479" t="str">
        <f>IF([1]raw_asset!$A480="","",VLOOKUP([1]raw_asset!$A480,[1]raw_asset!$A480:$G480,6))</f>
        <v/>
      </c>
      <c r="I480" s="479" t="str">
        <f>IF([1]raw_asset!$A480="","",VLOOKUP([1]raw_asset!$A480,[1]raw_asset!$A480:$G480,7))</f>
        <v/>
      </c>
      <c r="J480" s="113" t="str">
        <f t="shared" si="47"/>
        <v/>
      </c>
      <c r="K480" s="476" t="str">
        <f t="shared" si="42"/>
        <v/>
      </c>
      <c r="L480" s="479" t="str">
        <f t="shared" si="43"/>
        <v/>
      </c>
      <c r="M480" s="113" t="str">
        <f t="shared" si="44"/>
        <v/>
      </c>
      <c r="N480" s="485" t="str">
        <f>IF(B480="","",IF(ISERROR(VLOOKUP(A480,P2P!$A$13:$M$2000,3)),0,VLOOKUP(A480,P2P!$A$13:$M$2000,3))-IF(ISERROR(VLOOKUP(A480,P2P!$A$13:$M$2000,2)),0,VLOOKUP(A480,P2P!$A$13:$M$2000,2)))</f>
        <v/>
      </c>
      <c r="O480" s="485" t="str">
        <f>IF(E480="","",IF(ISERROR(VLOOKUP(A480,P2P!$A$13:$M$2000,8)),0,VLOOKUP(A480,P2P!$A$13:$M$2000,8))-IF(ISERROR(VLOOKUP(A480,P2P!$A$13:$M$2000,7)),0,VLOOKUP(A480,P2P!$A$13:$M$2000,7)))</f>
        <v/>
      </c>
      <c r="P480" s="485" t="str">
        <f>IF(H480="","",IF(ISERROR(VLOOKUP(A480,P2P!$A$13:$M$2000,13)),0,VLOOKUP(A480,P2P!$A$13:$M$2000,13))-IF(ISERROR(VLOOKUP(A480,P2P!$A$13:$M$2000,12)),0,VLOOKUP(A480,P2P!$A$13:$M$2000,12)))</f>
        <v/>
      </c>
    </row>
    <row r="481" spans="1:16">
      <c r="A481" s="479" t="str">
        <f>IF([1]raw_asset!$A481="","",VLOOKUP([1]raw_asset!$A481,[1]raw_asset!$A481:$G481,1))</f>
        <v/>
      </c>
      <c r="B481" s="479" t="str">
        <f>IF([1]raw_asset!$A481="","",VLOOKUP([1]raw_asset!$A481,[1]raw_asset!$A481:$G481,2))</f>
        <v/>
      </c>
      <c r="C481" s="479" t="str">
        <f>IF([1]raw_asset!$A481="","",VLOOKUP([1]raw_asset!$A481,[1]raw_asset!$A481:$G481,3))</f>
        <v/>
      </c>
      <c r="D481" s="113" t="str">
        <f t="shared" si="45"/>
        <v/>
      </c>
      <c r="E481" s="479" t="str">
        <f>IF([1]raw_asset!$A481="","",VLOOKUP([1]raw_asset!$A481,[1]raw_asset!$A481:$G481,4))</f>
        <v/>
      </c>
      <c r="F481" s="479" t="str">
        <f>IF([1]raw_asset!$A481="","",VLOOKUP([1]raw_asset!$A481,[1]raw_asset!$A481:$G481,5))</f>
        <v/>
      </c>
      <c r="G481" s="113" t="str">
        <f t="shared" si="46"/>
        <v/>
      </c>
      <c r="H481" s="479" t="str">
        <f>IF([1]raw_asset!$A481="","",VLOOKUP([1]raw_asset!$A481,[1]raw_asset!$A481:$G481,6))</f>
        <v/>
      </c>
      <c r="I481" s="479" t="str">
        <f>IF([1]raw_asset!$A481="","",VLOOKUP([1]raw_asset!$A481,[1]raw_asset!$A481:$G481,7))</f>
        <v/>
      </c>
      <c r="J481" s="113" t="str">
        <f t="shared" si="47"/>
        <v/>
      </c>
      <c r="K481" s="476" t="str">
        <f t="shared" si="42"/>
        <v/>
      </c>
      <c r="L481" s="479" t="str">
        <f t="shared" si="43"/>
        <v/>
      </c>
      <c r="M481" s="113" t="str">
        <f t="shared" si="44"/>
        <v/>
      </c>
      <c r="N481" s="485" t="str">
        <f>IF(B481="","",IF(ISERROR(VLOOKUP(A481,P2P!$A$13:$M$2000,3)),0,VLOOKUP(A481,P2P!$A$13:$M$2000,3))-IF(ISERROR(VLOOKUP(A481,P2P!$A$13:$M$2000,2)),0,VLOOKUP(A481,P2P!$A$13:$M$2000,2)))</f>
        <v/>
      </c>
      <c r="O481" s="485" t="str">
        <f>IF(E481="","",IF(ISERROR(VLOOKUP(A481,P2P!$A$13:$M$2000,8)),0,VLOOKUP(A481,P2P!$A$13:$M$2000,8))-IF(ISERROR(VLOOKUP(A481,P2P!$A$13:$M$2000,7)),0,VLOOKUP(A481,P2P!$A$13:$M$2000,7)))</f>
        <v/>
      </c>
      <c r="P481" s="485" t="str">
        <f>IF(H481="","",IF(ISERROR(VLOOKUP(A481,P2P!$A$13:$M$2000,13)),0,VLOOKUP(A481,P2P!$A$13:$M$2000,13))-IF(ISERROR(VLOOKUP(A481,P2P!$A$13:$M$2000,12)),0,VLOOKUP(A481,P2P!$A$13:$M$2000,12)))</f>
        <v/>
      </c>
    </row>
    <row r="482" spans="1:16">
      <c r="A482" s="479" t="str">
        <f>IF([1]raw_asset!$A482="","",VLOOKUP([1]raw_asset!$A482,[1]raw_asset!$A482:$G482,1))</f>
        <v/>
      </c>
      <c r="B482" s="479" t="str">
        <f>IF([1]raw_asset!$A482="","",VLOOKUP([1]raw_asset!$A482,[1]raw_asset!$A482:$G482,2))</f>
        <v/>
      </c>
      <c r="C482" s="479" t="str">
        <f>IF([1]raw_asset!$A482="","",VLOOKUP([1]raw_asset!$A482,[1]raw_asset!$A482:$G482,3))</f>
        <v/>
      </c>
      <c r="D482" s="113" t="str">
        <f t="shared" si="45"/>
        <v/>
      </c>
      <c r="E482" s="479" t="str">
        <f>IF([1]raw_asset!$A482="","",VLOOKUP([1]raw_asset!$A482,[1]raw_asset!$A482:$G482,4))</f>
        <v/>
      </c>
      <c r="F482" s="479" t="str">
        <f>IF([1]raw_asset!$A482="","",VLOOKUP([1]raw_asset!$A482,[1]raw_asset!$A482:$G482,5))</f>
        <v/>
      </c>
      <c r="G482" s="113" t="str">
        <f t="shared" si="46"/>
        <v/>
      </c>
      <c r="H482" s="479" t="str">
        <f>IF([1]raw_asset!$A482="","",VLOOKUP([1]raw_asset!$A482,[1]raw_asset!$A482:$G482,6))</f>
        <v/>
      </c>
      <c r="I482" s="479" t="str">
        <f>IF([1]raw_asset!$A482="","",VLOOKUP([1]raw_asset!$A482,[1]raw_asset!$A482:$G482,7))</f>
        <v/>
      </c>
      <c r="J482" s="113" t="str">
        <f t="shared" si="47"/>
        <v/>
      </c>
      <c r="K482" s="476" t="str">
        <f t="shared" si="42"/>
        <v/>
      </c>
      <c r="L482" s="479" t="str">
        <f t="shared" si="43"/>
        <v/>
      </c>
      <c r="M482" s="113" t="str">
        <f t="shared" si="44"/>
        <v/>
      </c>
      <c r="N482" s="485" t="str">
        <f>IF(B482="","",IF(ISERROR(VLOOKUP(A482,P2P!$A$13:$M$2000,3)),0,VLOOKUP(A482,P2P!$A$13:$M$2000,3))-IF(ISERROR(VLOOKUP(A482,P2P!$A$13:$M$2000,2)),0,VLOOKUP(A482,P2P!$A$13:$M$2000,2)))</f>
        <v/>
      </c>
      <c r="O482" s="485" t="str">
        <f>IF(E482="","",IF(ISERROR(VLOOKUP(A482,P2P!$A$13:$M$2000,8)),0,VLOOKUP(A482,P2P!$A$13:$M$2000,8))-IF(ISERROR(VLOOKUP(A482,P2P!$A$13:$M$2000,7)),0,VLOOKUP(A482,P2P!$A$13:$M$2000,7)))</f>
        <v/>
      </c>
      <c r="P482" s="485" t="str">
        <f>IF(H482="","",IF(ISERROR(VLOOKUP(A482,P2P!$A$13:$M$2000,13)),0,VLOOKUP(A482,P2P!$A$13:$M$2000,13))-IF(ISERROR(VLOOKUP(A482,P2P!$A$13:$M$2000,12)),0,VLOOKUP(A482,P2P!$A$13:$M$2000,12)))</f>
        <v/>
      </c>
    </row>
    <row r="483" spans="1:16">
      <c r="A483" s="479" t="str">
        <f>IF([1]raw_asset!$A483="","",VLOOKUP([1]raw_asset!$A483,[1]raw_asset!$A483:$G483,1))</f>
        <v/>
      </c>
      <c r="B483" s="479" t="str">
        <f>IF([1]raw_asset!$A483="","",VLOOKUP([1]raw_asset!$A483,[1]raw_asset!$A483:$G483,2))</f>
        <v/>
      </c>
      <c r="C483" s="479" t="str">
        <f>IF([1]raw_asset!$A483="","",VLOOKUP([1]raw_asset!$A483,[1]raw_asset!$A483:$G483,3))</f>
        <v/>
      </c>
      <c r="D483" s="113" t="str">
        <f t="shared" si="45"/>
        <v/>
      </c>
      <c r="E483" s="479" t="str">
        <f>IF([1]raw_asset!$A483="","",VLOOKUP([1]raw_asset!$A483,[1]raw_asset!$A483:$G483,4))</f>
        <v/>
      </c>
      <c r="F483" s="479" t="str">
        <f>IF([1]raw_asset!$A483="","",VLOOKUP([1]raw_asset!$A483,[1]raw_asset!$A483:$G483,5))</f>
        <v/>
      </c>
      <c r="G483" s="113" t="str">
        <f t="shared" si="46"/>
        <v/>
      </c>
      <c r="H483" s="479" t="str">
        <f>IF([1]raw_asset!$A483="","",VLOOKUP([1]raw_asset!$A483,[1]raw_asset!$A483:$G483,6))</f>
        <v/>
      </c>
      <c r="I483" s="479" t="str">
        <f>IF([1]raw_asset!$A483="","",VLOOKUP([1]raw_asset!$A483,[1]raw_asset!$A483:$G483,7))</f>
        <v/>
      </c>
      <c r="J483" s="113" t="str">
        <f t="shared" si="47"/>
        <v/>
      </c>
      <c r="K483" s="476" t="str">
        <f t="shared" si="42"/>
        <v/>
      </c>
      <c r="L483" s="479" t="str">
        <f t="shared" si="43"/>
        <v/>
      </c>
      <c r="M483" s="113" t="str">
        <f t="shared" si="44"/>
        <v/>
      </c>
      <c r="N483" s="485" t="str">
        <f>IF(B483="","",IF(ISERROR(VLOOKUP(A483,P2P!$A$13:$M$2000,3)),0,VLOOKUP(A483,P2P!$A$13:$M$2000,3))-IF(ISERROR(VLOOKUP(A483,P2P!$A$13:$M$2000,2)),0,VLOOKUP(A483,P2P!$A$13:$M$2000,2)))</f>
        <v/>
      </c>
      <c r="O483" s="485" t="str">
        <f>IF(E483="","",IF(ISERROR(VLOOKUP(A483,P2P!$A$13:$M$2000,8)),0,VLOOKUP(A483,P2P!$A$13:$M$2000,8))-IF(ISERROR(VLOOKUP(A483,P2P!$A$13:$M$2000,7)),0,VLOOKUP(A483,P2P!$A$13:$M$2000,7)))</f>
        <v/>
      </c>
      <c r="P483" s="485" t="str">
        <f>IF(H483="","",IF(ISERROR(VLOOKUP(A483,P2P!$A$13:$M$2000,13)),0,VLOOKUP(A483,P2P!$A$13:$M$2000,13))-IF(ISERROR(VLOOKUP(A483,P2P!$A$13:$M$2000,12)),0,VLOOKUP(A483,P2P!$A$13:$M$2000,12)))</f>
        <v/>
      </c>
    </row>
    <row r="484" spans="1:16">
      <c r="A484" s="479" t="str">
        <f>IF([1]raw_asset!$A484="","",VLOOKUP([1]raw_asset!$A484,[1]raw_asset!$A484:$G484,1))</f>
        <v/>
      </c>
      <c r="B484" s="479" t="str">
        <f>IF([1]raw_asset!$A484="","",VLOOKUP([1]raw_asset!$A484,[1]raw_asset!$A484:$G484,2))</f>
        <v/>
      </c>
      <c r="C484" s="479" t="str">
        <f>IF([1]raw_asset!$A484="","",VLOOKUP([1]raw_asset!$A484,[1]raw_asset!$A484:$G484,3))</f>
        <v/>
      </c>
      <c r="D484" s="113" t="str">
        <f t="shared" si="45"/>
        <v/>
      </c>
      <c r="E484" s="479" t="str">
        <f>IF([1]raw_asset!$A484="","",VLOOKUP([1]raw_asset!$A484,[1]raw_asset!$A484:$G484,4))</f>
        <v/>
      </c>
      <c r="F484" s="479" t="str">
        <f>IF([1]raw_asset!$A484="","",VLOOKUP([1]raw_asset!$A484,[1]raw_asset!$A484:$G484,5))</f>
        <v/>
      </c>
      <c r="G484" s="113" t="str">
        <f t="shared" si="46"/>
        <v/>
      </c>
      <c r="H484" s="479" t="str">
        <f>IF([1]raw_asset!$A484="","",VLOOKUP([1]raw_asset!$A484,[1]raw_asset!$A484:$G484,6))</f>
        <v/>
      </c>
      <c r="I484" s="479" t="str">
        <f>IF([1]raw_asset!$A484="","",VLOOKUP([1]raw_asset!$A484,[1]raw_asset!$A484:$G484,7))</f>
        <v/>
      </c>
      <c r="J484" s="113" t="str">
        <f t="shared" si="47"/>
        <v/>
      </c>
      <c r="K484" s="476" t="str">
        <f t="shared" si="42"/>
        <v/>
      </c>
      <c r="L484" s="479" t="str">
        <f t="shared" si="43"/>
        <v/>
      </c>
      <c r="M484" s="113" t="str">
        <f t="shared" si="44"/>
        <v/>
      </c>
      <c r="N484" s="485" t="str">
        <f>IF(B484="","",IF(ISERROR(VLOOKUP(A484,P2P!$A$13:$M$2000,3)),0,VLOOKUP(A484,P2P!$A$13:$M$2000,3))-IF(ISERROR(VLOOKUP(A484,P2P!$A$13:$M$2000,2)),0,VLOOKUP(A484,P2P!$A$13:$M$2000,2)))</f>
        <v/>
      </c>
      <c r="O484" s="485" t="str">
        <f>IF(E484="","",IF(ISERROR(VLOOKUP(A484,P2P!$A$13:$M$2000,8)),0,VLOOKUP(A484,P2P!$A$13:$M$2000,8))-IF(ISERROR(VLOOKUP(A484,P2P!$A$13:$M$2000,7)),0,VLOOKUP(A484,P2P!$A$13:$M$2000,7)))</f>
        <v/>
      </c>
      <c r="P484" s="485" t="str">
        <f>IF(H484="","",IF(ISERROR(VLOOKUP(A484,P2P!$A$13:$M$2000,13)),0,VLOOKUP(A484,P2P!$A$13:$M$2000,13))-IF(ISERROR(VLOOKUP(A484,P2P!$A$13:$M$2000,12)),0,VLOOKUP(A484,P2P!$A$13:$M$2000,12)))</f>
        <v/>
      </c>
    </row>
    <row r="485" spans="1:16">
      <c r="A485" s="479" t="str">
        <f>IF([1]raw_asset!$A485="","",VLOOKUP([1]raw_asset!$A485,[1]raw_asset!$A485:$G485,1))</f>
        <v/>
      </c>
      <c r="B485" s="479" t="str">
        <f>IF([1]raw_asset!$A485="","",VLOOKUP([1]raw_asset!$A485,[1]raw_asset!$A485:$G485,2))</f>
        <v/>
      </c>
      <c r="C485" s="479" t="str">
        <f>IF([1]raw_asset!$A485="","",VLOOKUP([1]raw_asset!$A485,[1]raw_asset!$A485:$G485,3))</f>
        <v/>
      </c>
      <c r="D485" s="113" t="str">
        <f t="shared" si="45"/>
        <v/>
      </c>
      <c r="E485" s="479" t="str">
        <f>IF([1]raw_asset!$A485="","",VLOOKUP([1]raw_asset!$A485,[1]raw_asset!$A485:$G485,4))</f>
        <v/>
      </c>
      <c r="F485" s="479" t="str">
        <f>IF([1]raw_asset!$A485="","",VLOOKUP([1]raw_asset!$A485,[1]raw_asset!$A485:$G485,5))</f>
        <v/>
      </c>
      <c r="G485" s="113" t="str">
        <f t="shared" si="46"/>
        <v/>
      </c>
      <c r="H485" s="479" t="str">
        <f>IF([1]raw_asset!$A485="","",VLOOKUP([1]raw_asset!$A485,[1]raw_asset!$A485:$G485,6))</f>
        <v/>
      </c>
      <c r="I485" s="479" t="str">
        <f>IF([1]raw_asset!$A485="","",VLOOKUP([1]raw_asset!$A485,[1]raw_asset!$A485:$G485,7))</f>
        <v/>
      </c>
      <c r="J485" s="113" t="str">
        <f t="shared" si="47"/>
        <v/>
      </c>
      <c r="K485" s="476" t="str">
        <f t="shared" si="42"/>
        <v/>
      </c>
      <c r="L485" s="479" t="str">
        <f t="shared" si="43"/>
        <v/>
      </c>
      <c r="M485" s="113" t="str">
        <f t="shared" si="44"/>
        <v/>
      </c>
      <c r="N485" s="485" t="str">
        <f>IF(B485="","",IF(ISERROR(VLOOKUP(A485,P2P!$A$13:$M$2000,3)),0,VLOOKUP(A485,P2P!$A$13:$M$2000,3))-IF(ISERROR(VLOOKUP(A485,P2P!$A$13:$M$2000,2)),0,VLOOKUP(A485,P2P!$A$13:$M$2000,2)))</f>
        <v/>
      </c>
      <c r="O485" s="485" t="str">
        <f>IF(E485="","",IF(ISERROR(VLOOKUP(A485,P2P!$A$13:$M$2000,8)),0,VLOOKUP(A485,P2P!$A$13:$M$2000,8))-IF(ISERROR(VLOOKUP(A485,P2P!$A$13:$M$2000,7)),0,VLOOKUP(A485,P2P!$A$13:$M$2000,7)))</f>
        <v/>
      </c>
      <c r="P485" s="485" t="str">
        <f>IF(H485="","",IF(ISERROR(VLOOKUP(A485,P2P!$A$13:$M$2000,13)),0,VLOOKUP(A485,P2P!$A$13:$M$2000,13))-IF(ISERROR(VLOOKUP(A485,P2P!$A$13:$M$2000,12)),0,VLOOKUP(A485,P2P!$A$13:$M$2000,12)))</f>
        <v/>
      </c>
    </row>
    <row r="486" spans="1:16">
      <c r="A486" s="479" t="str">
        <f>IF([1]raw_asset!$A486="","",VLOOKUP([1]raw_asset!$A486,[1]raw_asset!$A486:$G486,1))</f>
        <v/>
      </c>
      <c r="B486" s="479" t="str">
        <f>IF([1]raw_asset!$A486="","",VLOOKUP([1]raw_asset!$A486,[1]raw_asset!$A486:$G486,2))</f>
        <v/>
      </c>
      <c r="C486" s="479" t="str">
        <f>IF([1]raw_asset!$A486="","",VLOOKUP([1]raw_asset!$A486,[1]raw_asset!$A486:$G486,3))</f>
        <v/>
      </c>
      <c r="D486" s="113" t="str">
        <f t="shared" si="45"/>
        <v/>
      </c>
      <c r="E486" s="479" t="str">
        <f>IF([1]raw_asset!$A486="","",VLOOKUP([1]raw_asset!$A486,[1]raw_asset!$A486:$G486,4))</f>
        <v/>
      </c>
      <c r="F486" s="479" t="str">
        <f>IF([1]raw_asset!$A486="","",VLOOKUP([1]raw_asset!$A486,[1]raw_asset!$A486:$G486,5))</f>
        <v/>
      </c>
      <c r="G486" s="113" t="str">
        <f t="shared" si="46"/>
        <v/>
      </c>
      <c r="H486" s="479" t="str">
        <f>IF([1]raw_asset!$A486="","",VLOOKUP([1]raw_asset!$A486,[1]raw_asset!$A486:$G486,6))</f>
        <v/>
      </c>
      <c r="I486" s="479" t="str">
        <f>IF([1]raw_asset!$A486="","",VLOOKUP([1]raw_asset!$A486,[1]raw_asset!$A486:$G486,7))</f>
        <v/>
      </c>
      <c r="J486" s="113" t="str">
        <f t="shared" si="47"/>
        <v/>
      </c>
      <c r="K486" s="476" t="str">
        <f t="shared" si="42"/>
        <v/>
      </c>
      <c r="L486" s="479" t="str">
        <f t="shared" si="43"/>
        <v/>
      </c>
      <c r="M486" s="113" t="str">
        <f t="shared" si="44"/>
        <v/>
      </c>
      <c r="N486" s="485" t="str">
        <f>IF(B486="","",IF(ISERROR(VLOOKUP(A486,P2P!$A$13:$M$2000,3)),0,VLOOKUP(A486,P2P!$A$13:$M$2000,3))-IF(ISERROR(VLOOKUP(A486,P2P!$A$13:$M$2000,2)),0,VLOOKUP(A486,P2P!$A$13:$M$2000,2)))</f>
        <v/>
      </c>
      <c r="O486" s="485" t="str">
        <f>IF(E486="","",IF(ISERROR(VLOOKUP(A486,P2P!$A$13:$M$2000,8)),0,VLOOKUP(A486,P2P!$A$13:$M$2000,8))-IF(ISERROR(VLOOKUP(A486,P2P!$A$13:$M$2000,7)),0,VLOOKUP(A486,P2P!$A$13:$M$2000,7)))</f>
        <v/>
      </c>
      <c r="P486" s="485" t="str">
        <f>IF(H486="","",IF(ISERROR(VLOOKUP(A486,P2P!$A$13:$M$2000,13)),0,VLOOKUP(A486,P2P!$A$13:$M$2000,13))-IF(ISERROR(VLOOKUP(A486,P2P!$A$13:$M$2000,12)),0,VLOOKUP(A486,P2P!$A$13:$M$2000,12)))</f>
        <v/>
      </c>
    </row>
    <row r="487" spans="1:16">
      <c r="A487" s="479" t="str">
        <f>IF([1]raw_asset!$A487="","",VLOOKUP([1]raw_asset!$A487,[1]raw_asset!$A487:$G487,1))</f>
        <v/>
      </c>
      <c r="B487" s="479" t="str">
        <f>IF([1]raw_asset!$A487="","",VLOOKUP([1]raw_asset!$A487,[1]raw_asset!$A487:$G487,2))</f>
        <v/>
      </c>
      <c r="C487" s="479" t="str">
        <f>IF([1]raw_asset!$A487="","",VLOOKUP([1]raw_asset!$A487,[1]raw_asset!$A487:$G487,3))</f>
        <v/>
      </c>
      <c r="D487" s="113" t="str">
        <f t="shared" si="45"/>
        <v/>
      </c>
      <c r="E487" s="479" t="str">
        <f>IF([1]raw_asset!$A487="","",VLOOKUP([1]raw_asset!$A487,[1]raw_asset!$A487:$G487,4))</f>
        <v/>
      </c>
      <c r="F487" s="479" t="str">
        <f>IF([1]raw_asset!$A487="","",VLOOKUP([1]raw_asset!$A487,[1]raw_asset!$A487:$G487,5))</f>
        <v/>
      </c>
      <c r="G487" s="113" t="str">
        <f t="shared" si="46"/>
        <v/>
      </c>
      <c r="H487" s="479" t="str">
        <f>IF([1]raw_asset!$A487="","",VLOOKUP([1]raw_asset!$A487,[1]raw_asset!$A487:$G487,6))</f>
        <v/>
      </c>
      <c r="I487" s="479" t="str">
        <f>IF([1]raw_asset!$A487="","",VLOOKUP([1]raw_asset!$A487,[1]raw_asset!$A487:$G487,7))</f>
        <v/>
      </c>
      <c r="J487" s="113" t="str">
        <f t="shared" si="47"/>
        <v/>
      </c>
      <c r="K487" s="476" t="str">
        <f t="shared" si="42"/>
        <v/>
      </c>
      <c r="L487" s="479" t="str">
        <f t="shared" si="43"/>
        <v/>
      </c>
      <c r="M487" s="113" t="str">
        <f t="shared" si="44"/>
        <v/>
      </c>
      <c r="N487" s="485" t="str">
        <f>IF(B487="","",IF(ISERROR(VLOOKUP(A487,P2P!$A$13:$M$2000,3)),0,VLOOKUP(A487,P2P!$A$13:$M$2000,3))-IF(ISERROR(VLOOKUP(A487,P2P!$A$13:$M$2000,2)),0,VLOOKUP(A487,P2P!$A$13:$M$2000,2)))</f>
        <v/>
      </c>
      <c r="O487" s="485" t="str">
        <f>IF(E487="","",IF(ISERROR(VLOOKUP(A487,P2P!$A$13:$M$2000,8)),0,VLOOKUP(A487,P2P!$A$13:$M$2000,8))-IF(ISERROR(VLOOKUP(A487,P2P!$A$13:$M$2000,7)),0,VLOOKUP(A487,P2P!$A$13:$M$2000,7)))</f>
        <v/>
      </c>
      <c r="P487" s="485" t="str">
        <f>IF(H487="","",IF(ISERROR(VLOOKUP(A487,P2P!$A$13:$M$2000,13)),0,VLOOKUP(A487,P2P!$A$13:$M$2000,13))-IF(ISERROR(VLOOKUP(A487,P2P!$A$13:$M$2000,12)),0,VLOOKUP(A487,P2P!$A$13:$M$2000,12)))</f>
        <v/>
      </c>
    </row>
    <row r="488" spans="1:16">
      <c r="A488" s="479" t="str">
        <f>IF([1]raw_asset!$A488="","",VLOOKUP([1]raw_asset!$A488,[1]raw_asset!$A488:$G488,1))</f>
        <v/>
      </c>
      <c r="B488" s="479" t="str">
        <f>IF([1]raw_asset!$A488="","",VLOOKUP([1]raw_asset!$A488,[1]raw_asset!$A488:$G488,2))</f>
        <v/>
      </c>
      <c r="C488" s="479" t="str">
        <f>IF([1]raw_asset!$A488="","",VLOOKUP([1]raw_asset!$A488,[1]raw_asset!$A488:$G488,3))</f>
        <v/>
      </c>
      <c r="D488" s="113" t="str">
        <f t="shared" si="45"/>
        <v/>
      </c>
      <c r="E488" s="479" t="str">
        <f>IF([1]raw_asset!$A488="","",VLOOKUP([1]raw_asset!$A488,[1]raw_asset!$A488:$G488,4))</f>
        <v/>
      </c>
      <c r="F488" s="479" t="str">
        <f>IF([1]raw_asset!$A488="","",VLOOKUP([1]raw_asset!$A488,[1]raw_asset!$A488:$G488,5))</f>
        <v/>
      </c>
      <c r="G488" s="113" t="str">
        <f t="shared" si="46"/>
        <v/>
      </c>
      <c r="H488" s="479" t="str">
        <f>IF([1]raw_asset!$A488="","",VLOOKUP([1]raw_asset!$A488,[1]raw_asset!$A488:$G488,6))</f>
        <v/>
      </c>
      <c r="I488" s="479" t="str">
        <f>IF([1]raw_asset!$A488="","",VLOOKUP([1]raw_asset!$A488,[1]raw_asset!$A488:$G488,7))</f>
        <v/>
      </c>
      <c r="J488" s="113" t="str">
        <f t="shared" si="47"/>
        <v/>
      </c>
      <c r="K488" s="476" t="str">
        <f t="shared" si="42"/>
        <v/>
      </c>
      <c r="L488" s="479" t="str">
        <f t="shared" si="43"/>
        <v/>
      </c>
      <c r="M488" s="113" t="str">
        <f t="shared" si="44"/>
        <v/>
      </c>
      <c r="N488" s="485" t="str">
        <f>IF(B488="","",IF(ISERROR(VLOOKUP(A488,P2P!$A$13:$M$2000,3)),0,VLOOKUP(A488,P2P!$A$13:$M$2000,3))-IF(ISERROR(VLOOKUP(A488,P2P!$A$13:$M$2000,2)),0,VLOOKUP(A488,P2P!$A$13:$M$2000,2)))</f>
        <v/>
      </c>
      <c r="O488" s="485" t="str">
        <f>IF(E488="","",IF(ISERROR(VLOOKUP(A488,P2P!$A$13:$M$2000,8)),0,VLOOKUP(A488,P2P!$A$13:$M$2000,8))-IF(ISERROR(VLOOKUP(A488,P2P!$A$13:$M$2000,7)),0,VLOOKUP(A488,P2P!$A$13:$M$2000,7)))</f>
        <v/>
      </c>
      <c r="P488" s="485" t="str">
        <f>IF(H488="","",IF(ISERROR(VLOOKUP(A488,P2P!$A$13:$M$2000,13)),0,VLOOKUP(A488,P2P!$A$13:$M$2000,13))-IF(ISERROR(VLOOKUP(A488,P2P!$A$13:$M$2000,12)),0,VLOOKUP(A488,P2P!$A$13:$M$2000,12)))</f>
        <v/>
      </c>
    </row>
    <row r="489" spans="1:16">
      <c r="A489" s="479" t="str">
        <f>IF([1]raw_asset!$A489="","",VLOOKUP([1]raw_asset!$A489,[1]raw_asset!$A489:$G489,1))</f>
        <v/>
      </c>
      <c r="B489" s="479" t="str">
        <f>IF([1]raw_asset!$A489="","",VLOOKUP([1]raw_asset!$A489,[1]raw_asset!$A489:$G489,2))</f>
        <v/>
      </c>
      <c r="C489" s="479" t="str">
        <f>IF([1]raw_asset!$A489="","",VLOOKUP([1]raw_asset!$A489,[1]raw_asset!$A489:$G489,3))</f>
        <v/>
      </c>
      <c r="D489" s="113" t="str">
        <f t="shared" si="45"/>
        <v/>
      </c>
      <c r="E489" s="479" t="str">
        <f>IF([1]raw_asset!$A489="","",VLOOKUP([1]raw_asset!$A489,[1]raw_asset!$A489:$G489,4))</f>
        <v/>
      </c>
      <c r="F489" s="479" t="str">
        <f>IF([1]raw_asset!$A489="","",VLOOKUP([1]raw_asset!$A489,[1]raw_asset!$A489:$G489,5))</f>
        <v/>
      </c>
      <c r="G489" s="113" t="str">
        <f t="shared" si="46"/>
        <v/>
      </c>
      <c r="H489" s="479" t="str">
        <f>IF([1]raw_asset!$A489="","",VLOOKUP([1]raw_asset!$A489,[1]raw_asset!$A489:$G489,6))</f>
        <v/>
      </c>
      <c r="I489" s="479" t="str">
        <f>IF([1]raw_asset!$A489="","",VLOOKUP([1]raw_asset!$A489,[1]raw_asset!$A489:$G489,7))</f>
        <v/>
      </c>
      <c r="J489" s="113" t="str">
        <f t="shared" si="47"/>
        <v/>
      </c>
      <c r="K489" s="476" t="str">
        <f t="shared" si="42"/>
        <v/>
      </c>
      <c r="L489" s="479" t="str">
        <f t="shared" si="43"/>
        <v/>
      </c>
      <c r="M489" s="113" t="str">
        <f t="shared" si="44"/>
        <v/>
      </c>
      <c r="N489" s="485" t="str">
        <f>IF(B489="","",IF(ISERROR(VLOOKUP(A489,P2P!$A$13:$M$2000,3)),0,VLOOKUP(A489,P2P!$A$13:$M$2000,3))-IF(ISERROR(VLOOKUP(A489,P2P!$A$13:$M$2000,2)),0,VLOOKUP(A489,P2P!$A$13:$M$2000,2)))</f>
        <v/>
      </c>
      <c r="O489" s="485" t="str">
        <f>IF(E489="","",IF(ISERROR(VLOOKUP(A489,P2P!$A$13:$M$2000,8)),0,VLOOKUP(A489,P2P!$A$13:$M$2000,8))-IF(ISERROR(VLOOKUP(A489,P2P!$A$13:$M$2000,7)),0,VLOOKUP(A489,P2P!$A$13:$M$2000,7)))</f>
        <v/>
      </c>
      <c r="P489" s="485" t="str">
        <f>IF(H489="","",IF(ISERROR(VLOOKUP(A489,P2P!$A$13:$M$2000,13)),0,VLOOKUP(A489,P2P!$A$13:$M$2000,13))-IF(ISERROR(VLOOKUP(A489,P2P!$A$13:$M$2000,12)),0,VLOOKUP(A489,P2P!$A$13:$M$2000,12)))</f>
        <v/>
      </c>
    </row>
    <row r="490" spans="1:16">
      <c r="A490" s="479" t="str">
        <f>IF([1]raw_asset!$A490="","",VLOOKUP([1]raw_asset!$A490,[1]raw_asset!$A490:$G490,1))</f>
        <v/>
      </c>
      <c r="B490" s="479" t="str">
        <f>IF([1]raw_asset!$A490="","",VLOOKUP([1]raw_asset!$A490,[1]raw_asset!$A490:$G490,2))</f>
        <v/>
      </c>
      <c r="C490" s="479" t="str">
        <f>IF([1]raw_asset!$A490="","",VLOOKUP([1]raw_asset!$A490,[1]raw_asset!$A490:$G490,3))</f>
        <v/>
      </c>
      <c r="D490" s="113" t="str">
        <f t="shared" si="45"/>
        <v/>
      </c>
      <c r="E490" s="479" t="str">
        <f>IF([1]raw_asset!$A490="","",VLOOKUP([1]raw_asset!$A490,[1]raw_asset!$A490:$G490,4))</f>
        <v/>
      </c>
      <c r="F490" s="479" t="str">
        <f>IF([1]raw_asset!$A490="","",VLOOKUP([1]raw_asset!$A490,[1]raw_asset!$A490:$G490,5))</f>
        <v/>
      </c>
      <c r="G490" s="113" t="str">
        <f t="shared" si="46"/>
        <v/>
      </c>
      <c r="H490" s="479" t="str">
        <f>IF([1]raw_asset!$A490="","",VLOOKUP([1]raw_asset!$A490,[1]raw_asset!$A490:$G490,6))</f>
        <v/>
      </c>
      <c r="I490" s="479" t="str">
        <f>IF([1]raw_asset!$A490="","",VLOOKUP([1]raw_asset!$A490,[1]raw_asset!$A490:$G490,7))</f>
        <v/>
      </c>
      <c r="J490" s="113" t="str">
        <f t="shared" si="47"/>
        <v/>
      </c>
      <c r="K490" s="476" t="str">
        <f t="shared" si="42"/>
        <v/>
      </c>
      <c r="L490" s="479" t="str">
        <f t="shared" si="43"/>
        <v/>
      </c>
      <c r="M490" s="113" t="str">
        <f t="shared" si="44"/>
        <v/>
      </c>
      <c r="N490" s="485" t="str">
        <f>IF(B490="","",IF(ISERROR(VLOOKUP(A490,P2P!$A$13:$M$2000,3)),0,VLOOKUP(A490,P2P!$A$13:$M$2000,3))-IF(ISERROR(VLOOKUP(A490,P2P!$A$13:$M$2000,2)),0,VLOOKUP(A490,P2P!$A$13:$M$2000,2)))</f>
        <v/>
      </c>
      <c r="O490" s="485" t="str">
        <f>IF(E490="","",IF(ISERROR(VLOOKUP(A490,P2P!$A$13:$M$2000,8)),0,VLOOKUP(A490,P2P!$A$13:$M$2000,8))-IF(ISERROR(VLOOKUP(A490,P2P!$A$13:$M$2000,7)),0,VLOOKUP(A490,P2P!$A$13:$M$2000,7)))</f>
        <v/>
      </c>
      <c r="P490" s="485" t="str">
        <f>IF(H490="","",IF(ISERROR(VLOOKUP(A490,P2P!$A$13:$M$2000,13)),0,VLOOKUP(A490,P2P!$A$13:$M$2000,13))-IF(ISERROR(VLOOKUP(A490,P2P!$A$13:$M$2000,12)),0,VLOOKUP(A490,P2P!$A$13:$M$2000,12)))</f>
        <v/>
      </c>
    </row>
    <row r="491" spans="1:16">
      <c r="A491" s="479" t="str">
        <f>IF([1]raw_asset!$A491="","",VLOOKUP([1]raw_asset!$A491,[1]raw_asset!$A491:$G491,1))</f>
        <v/>
      </c>
      <c r="B491" s="479" t="str">
        <f>IF([1]raw_asset!$A491="","",VLOOKUP([1]raw_asset!$A491,[1]raw_asset!$A491:$G491,2))</f>
        <v/>
      </c>
      <c r="C491" s="479" t="str">
        <f>IF([1]raw_asset!$A491="","",VLOOKUP([1]raw_asset!$A491,[1]raw_asset!$A491:$G491,3))</f>
        <v/>
      </c>
      <c r="D491" s="113" t="str">
        <f t="shared" si="45"/>
        <v/>
      </c>
      <c r="E491" s="479" t="str">
        <f>IF([1]raw_asset!$A491="","",VLOOKUP([1]raw_asset!$A491,[1]raw_asset!$A491:$G491,4))</f>
        <v/>
      </c>
      <c r="F491" s="479" t="str">
        <f>IF([1]raw_asset!$A491="","",VLOOKUP([1]raw_asset!$A491,[1]raw_asset!$A491:$G491,5))</f>
        <v/>
      </c>
      <c r="G491" s="113" t="str">
        <f t="shared" si="46"/>
        <v/>
      </c>
      <c r="H491" s="479" t="str">
        <f>IF([1]raw_asset!$A491="","",VLOOKUP([1]raw_asset!$A491,[1]raw_asset!$A491:$G491,6))</f>
        <v/>
      </c>
      <c r="I491" s="479" t="str">
        <f>IF([1]raw_asset!$A491="","",VLOOKUP([1]raw_asset!$A491,[1]raw_asset!$A491:$G491,7))</f>
        <v/>
      </c>
      <c r="J491" s="113" t="str">
        <f t="shared" si="47"/>
        <v/>
      </c>
      <c r="K491" s="476" t="str">
        <f t="shared" si="42"/>
        <v/>
      </c>
      <c r="L491" s="479" t="str">
        <f t="shared" si="43"/>
        <v/>
      </c>
      <c r="M491" s="113" t="str">
        <f t="shared" si="44"/>
        <v/>
      </c>
      <c r="N491" s="485" t="str">
        <f>IF(B491="","",IF(ISERROR(VLOOKUP(A491,P2P!$A$13:$M$2000,3)),0,VLOOKUP(A491,P2P!$A$13:$M$2000,3))-IF(ISERROR(VLOOKUP(A491,P2P!$A$13:$M$2000,2)),0,VLOOKUP(A491,P2P!$A$13:$M$2000,2)))</f>
        <v/>
      </c>
      <c r="O491" s="485" t="str">
        <f>IF(E491="","",IF(ISERROR(VLOOKUP(A491,P2P!$A$13:$M$2000,8)),0,VLOOKUP(A491,P2P!$A$13:$M$2000,8))-IF(ISERROR(VLOOKUP(A491,P2P!$A$13:$M$2000,7)),0,VLOOKUP(A491,P2P!$A$13:$M$2000,7)))</f>
        <v/>
      </c>
      <c r="P491" s="485" t="str">
        <f>IF(H491="","",IF(ISERROR(VLOOKUP(A491,P2P!$A$13:$M$2000,13)),0,VLOOKUP(A491,P2P!$A$13:$M$2000,13))-IF(ISERROR(VLOOKUP(A491,P2P!$A$13:$M$2000,12)),0,VLOOKUP(A491,P2P!$A$13:$M$2000,12)))</f>
        <v/>
      </c>
    </row>
    <row r="492" spans="1:16">
      <c r="A492" s="479" t="str">
        <f>IF([1]raw_asset!$A492="","",VLOOKUP([1]raw_asset!$A492,[1]raw_asset!$A492:$G492,1))</f>
        <v/>
      </c>
      <c r="B492" s="479" t="str">
        <f>IF([1]raw_asset!$A492="","",VLOOKUP([1]raw_asset!$A492,[1]raw_asset!$A492:$G492,2))</f>
        <v/>
      </c>
      <c r="C492" s="479" t="str">
        <f>IF([1]raw_asset!$A492="","",VLOOKUP([1]raw_asset!$A492,[1]raw_asset!$A492:$G492,3))</f>
        <v/>
      </c>
      <c r="D492" s="113" t="str">
        <f t="shared" si="45"/>
        <v/>
      </c>
      <c r="E492" s="479" t="str">
        <f>IF([1]raw_asset!$A492="","",VLOOKUP([1]raw_asset!$A492,[1]raw_asset!$A492:$G492,4))</f>
        <v/>
      </c>
      <c r="F492" s="479" t="str">
        <f>IF([1]raw_asset!$A492="","",VLOOKUP([1]raw_asset!$A492,[1]raw_asset!$A492:$G492,5))</f>
        <v/>
      </c>
      <c r="G492" s="113" t="str">
        <f t="shared" si="46"/>
        <v/>
      </c>
      <c r="H492" s="479" t="str">
        <f>IF([1]raw_asset!$A492="","",VLOOKUP([1]raw_asset!$A492,[1]raw_asset!$A492:$G492,6))</f>
        <v/>
      </c>
      <c r="I492" s="479" t="str">
        <f>IF([1]raw_asset!$A492="","",VLOOKUP([1]raw_asset!$A492,[1]raw_asset!$A492:$G492,7))</f>
        <v/>
      </c>
      <c r="J492" s="113" t="str">
        <f t="shared" si="47"/>
        <v/>
      </c>
      <c r="K492" s="476" t="str">
        <f t="shared" si="42"/>
        <v/>
      </c>
      <c r="L492" s="479" t="str">
        <f t="shared" si="43"/>
        <v/>
      </c>
      <c r="M492" s="113" t="str">
        <f t="shared" si="44"/>
        <v/>
      </c>
      <c r="N492" s="485" t="str">
        <f>IF(B492="","",IF(ISERROR(VLOOKUP(A492,P2P!$A$13:$M$2000,3)),0,VLOOKUP(A492,P2P!$A$13:$M$2000,3))-IF(ISERROR(VLOOKUP(A492,P2P!$A$13:$M$2000,2)),0,VLOOKUP(A492,P2P!$A$13:$M$2000,2)))</f>
        <v/>
      </c>
      <c r="O492" s="485" t="str">
        <f>IF(E492="","",IF(ISERROR(VLOOKUP(A492,P2P!$A$13:$M$2000,8)),0,VLOOKUP(A492,P2P!$A$13:$M$2000,8))-IF(ISERROR(VLOOKUP(A492,P2P!$A$13:$M$2000,7)),0,VLOOKUP(A492,P2P!$A$13:$M$2000,7)))</f>
        <v/>
      </c>
      <c r="P492" s="485" t="str">
        <f>IF(H492="","",IF(ISERROR(VLOOKUP(A492,P2P!$A$13:$M$2000,13)),0,VLOOKUP(A492,P2P!$A$13:$M$2000,13))-IF(ISERROR(VLOOKUP(A492,P2P!$A$13:$M$2000,12)),0,VLOOKUP(A492,P2P!$A$13:$M$2000,12)))</f>
        <v/>
      </c>
    </row>
    <row r="493" spans="1:16">
      <c r="A493" s="479" t="str">
        <f>IF([1]raw_asset!$A493="","",VLOOKUP([1]raw_asset!$A493,[1]raw_asset!$A493:$G493,1))</f>
        <v/>
      </c>
      <c r="B493" s="479" t="str">
        <f>IF([1]raw_asset!$A493="","",VLOOKUP([1]raw_asset!$A493,[1]raw_asset!$A493:$G493,2))</f>
        <v/>
      </c>
      <c r="C493" s="479" t="str">
        <f>IF([1]raw_asset!$A493="","",VLOOKUP([1]raw_asset!$A493,[1]raw_asset!$A493:$G493,3))</f>
        <v/>
      </c>
      <c r="D493" s="113" t="str">
        <f t="shared" si="45"/>
        <v/>
      </c>
      <c r="E493" s="479" t="str">
        <f>IF([1]raw_asset!$A493="","",VLOOKUP([1]raw_asset!$A493,[1]raw_asset!$A493:$G493,4))</f>
        <v/>
      </c>
      <c r="F493" s="479" t="str">
        <f>IF([1]raw_asset!$A493="","",VLOOKUP([1]raw_asset!$A493,[1]raw_asset!$A493:$G493,5))</f>
        <v/>
      </c>
      <c r="G493" s="113" t="str">
        <f t="shared" si="46"/>
        <v/>
      </c>
      <c r="H493" s="479" t="str">
        <f>IF([1]raw_asset!$A493="","",VLOOKUP([1]raw_asset!$A493,[1]raw_asset!$A493:$G493,6))</f>
        <v/>
      </c>
      <c r="I493" s="479" t="str">
        <f>IF([1]raw_asset!$A493="","",VLOOKUP([1]raw_asset!$A493,[1]raw_asset!$A493:$G493,7))</f>
        <v/>
      </c>
      <c r="J493" s="113" t="str">
        <f t="shared" si="47"/>
        <v/>
      </c>
      <c r="K493" s="476" t="str">
        <f t="shared" si="42"/>
        <v/>
      </c>
      <c r="L493" s="479" t="str">
        <f t="shared" si="43"/>
        <v/>
      </c>
      <c r="M493" s="113" t="str">
        <f t="shared" si="44"/>
        <v/>
      </c>
      <c r="N493" s="485" t="str">
        <f>IF(B493="","",IF(ISERROR(VLOOKUP(A493,P2P!$A$13:$M$2000,3)),0,VLOOKUP(A493,P2P!$A$13:$M$2000,3))-IF(ISERROR(VLOOKUP(A493,P2P!$A$13:$M$2000,2)),0,VLOOKUP(A493,P2P!$A$13:$M$2000,2)))</f>
        <v/>
      </c>
      <c r="O493" s="485" t="str">
        <f>IF(E493="","",IF(ISERROR(VLOOKUP(A493,P2P!$A$13:$M$2000,8)),0,VLOOKUP(A493,P2P!$A$13:$M$2000,8))-IF(ISERROR(VLOOKUP(A493,P2P!$A$13:$M$2000,7)),0,VLOOKUP(A493,P2P!$A$13:$M$2000,7)))</f>
        <v/>
      </c>
      <c r="P493" s="485" t="str">
        <f>IF(H493="","",IF(ISERROR(VLOOKUP(A493,P2P!$A$13:$M$2000,13)),0,VLOOKUP(A493,P2P!$A$13:$M$2000,13))-IF(ISERROR(VLOOKUP(A493,P2P!$A$13:$M$2000,12)),0,VLOOKUP(A493,P2P!$A$13:$M$2000,12)))</f>
        <v/>
      </c>
    </row>
    <row r="494" spans="1:16">
      <c r="A494" s="479" t="str">
        <f>IF([1]raw_asset!$A494="","",VLOOKUP([1]raw_asset!$A494,[1]raw_asset!$A494:$G494,1))</f>
        <v/>
      </c>
      <c r="B494" s="479" t="str">
        <f>IF([1]raw_asset!$A494="","",VLOOKUP([1]raw_asset!$A494,[1]raw_asset!$A494:$G494,2))</f>
        <v/>
      </c>
      <c r="C494" s="479" t="str">
        <f>IF([1]raw_asset!$A494="","",VLOOKUP([1]raw_asset!$A494,[1]raw_asset!$A494:$G494,3))</f>
        <v/>
      </c>
      <c r="D494" s="113" t="str">
        <f t="shared" si="45"/>
        <v/>
      </c>
      <c r="E494" s="479" t="str">
        <f>IF([1]raw_asset!$A494="","",VLOOKUP([1]raw_asset!$A494,[1]raw_asset!$A494:$G494,4))</f>
        <v/>
      </c>
      <c r="F494" s="479" t="str">
        <f>IF([1]raw_asset!$A494="","",VLOOKUP([1]raw_asset!$A494,[1]raw_asset!$A494:$G494,5))</f>
        <v/>
      </c>
      <c r="G494" s="113" t="str">
        <f t="shared" si="46"/>
        <v/>
      </c>
      <c r="H494" s="479" t="str">
        <f>IF([1]raw_asset!$A494="","",VLOOKUP([1]raw_asset!$A494,[1]raw_asset!$A494:$G494,6))</f>
        <v/>
      </c>
      <c r="I494" s="479" t="str">
        <f>IF([1]raw_asset!$A494="","",VLOOKUP([1]raw_asset!$A494,[1]raw_asset!$A494:$G494,7))</f>
        <v/>
      </c>
      <c r="J494" s="113" t="str">
        <f t="shared" si="47"/>
        <v/>
      </c>
      <c r="K494" s="476" t="str">
        <f t="shared" si="42"/>
        <v/>
      </c>
      <c r="L494" s="479" t="str">
        <f t="shared" si="43"/>
        <v/>
      </c>
      <c r="M494" s="113" t="str">
        <f t="shared" si="44"/>
        <v/>
      </c>
      <c r="N494" s="485" t="str">
        <f>IF(B494="","",IF(ISERROR(VLOOKUP(A494,P2P!$A$13:$M$2000,3)),0,VLOOKUP(A494,P2P!$A$13:$M$2000,3))-IF(ISERROR(VLOOKUP(A494,P2P!$A$13:$M$2000,2)),0,VLOOKUP(A494,P2P!$A$13:$M$2000,2)))</f>
        <v/>
      </c>
      <c r="O494" s="485" t="str">
        <f>IF(E494="","",IF(ISERROR(VLOOKUP(A494,P2P!$A$13:$M$2000,8)),0,VLOOKUP(A494,P2P!$A$13:$M$2000,8))-IF(ISERROR(VLOOKUP(A494,P2P!$A$13:$M$2000,7)),0,VLOOKUP(A494,P2P!$A$13:$M$2000,7)))</f>
        <v/>
      </c>
      <c r="P494" s="485" t="str">
        <f>IF(H494="","",IF(ISERROR(VLOOKUP(A494,P2P!$A$13:$M$2000,13)),0,VLOOKUP(A494,P2P!$A$13:$M$2000,13))-IF(ISERROR(VLOOKUP(A494,P2P!$A$13:$M$2000,12)),0,VLOOKUP(A494,P2P!$A$13:$M$2000,12)))</f>
        <v/>
      </c>
    </row>
    <row r="495" spans="1:16">
      <c r="A495" s="479" t="str">
        <f>IF([1]raw_asset!$A495="","",VLOOKUP([1]raw_asset!$A495,[1]raw_asset!$A495:$G495,1))</f>
        <v/>
      </c>
      <c r="B495" s="479" t="str">
        <f>IF([1]raw_asset!$A495="","",VLOOKUP([1]raw_asset!$A495,[1]raw_asset!$A495:$G495,2))</f>
        <v/>
      </c>
      <c r="C495" s="479" t="str">
        <f>IF([1]raw_asset!$A495="","",VLOOKUP([1]raw_asset!$A495,[1]raw_asset!$A495:$G495,3))</f>
        <v/>
      </c>
      <c r="D495" s="113" t="str">
        <f t="shared" si="45"/>
        <v/>
      </c>
      <c r="E495" s="479" t="str">
        <f>IF([1]raw_asset!$A495="","",VLOOKUP([1]raw_asset!$A495,[1]raw_asset!$A495:$G495,4))</f>
        <v/>
      </c>
      <c r="F495" s="479" t="str">
        <f>IF([1]raw_asset!$A495="","",VLOOKUP([1]raw_asset!$A495,[1]raw_asset!$A495:$G495,5))</f>
        <v/>
      </c>
      <c r="G495" s="113" t="str">
        <f t="shared" si="46"/>
        <v/>
      </c>
      <c r="H495" s="479" t="str">
        <f>IF([1]raw_asset!$A495="","",VLOOKUP([1]raw_asset!$A495,[1]raw_asset!$A495:$G495,6))</f>
        <v/>
      </c>
      <c r="I495" s="479" t="str">
        <f>IF([1]raw_asset!$A495="","",VLOOKUP([1]raw_asset!$A495,[1]raw_asset!$A495:$G495,7))</f>
        <v/>
      </c>
      <c r="J495" s="113" t="str">
        <f t="shared" si="47"/>
        <v/>
      </c>
      <c r="K495" s="476" t="str">
        <f t="shared" si="42"/>
        <v/>
      </c>
      <c r="L495" s="479" t="str">
        <f t="shared" si="43"/>
        <v/>
      </c>
      <c r="M495" s="113" t="str">
        <f t="shared" si="44"/>
        <v/>
      </c>
      <c r="N495" s="485" t="str">
        <f>IF(B495="","",IF(ISERROR(VLOOKUP(A495,P2P!$A$13:$M$2000,3)),0,VLOOKUP(A495,P2P!$A$13:$M$2000,3))-IF(ISERROR(VLOOKUP(A495,P2P!$A$13:$M$2000,2)),0,VLOOKUP(A495,P2P!$A$13:$M$2000,2)))</f>
        <v/>
      </c>
      <c r="O495" s="485" t="str">
        <f>IF(E495="","",IF(ISERROR(VLOOKUP(A495,P2P!$A$13:$M$2000,8)),0,VLOOKUP(A495,P2P!$A$13:$M$2000,8))-IF(ISERROR(VLOOKUP(A495,P2P!$A$13:$M$2000,7)),0,VLOOKUP(A495,P2P!$A$13:$M$2000,7)))</f>
        <v/>
      </c>
      <c r="P495" s="485" t="str">
        <f>IF(H495="","",IF(ISERROR(VLOOKUP(A495,P2P!$A$13:$M$2000,13)),0,VLOOKUP(A495,P2P!$A$13:$M$2000,13))-IF(ISERROR(VLOOKUP(A495,P2P!$A$13:$M$2000,12)),0,VLOOKUP(A495,P2P!$A$13:$M$2000,12)))</f>
        <v/>
      </c>
    </row>
    <row r="496" spans="1:16">
      <c r="A496" s="479" t="str">
        <f>IF([1]raw_asset!$A496="","",VLOOKUP([1]raw_asset!$A496,[1]raw_asset!$A496:$G496,1))</f>
        <v/>
      </c>
      <c r="B496" s="479" t="str">
        <f>IF([1]raw_asset!$A496="","",VLOOKUP([1]raw_asset!$A496,[1]raw_asset!$A496:$G496,2))</f>
        <v/>
      </c>
      <c r="C496" s="479" t="str">
        <f>IF([1]raw_asset!$A496="","",VLOOKUP([1]raw_asset!$A496,[1]raw_asset!$A496:$G496,3))</f>
        <v/>
      </c>
      <c r="D496" s="113" t="str">
        <f t="shared" si="45"/>
        <v/>
      </c>
      <c r="E496" s="479" t="str">
        <f>IF([1]raw_asset!$A496="","",VLOOKUP([1]raw_asset!$A496,[1]raw_asset!$A496:$G496,4))</f>
        <v/>
      </c>
      <c r="F496" s="479" t="str">
        <f>IF([1]raw_asset!$A496="","",VLOOKUP([1]raw_asset!$A496,[1]raw_asset!$A496:$G496,5))</f>
        <v/>
      </c>
      <c r="G496" s="113" t="str">
        <f t="shared" si="46"/>
        <v/>
      </c>
      <c r="H496" s="479" t="str">
        <f>IF([1]raw_asset!$A496="","",VLOOKUP([1]raw_asset!$A496,[1]raw_asset!$A496:$G496,6))</f>
        <v/>
      </c>
      <c r="I496" s="479" t="str">
        <f>IF([1]raw_asset!$A496="","",VLOOKUP([1]raw_asset!$A496,[1]raw_asset!$A496:$G496,7))</f>
        <v/>
      </c>
      <c r="J496" s="113" t="str">
        <f t="shared" si="47"/>
        <v/>
      </c>
      <c r="K496" s="476" t="str">
        <f t="shared" si="42"/>
        <v/>
      </c>
      <c r="L496" s="479" t="str">
        <f t="shared" si="43"/>
        <v/>
      </c>
      <c r="M496" s="113" t="str">
        <f t="shared" si="44"/>
        <v/>
      </c>
      <c r="N496" s="485" t="str">
        <f>IF(B496="","",IF(ISERROR(VLOOKUP(A496,P2P!$A$13:$M$2000,3)),0,VLOOKUP(A496,P2P!$A$13:$M$2000,3))-IF(ISERROR(VLOOKUP(A496,P2P!$A$13:$M$2000,2)),0,VLOOKUP(A496,P2P!$A$13:$M$2000,2)))</f>
        <v/>
      </c>
      <c r="O496" s="485" t="str">
        <f>IF(E496="","",IF(ISERROR(VLOOKUP(A496,P2P!$A$13:$M$2000,8)),0,VLOOKUP(A496,P2P!$A$13:$M$2000,8))-IF(ISERROR(VLOOKUP(A496,P2P!$A$13:$M$2000,7)),0,VLOOKUP(A496,P2P!$A$13:$M$2000,7)))</f>
        <v/>
      </c>
      <c r="P496" s="485" t="str">
        <f>IF(H496="","",IF(ISERROR(VLOOKUP(A496,P2P!$A$13:$M$2000,13)),0,VLOOKUP(A496,P2P!$A$13:$M$2000,13))-IF(ISERROR(VLOOKUP(A496,P2P!$A$13:$M$2000,12)),0,VLOOKUP(A496,P2P!$A$13:$M$2000,12)))</f>
        <v/>
      </c>
    </row>
    <row r="497" spans="1:16">
      <c r="A497" s="479" t="str">
        <f>IF([1]raw_asset!$A497="","",VLOOKUP([1]raw_asset!$A497,[1]raw_asset!$A497:$G497,1))</f>
        <v/>
      </c>
      <c r="B497" s="479" t="str">
        <f>IF([1]raw_asset!$A497="","",VLOOKUP([1]raw_asset!$A497,[1]raw_asset!$A497:$G497,2))</f>
        <v/>
      </c>
      <c r="C497" s="479" t="str">
        <f>IF([1]raw_asset!$A497="","",VLOOKUP([1]raw_asset!$A497,[1]raw_asset!$A497:$G497,3))</f>
        <v/>
      </c>
      <c r="D497" s="113" t="str">
        <f t="shared" si="45"/>
        <v/>
      </c>
      <c r="E497" s="479" t="str">
        <f>IF([1]raw_asset!$A497="","",VLOOKUP([1]raw_asset!$A497,[1]raw_asset!$A497:$G497,4))</f>
        <v/>
      </c>
      <c r="F497" s="479" t="str">
        <f>IF([1]raw_asset!$A497="","",VLOOKUP([1]raw_asset!$A497,[1]raw_asset!$A497:$G497,5))</f>
        <v/>
      </c>
      <c r="G497" s="113" t="str">
        <f t="shared" si="46"/>
        <v/>
      </c>
      <c r="H497" s="479" t="str">
        <f>IF([1]raw_asset!$A497="","",VLOOKUP([1]raw_asset!$A497,[1]raw_asset!$A497:$G497,6))</f>
        <v/>
      </c>
      <c r="I497" s="479" t="str">
        <f>IF([1]raw_asset!$A497="","",VLOOKUP([1]raw_asset!$A497,[1]raw_asset!$A497:$G497,7))</f>
        <v/>
      </c>
      <c r="J497" s="113" t="str">
        <f t="shared" si="47"/>
        <v/>
      </c>
      <c r="K497" s="476" t="str">
        <f t="shared" si="42"/>
        <v/>
      </c>
      <c r="L497" s="479" t="str">
        <f t="shared" si="43"/>
        <v/>
      </c>
      <c r="M497" s="113" t="str">
        <f t="shared" si="44"/>
        <v/>
      </c>
      <c r="N497" s="485" t="str">
        <f>IF(B497="","",IF(ISERROR(VLOOKUP(A497,P2P!$A$13:$M$2000,3)),0,VLOOKUP(A497,P2P!$A$13:$M$2000,3))-IF(ISERROR(VLOOKUP(A497,P2P!$A$13:$M$2000,2)),0,VLOOKUP(A497,P2P!$A$13:$M$2000,2)))</f>
        <v/>
      </c>
      <c r="O497" s="485" t="str">
        <f>IF(E497="","",IF(ISERROR(VLOOKUP(A497,P2P!$A$13:$M$2000,8)),0,VLOOKUP(A497,P2P!$A$13:$M$2000,8))-IF(ISERROR(VLOOKUP(A497,P2P!$A$13:$M$2000,7)),0,VLOOKUP(A497,P2P!$A$13:$M$2000,7)))</f>
        <v/>
      </c>
      <c r="P497" s="485" t="str">
        <f>IF(H497="","",IF(ISERROR(VLOOKUP(A497,P2P!$A$13:$M$2000,13)),0,VLOOKUP(A497,P2P!$A$13:$M$2000,13))-IF(ISERROR(VLOOKUP(A497,P2P!$A$13:$M$2000,12)),0,VLOOKUP(A497,P2P!$A$13:$M$2000,12)))</f>
        <v/>
      </c>
    </row>
    <row r="498" spans="1:16">
      <c r="A498" s="479" t="str">
        <f>IF([1]raw_asset!$A498="","",VLOOKUP([1]raw_asset!$A498,[1]raw_asset!$A498:$G498,1))</f>
        <v/>
      </c>
      <c r="B498" s="479" t="str">
        <f>IF([1]raw_asset!$A498="","",VLOOKUP([1]raw_asset!$A498,[1]raw_asset!$A498:$G498,2))</f>
        <v/>
      </c>
      <c r="C498" s="479" t="str">
        <f>IF([1]raw_asset!$A498="","",VLOOKUP([1]raw_asset!$A498,[1]raw_asset!$A498:$G498,3))</f>
        <v/>
      </c>
      <c r="D498" s="113" t="str">
        <f t="shared" si="45"/>
        <v/>
      </c>
      <c r="E498" s="479" t="str">
        <f>IF([1]raw_asset!$A498="","",VLOOKUP([1]raw_asset!$A498,[1]raw_asset!$A498:$G498,4))</f>
        <v/>
      </c>
      <c r="F498" s="479" t="str">
        <f>IF([1]raw_asset!$A498="","",VLOOKUP([1]raw_asset!$A498,[1]raw_asset!$A498:$G498,5))</f>
        <v/>
      </c>
      <c r="G498" s="113" t="str">
        <f t="shared" si="46"/>
        <v/>
      </c>
      <c r="H498" s="479" t="str">
        <f>IF([1]raw_asset!$A498="","",VLOOKUP([1]raw_asset!$A498,[1]raw_asset!$A498:$G498,6))</f>
        <v/>
      </c>
      <c r="I498" s="479" t="str">
        <f>IF([1]raw_asset!$A498="","",VLOOKUP([1]raw_asset!$A498,[1]raw_asset!$A498:$G498,7))</f>
        <v/>
      </c>
      <c r="J498" s="113" t="str">
        <f t="shared" si="47"/>
        <v/>
      </c>
      <c r="K498" s="476" t="str">
        <f t="shared" si="42"/>
        <v/>
      </c>
      <c r="L498" s="479" t="str">
        <f t="shared" si="43"/>
        <v/>
      </c>
      <c r="M498" s="113" t="str">
        <f t="shared" si="44"/>
        <v/>
      </c>
      <c r="N498" s="485" t="str">
        <f>IF(B498="","",IF(ISERROR(VLOOKUP(A498,P2P!$A$13:$M$2000,3)),0,VLOOKUP(A498,P2P!$A$13:$M$2000,3))-IF(ISERROR(VLOOKUP(A498,P2P!$A$13:$M$2000,2)),0,VLOOKUP(A498,P2P!$A$13:$M$2000,2)))</f>
        <v/>
      </c>
      <c r="O498" s="485" t="str">
        <f>IF(E498="","",IF(ISERROR(VLOOKUP(A498,P2P!$A$13:$M$2000,8)),0,VLOOKUP(A498,P2P!$A$13:$M$2000,8))-IF(ISERROR(VLOOKUP(A498,P2P!$A$13:$M$2000,7)),0,VLOOKUP(A498,P2P!$A$13:$M$2000,7)))</f>
        <v/>
      </c>
      <c r="P498" s="485" t="str">
        <f>IF(H498="","",IF(ISERROR(VLOOKUP(A498,P2P!$A$13:$M$2000,13)),0,VLOOKUP(A498,P2P!$A$13:$M$2000,13))-IF(ISERROR(VLOOKUP(A498,P2P!$A$13:$M$2000,12)),0,VLOOKUP(A498,P2P!$A$13:$M$2000,12)))</f>
        <v/>
      </c>
    </row>
    <row r="499" spans="1:16">
      <c r="A499" s="479" t="str">
        <f>IF([1]raw_asset!$A499="","",VLOOKUP([1]raw_asset!$A499,[1]raw_asset!$A499:$G499,1))</f>
        <v/>
      </c>
      <c r="B499" s="479" t="str">
        <f>IF([1]raw_asset!$A499="","",VLOOKUP([1]raw_asset!$A499,[1]raw_asset!$A499:$G499,2))</f>
        <v/>
      </c>
      <c r="C499" s="479" t="str">
        <f>IF([1]raw_asset!$A499="","",VLOOKUP([1]raw_asset!$A499,[1]raw_asset!$A499:$G499,3))</f>
        <v/>
      </c>
      <c r="D499" s="113" t="str">
        <f t="shared" si="45"/>
        <v/>
      </c>
      <c r="E499" s="479" t="str">
        <f>IF([1]raw_asset!$A499="","",VLOOKUP([1]raw_asset!$A499,[1]raw_asset!$A499:$G499,4))</f>
        <v/>
      </c>
      <c r="F499" s="479" t="str">
        <f>IF([1]raw_asset!$A499="","",VLOOKUP([1]raw_asset!$A499,[1]raw_asset!$A499:$G499,5))</f>
        <v/>
      </c>
      <c r="G499" s="113" t="str">
        <f t="shared" si="46"/>
        <v/>
      </c>
      <c r="H499" s="479" t="str">
        <f>IF([1]raw_asset!$A499="","",VLOOKUP([1]raw_asset!$A499,[1]raw_asset!$A499:$G499,6))</f>
        <v/>
      </c>
      <c r="I499" s="479" t="str">
        <f>IF([1]raw_asset!$A499="","",VLOOKUP([1]raw_asset!$A499,[1]raw_asset!$A499:$G499,7))</f>
        <v/>
      </c>
      <c r="J499" s="113" t="str">
        <f t="shared" si="47"/>
        <v/>
      </c>
      <c r="K499" s="476" t="str">
        <f t="shared" si="42"/>
        <v/>
      </c>
      <c r="L499" s="479" t="str">
        <f t="shared" si="43"/>
        <v/>
      </c>
      <c r="M499" s="113" t="str">
        <f t="shared" si="44"/>
        <v/>
      </c>
      <c r="N499" s="485" t="str">
        <f>IF(B499="","",IF(ISERROR(VLOOKUP(A499,P2P!$A$13:$M$2000,3)),0,VLOOKUP(A499,P2P!$A$13:$M$2000,3))-IF(ISERROR(VLOOKUP(A499,P2P!$A$13:$M$2000,2)),0,VLOOKUP(A499,P2P!$A$13:$M$2000,2)))</f>
        <v/>
      </c>
      <c r="O499" s="485" t="str">
        <f>IF(E499="","",IF(ISERROR(VLOOKUP(A499,P2P!$A$13:$M$2000,8)),0,VLOOKUP(A499,P2P!$A$13:$M$2000,8))-IF(ISERROR(VLOOKUP(A499,P2P!$A$13:$M$2000,7)),0,VLOOKUP(A499,P2P!$A$13:$M$2000,7)))</f>
        <v/>
      </c>
      <c r="P499" s="485" t="str">
        <f>IF(H499="","",IF(ISERROR(VLOOKUP(A499,P2P!$A$13:$M$2000,13)),0,VLOOKUP(A499,P2P!$A$13:$M$2000,13))-IF(ISERROR(VLOOKUP(A499,P2P!$A$13:$M$2000,12)),0,VLOOKUP(A499,P2P!$A$13:$M$2000,12)))</f>
        <v/>
      </c>
    </row>
    <row r="500" spans="1:16">
      <c r="A500" s="479" t="str">
        <f>IF([1]raw_asset!$A500="","",VLOOKUP([1]raw_asset!$A500,[1]raw_asset!$A500:$G500,1))</f>
        <v/>
      </c>
      <c r="B500" s="479" t="str">
        <f>IF([1]raw_asset!$A500="","",VLOOKUP([1]raw_asset!$A500,[1]raw_asset!$A500:$G500,2))</f>
        <v/>
      </c>
      <c r="C500" s="479" t="str">
        <f>IF([1]raw_asset!$A500="","",VLOOKUP([1]raw_asset!$A500,[1]raw_asset!$A500:$G500,3))</f>
        <v/>
      </c>
      <c r="D500" s="113" t="str">
        <f t="shared" si="45"/>
        <v/>
      </c>
      <c r="E500" s="479" t="str">
        <f>IF([1]raw_asset!$A500="","",VLOOKUP([1]raw_asset!$A500,[1]raw_asset!$A500:$G500,4))</f>
        <v/>
      </c>
      <c r="F500" s="479" t="str">
        <f>IF([1]raw_asset!$A500="","",VLOOKUP([1]raw_asset!$A500,[1]raw_asset!$A500:$G500,5))</f>
        <v/>
      </c>
      <c r="G500" s="113" t="str">
        <f t="shared" si="46"/>
        <v/>
      </c>
      <c r="H500" s="479" t="str">
        <f>IF([1]raw_asset!$A500="","",VLOOKUP([1]raw_asset!$A500,[1]raw_asset!$A500:$G500,6))</f>
        <v/>
      </c>
      <c r="I500" s="479" t="str">
        <f>IF([1]raw_asset!$A500="","",VLOOKUP([1]raw_asset!$A500,[1]raw_asset!$A500:$G500,7))</f>
        <v/>
      </c>
      <c r="J500" s="113" t="str">
        <f t="shared" si="47"/>
        <v/>
      </c>
      <c r="K500" s="476" t="str">
        <f t="shared" si="42"/>
        <v/>
      </c>
      <c r="L500" s="479" t="str">
        <f t="shared" si="43"/>
        <v/>
      </c>
      <c r="M500" s="113" t="str">
        <f t="shared" si="44"/>
        <v/>
      </c>
      <c r="N500" s="485" t="str">
        <f>IF(B500="","",IF(ISERROR(VLOOKUP(A500,P2P!$A$13:$M$2000,3)),0,VLOOKUP(A500,P2P!$A$13:$M$2000,3))-IF(ISERROR(VLOOKUP(A500,P2P!$A$13:$M$2000,2)),0,VLOOKUP(A500,P2P!$A$13:$M$2000,2)))</f>
        <v/>
      </c>
      <c r="O500" s="485" t="str">
        <f>IF(E500="","",IF(ISERROR(VLOOKUP(A500,P2P!$A$13:$M$2000,8)),0,VLOOKUP(A500,P2P!$A$13:$M$2000,8))-IF(ISERROR(VLOOKUP(A500,P2P!$A$13:$M$2000,7)),0,VLOOKUP(A500,P2P!$A$13:$M$2000,7)))</f>
        <v/>
      </c>
      <c r="P500" s="485" t="str">
        <f>IF(H500="","",IF(ISERROR(VLOOKUP(A500,P2P!$A$13:$M$2000,13)),0,VLOOKUP(A500,P2P!$A$13:$M$2000,13))-IF(ISERROR(VLOOKUP(A500,P2P!$A$13:$M$2000,12)),0,VLOOKUP(A500,P2P!$A$13:$M$2000,12)))</f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ySplit="2" topLeftCell="A3" activePane="bottomLeft" state="frozen"/>
      <selection pane="bottomLeft" activeCell="C21" sqref="C21"/>
    </sheetView>
  </sheetViews>
  <sheetFormatPr defaultRowHeight="15"/>
  <cols>
    <col min="1" max="1" width="23" style="128" customWidth="1"/>
    <col min="2" max="2" width="17.140625" style="128" customWidth="1"/>
    <col min="3" max="3" width="9.140625" style="128"/>
    <col min="4" max="4" width="9.140625" style="136"/>
    <col min="5" max="5" width="9.140625" style="135"/>
    <col min="6" max="6" width="11.28515625" style="128" bestFit="1" customWidth="1"/>
    <col min="7" max="7" width="8.5703125" style="128" bestFit="1" customWidth="1"/>
    <col min="8" max="8" width="8.5703125" style="128" customWidth="1"/>
    <col min="9" max="10" width="9.140625" style="128"/>
    <col min="11" max="11" width="6.140625" style="128" bestFit="1" customWidth="1"/>
    <col min="12" max="12" width="9.5703125" style="135" bestFit="1" customWidth="1"/>
    <col min="13" max="13" width="9.5703125" style="134" bestFit="1" customWidth="1"/>
    <col min="14" max="15" width="10.7109375" style="135" bestFit="1" customWidth="1"/>
    <col min="16" max="257" width="9.140625" style="128"/>
    <col min="258" max="258" width="23" style="128" customWidth="1"/>
    <col min="259" max="259" width="17.140625" style="128" customWidth="1"/>
    <col min="260" max="262" width="9.140625" style="128"/>
    <col min="263" max="263" width="10" style="128" bestFit="1" customWidth="1"/>
    <col min="264" max="264" width="9" style="128" bestFit="1" customWidth="1"/>
    <col min="265" max="513" width="9.140625" style="128"/>
    <col min="514" max="514" width="23" style="128" customWidth="1"/>
    <col min="515" max="515" width="17.140625" style="128" customWidth="1"/>
    <col min="516" max="518" width="9.140625" style="128"/>
    <col min="519" max="519" width="10" style="128" bestFit="1" customWidth="1"/>
    <col min="520" max="520" width="9" style="128" bestFit="1" customWidth="1"/>
    <col min="521" max="769" width="9.140625" style="128"/>
    <col min="770" max="770" width="23" style="128" customWidth="1"/>
    <col min="771" max="771" width="17.140625" style="128" customWidth="1"/>
    <col min="772" max="774" width="9.140625" style="128"/>
    <col min="775" max="775" width="10" style="128" bestFit="1" customWidth="1"/>
    <col min="776" max="776" width="9" style="128" bestFit="1" customWidth="1"/>
    <col min="777" max="1025" width="9.140625" style="128"/>
    <col min="1026" max="1026" width="23" style="128" customWidth="1"/>
    <col min="1027" max="1027" width="17.140625" style="128" customWidth="1"/>
    <col min="1028" max="1030" width="9.140625" style="128"/>
    <col min="1031" max="1031" width="10" style="128" bestFit="1" customWidth="1"/>
    <col min="1032" max="1032" width="9" style="128" bestFit="1" customWidth="1"/>
    <col min="1033" max="1281" width="9.140625" style="128"/>
    <col min="1282" max="1282" width="23" style="128" customWidth="1"/>
    <col min="1283" max="1283" width="17.140625" style="128" customWidth="1"/>
    <col min="1284" max="1286" width="9.140625" style="128"/>
    <col min="1287" max="1287" width="10" style="128" bestFit="1" customWidth="1"/>
    <col min="1288" max="1288" width="9" style="128" bestFit="1" customWidth="1"/>
    <col min="1289" max="1537" width="9.140625" style="128"/>
    <col min="1538" max="1538" width="23" style="128" customWidth="1"/>
    <col min="1539" max="1539" width="17.140625" style="128" customWidth="1"/>
    <col min="1540" max="1542" width="9.140625" style="128"/>
    <col min="1543" max="1543" width="10" style="128" bestFit="1" customWidth="1"/>
    <col min="1544" max="1544" width="9" style="128" bestFit="1" customWidth="1"/>
    <col min="1545" max="1793" width="9.140625" style="128"/>
    <col min="1794" max="1794" width="23" style="128" customWidth="1"/>
    <col min="1795" max="1795" width="17.140625" style="128" customWidth="1"/>
    <col min="1796" max="1798" width="9.140625" style="128"/>
    <col min="1799" max="1799" width="10" style="128" bestFit="1" customWidth="1"/>
    <col min="1800" max="1800" width="9" style="128" bestFit="1" customWidth="1"/>
    <col min="1801" max="2049" width="9.140625" style="128"/>
    <col min="2050" max="2050" width="23" style="128" customWidth="1"/>
    <col min="2051" max="2051" width="17.140625" style="128" customWidth="1"/>
    <col min="2052" max="2054" width="9.140625" style="128"/>
    <col min="2055" max="2055" width="10" style="128" bestFit="1" customWidth="1"/>
    <col min="2056" max="2056" width="9" style="128" bestFit="1" customWidth="1"/>
    <col min="2057" max="2305" width="9.140625" style="128"/>
    <col min="2306" max="2306" width="23" style="128" customWidth="1"/>
    <col min="2307" max="2307" width="17.140625" style="128" customWidth="1"/>
    <col min="2308" max="2310" width="9.140625" style="128"/>
    <col min="2311" max="2311" width="10" style="128" bestFit="1" customWidth="1"/>
    <col min="2312" max="2312" width="9" style="128" bestFit="1" customWidth="1"/>
    <col min="2313" max="2561" width="9.140625" style="128"/>
    <col min="2562" max="2562" width="23" style="128" customWidth="1"/>
    <col min="2563" max="2563" width="17.140625" style="128" customWidth="1"/>
    <col min="2564" max="2566" width="9.140625" style="128"/>
    <col min="2567" max="2567" width="10" style="128" bestFit="1" customWidth="1"/>
    <col min="2568" max="2568" width="9" style="128" bestFit="1" customWidth="1"/>
    <col min="2569" max="2817" width="9.140625" style="128"/>
    <col min="2818" max="2818" width="23" style="128" customWidth="1"/>
    <col min="2819" max="2819" width="17.140625" style="128" customWidth="1"/>
    <col min="2820" max="2822" width="9.140625" style="128"/>
    <col min="2823" max="2823" width="10" style="128" bestFit="1" customWidth="1"/>
    <col min="2824" max="2824" width="9" style="128" bestFit="1" customWidth="1"/>
    <col min="2825" max="3073" width="9.140625" style="128"/>
    <col min="3074" max="3074" width="23" style="128" customWidth="1"/>
    <col min="3075" max="3075" width="17.140625" style="128" customWidth="1"/>
    <col min="3076" max="3078" width="9.140625" style="128"/>
    <col min="3079" max="3079" width="10" style="128" bestFit="1" customWidth="1"/>
    <col min="3080" max="3080" width="9" style="128" bestFit="1" customWidth="1"/>
    <col min="3081" max="3329" width="9.140625" style="128"/>
    <col min="3330" max="3330" width="23" style="128" customWidth="1"/>
    <col min="3331" max="3331" width="17.140625" style="128" customWidth="1"/>
    <col min="3332" max="3334" width="9.140625" style="128"/>
    <col min="3335" max="3335" width="10" style="128" bestFit="1" customWidth="1"/>
    <col min="3336" max="3336" width="9" style="128" bestFit="1" customWidth="1"/>
    <col min="3337" max="3585" width="9.140625" style="128"/>
    <col min="3586" max="3586" width="23" style="128" customWidth="1"/>
    <col min="3587" max="3587" width="17.140625" style="128" customWidth="1"/>
    <col min="3588" max="3590" width="9.140625" style="128"/>
    <col min="3591" max="3591" width="10" style="128" bestFit="1" customWidth="1"/>
    <col min="3592" max="3592" width="9" style="128" bestFit="1" customWidth="1"/>
    <col min="3593" max="3841" width="9.140625" style="128"/>
    <col min="3842" max="3842" width="23" style="128" customWidth="1"/>
    <col min="3843" max="3843" width="17.140625" style="128" customWidth="1"/>
    <col min="3844" max="3846" width="9.140625" style="128"/>
    <col min="3847" max="3847" width="10" style="128" bestFit="1" customWidth="1"/>
    <col min="3848" max="3848" width="9" style="128" bestFit="1" customWidth="1"/>
    <col min="3849" max="4097" width="9.140625" style="128"/>
    <col min="4098" max="4098" width="23" style="128" customWidth="1"/>
    <col min="4099" max="4099" width="17.140625" style="128" customWidth="1"/>
    <col min="4100" max="4102" width="9.140625" style="128"/>
    <col min="4103" max="4103" width="10" style="128" bestFit="1" customWidth="1"/>
    <col min="4104" max="4104" width="9" style="128" bestFit="1" customWidth="1"/>
    <col min="4105" max="4353" width="9.140625" style="128"/>
    <col min="4354" max="4354" width="23" style="128" customWidth="1"/>
    <col min="4355" max="4355" width="17.140625" style="128" customWidth="1"/>
    <col min="4356" max="4358" width="9.140625" style="128"/>
    <col min="4359" max="4359" width="10" style="128" bestFit="1" customWidth="1"/>
    <col min="4360" max="4360" width="9" style="128" bestFit="1" customWidth="1"/>
    <col min="4361" max="4609" width="9.140625" style="128"/>
    <col min="4610" max="4610" width="23" style="128" customWidth="1"/>
    <col min="4611" max="4611" width="17.140625" style="128" customWidth="1"/>
    <col min="4612" max="4614" width="9.140625" style="128"/>
    <col min="4615" max="4615" width="10" style="128" bestFit="1" customWidth="1"/>
    <col min="4616" max="4616" width="9" style="128" bestFit="1" customWidth="1"/>
    <col min="4617" max="4865" width="9.140625" style="128"/>
    <col min="4866" max="4866" width="23" style="128" customWidth="1"/>
    <col min="4867" max="4867" width="17.140625" style="128" customWidth="1"/>
    <col min="4868" max="4870" width="9.140625" style="128"/>
    <col min="4871" max="4871" width="10" style="128" bestFit="1" customWidth="1"/>
    <col min="4872" max="4872" width="9" style="128" bestFit="1" customWidth="1"/>
    <col min="4873" max="5121" width="9.140625" style="128"/>
    <col min="5122" max="5122" width="23" style="128" customWidth="1"/>
    <col min="5123" max="5123" width="17.140625" style="128" customWidth="1"/>
    <col min="5124" max="5126" width="9.140625" style="128"/>
    <col min="5127" max="5127" width="10" style="128" bestFit="1" customWidth="1"/>
    <col min="5128" max="5128" width="9" style="128" bestFit="1" customWidth="1"/>
    <col min="5129" max="5377" width="9.140625" style="128"/>
    <col min="5378" max="5378" width="23" style="128" customWidth="1"/>
    <col min="5379" max="5379" width="17.140625" style="128" customWidth="1"/>
    <col min="5380" max="5382" width="9.140625" style="128"/>
    <col min="5383" max="5383" width="10" style="128" bestFit="1" customWidth="1"/>
    <col min="5384" max="5384" width="9" style="128" bestFit="1" customWidth="1"/>
    <col min="5385" max="5633" width="9.140625" style="128"/>
    <col min="5634" max="5634" width="23" style="128" customWidth="1"/>
    <col min="5635" max="5635" width="17.140625" style="128" customWidth="1"/>
    <col min="5636" max="5638" width="9.140625" style="128"/>
    <col min="5639" max="5639" width="10" style="128" bestFit="1" customWidth="1"/>
    <col min="5640" max="5640" width="9" style="128" bestFit="1" customWidth="1"/>
    <col min="5641" max="5889" width="9.140625" style="128"/>
    <col min="5890" max="5890" width="23" style="128" customWidth="1"/>
    <col min="5891" max="5891" width="17.140625" style="128" customWidth="1"/>
    <col min="5892" max="5894" width="9.140625" style="128"/>
    <col min="5895" max="5895" width="10" style="128" bestFit="1" customWidth="1"/>
    <col min="5896" max="5896" width="9" style="128" bestFit="1" customWidth="1"/>
    <col min="5897" max="6145" width="9.140625" style="128"/>
    <col min="6146" max="6146" width="23" style="128" customWidth="1"/>
    <col min="6147" max="6147" width="17.140625" style="128" customWidth="1"/>
    <col min="6148" max="6150" width="9.140625" style="128"/>
    <col min="6151" max="6151" width="10" style="128" bestFit="1" customWidth="1"/>
    <col min="6152" max="6152" width="9" style="128" bestFit="1" customWidth="1"/>
    <col min="6153" max="6401" width="9.140625" style="128"/>
    <col min="6402" max="6402" width="23" style="128" customWidth="1"/>
    <col min="6403" max="6403" width="17.140625" style="128" customWidth="1"/>
    <col min="6404" max="6406" width="9.140625" style="128"/>
    <col min="6407" max="6407" width="10" style="128" bestFit="1" customWidth="1"/>
    <col min="6408" max="6408" width="9" style="128" bestFit="1" customWidth="1"/>
    <col min="6409" max="6657" width="9.140625" style="128"/>
    <col min="6658" max="6658" width="23" style="128" customWidth="1"/>
    <col min="6659" max="6659" width="17.140625" style="128" customWidth="1"/>
    <col min="6660" max="6662" width="9.140625" style="128"/>
    <col min="6663" max="6663" width="10" style="128" bestFit="1" customWidth="1"/>
    <col min="6664" max="6664" width="9" style="128" bestFit="1" customWidth="1"/>
    <col min="6665" max="6913" width="9.140625" style="128"/>
    <col min="6914" max="6914" width="23" style="128" customWidth="1"/>
    <col min="6915" max="6915" width="17.140625" style="128" customWidth="1"/>
    <col min="6916" max="6918" width="9.140625" style="128"/>
    <col min="6919" max="6919" width="10" style="128" bestFit="1" customWidth="1"/>
    <col min="6920" max="6920" width="9" style="128" bestFit="1" customWidth="1"/>
    <col min="6921" max="7169" width="9.140625" style="128"/>
    <col min="7170" max="7170" width="23" style="128" customWidth="1"/>
    <col min="7171" max="7171" width="17.140625" style="128" customWidth="1"/>
    <col min="7172" max="7174" width="9.140625" style="128"/>
    <col min="7175" max="7175" width="10" style="128" bestFit="1" customWidth="1"/>
    <col min="7176" max="7176" width="9" style="128" bestFit="1" customWidth="1"/>
    <col min="7177" max="7425" width="9.140625" style="128"/>
    <col min="7426" max="7426" width="23" style="128" customWidth="1"/>
    <col min="7427" max="7427" width="17.140625" style="128" customWidth="1"/>
    <col min="7428" max="7430" width="9.140625" style="128"/>
    <col min="7431" max="7431" width="10" style="128" bestFit="1" customWidth="1"/>
    <col min="7432" max="7432" width="9" style="128" bestFit="1" customWidth="1"/>
    <col min="7433" max="7681" width="9.140625" style="128"/>
    <col min="7682" max="7682" width="23" style="128" customWidth="1"/>
    <col min="7683" max="7683" width="17.140625" style="128" customWidth="1"/>
    <col min="7684" max="7686" width="9.140625" style="128"/>
    <col min="7687" max="7687" width="10" style="128" bestFit="1" customWidth="1"/>
    <col min="7688" max="7688" width="9" style="128" bestFit="1" customWidth="1"/>
    <col min="7689" max="7937" width="9.140625" style="128"/>
    <col min="7938" max="7938" width="23" style="128" customWidth="1"/>
    <col min="7939" max="7939" width="17.140625" style="128" customWidth="1"/>
    <col min="7940" max="7942" width="9.140625" style="128"/>
    <col min="7943" max="7943" width="10" style="128" bestFit="1" customWidth="1"/>
    <col min="7944" max="7944" width="9" style="128" bestFit="1" customWidth="1"/>
    <col min="7945" max="8193" width="9.140625" style="128"/>
    <col min="8194" max="8194" width="23" style="128" customWidth="1"/>
    <col min="8195" max="8195" width="17.140625" style="128" customWidth="1"/>
    <col min="8196" max="8198" width="9.140625" style="128"/>
    <col min="8199" max="8199" width="10" style="128" bestFit="1" customWidth="1"/>
    <col min="8200" max="8200" width="9" style="128" bestFit="1" customWidth="1"/>
    <col min="8201" max="8449" width="9.140625" style="128"/>
    <col min="8450" max="8450" width="23" style="128" customWidth="1"/>
    <col min="8451" max="8451" width="17.140625" style="128" customWidth="1"/>
    <col min="8452" max="8454" width="9.140625" style="128"/>
    <col min="8455" max="8455" width="10" style="128" bestFit="1" customWidth="1"/>
    <col min="8456" max="8456" width="9" style="128" bestFit="1" customWidth="1"/>
    <col min="8457" max="8705" width="9.140625" style="128"/>
    <col min="8706" max="8706" width="23" style="128" customWidth="1"/>
    <col min="8707" max="8707" width="17.140625" style="128" customWidth="1"/>
    <col min="8708" max="8710" width="9.140625" style="128"/>
    <col min="8711" max="8711" width="10" style="128" bestFit="1" customWidth="1"/>
    <col min="8712" max="8712" width="9" style="128" bestFit="1" customWidth="1"/>
    <col min="8713" max="8961" width="9.140625" style="128"/>
    <col min="8962" max="8962" width="23" style="128" customWidth="1"/>
    <col min="8963" max="8963" width="17.140625" style="128" customWidth="1"/>
    <col min="8964" max="8966" width="9.140625" style="128"/>
    <col min="8967" max="8967" width="10" style="128" bestFit="1" customWidth="1"/>
    <col min="8968" max="8968" width="9" style="128" bestFit="1" customWidth="1"/>
    <col min="8969" max="9217" width="9.140625" style="128"/>
    <col min="9218" max="9218" width="23" style="128" customWidth="1"/>
    <col min="9219" max="9219" width="17.140625" style="128" customWidth="1"/>
    <col min="9220" max="9222" width="9.140625" style="128"/>
    <col min="9223" max="9223" width="10" style="128" bestFit="1" customWidth="1"/>
    <col min="9224" max="9224" width="9" style="128" bestFit="1" customWidth="1"/>
    <col min="9225" max="9473" width="9.140625" style="128"/>
    <col min="9474" max="9474" width="23" style="128" customWidth="1"/>
    <col min="9475" max="9475" width="17.140625" style="128" customWidth="1"/>
    <col min="9476" max="9478" width="9.140625" style="128"/>
    <col min="9479" max="9479" width="10" style="128" bestFit="1" customWidth="1"/>
    <col min="9480" max="9480" width="9" style="128" bestFit="1" customWidth="1"/>
    <col min="9481" max="9729" width="9.140625" style="128"/>
    <col min="9730" max="9730" width="23" style="128" customWidth="1"/>
    <col min="9731" max="9731" width="17.140625" style="128" customWidth="1"/>
    <col min="9732" max="9734" width="9.140625" style="128"/>
    <col min="9735" max="9735" width="10" style="128" bestFit="1" customWidth="1"/>
    <col min="9736" max="9736" width="9" style="128" bestFit="1" customWidth="1"/>
    <col min="9737" max="9985" width="9.140625" style="128"/>
    <col min="9986" max="9986" width="23" style="128" customWidth="1"/>
    <col min="9987" max="9987" width="17.140625" style="128" customWidth="1"/>
    <col min="9988" max="9990" width="9.140625" style="128"/>
    <col min="9991" max="9991" width="10" style="128" bestFit="1" customWidth="1"/>
    <col min="9992" max="9992" width="9" style="128" bestFit="1" customWidth="1"/>
    <col min="9993" max="10241" width="9.140625" style="128"/>
    <col min="10242" max="10242" width="23" style="128" customWidth="1"/>
    <col min="10243" max="10243" width="17.140625" style="128" customWidth="1"/>
    <col min="10244" max="10246" width="9.140625" style="128"/>
    <col min="10247" max="10247" width="10" style="128" bestFit="1" customWidth="1"/>
    <col min="10248" max="10248" width="9" style="128" bestFit="1" customWidth="1"/>
    <col min="10249" max="10497" width="9.140625" style="128"/>
    <col min="10498" max="10498" width="23" style="128" customWidth="1"/>
    <col min="10499" max="10499" width="17.140625" style="128" customWidth="1"/>
    <col min="10500" max="10502" width="9.140625" style="128"/>
    <col min="10503" max="10503" width="10" style="128" bestFit="1" customWidth="1"/>
    <col min="10504" max="10504" width="9" style="128" bestFit="1" customWidth="1"/>
    <col min="10505" max="10753" width="9.140625" style="128"/>
    <col min="10754" max="10754" width="23" style="128" customWidth="1"/>
    <col min="10755" max="10755" width="17.140625" style="128" customWidth="1"/>
    <col min="10756" max="10758" width="9.140625" style="128"/>
    <col min="10759" max="10759" width="10" style="128" bestFit="1" customWidth="1"/>
    <col min="10760" max="10760" width="9" style="128" bestFit="1" customWidth="1"/>
    <col min="10761" max="11009" width="9.140625" style="128"/>
    <col min="11010" max="11010" width="23" style="128" customWidth="1"/>
    <col min="11011" max="11011" width="17.140625" style="128" customWidth="1"/>
    <col min="11012" max="11014" width="9.140625" style="128"/>
    <col min="11015" max="11015" width="10" style="128" bestFit="1" customWidth="1"/>
    <col min="11016" max="11016" width="9" style="128" bestFit="1" customWidth="1"/>
    <col min="11017" max="11265" width="9.140625" style="128"/>
    <col min="11266" max="11266" width="23" style="128" customWidth="1"/>
    <col min="11267" max="11267" width="17.140625" style="128" customWidth="1"/>
    <col min="11268" max="11270" width="9.140625" style="128"/>
    <col min="11271" max="11271" width="10" style="128" bestFit="1" customWidth="1"/>
    <col min="11272" max="11272" width="9" style="128" bestFit="1" customWidth="1"/>
    <col min="11273" max="11521" width="9.140625" style="128"/>
    <col min="11522" max="11522" width="23" style="128" customWidth="1"/>
    <col min="11523" max="11523" width="17.140625" style="128" customWidth="1"/>
    <col min="11524" max="11526" width="9.140625" style="128"/>
    <col min="11527" max="11527" width="10" style="128" bestFit="1" customWidth="1"/>
    <col min="11528" max="11528" width="9" style="128" bestFit="1" customWidth="1"/>
    <col min="11529" max="11777" width="9.140625" style="128"/>
    <col min="11778" max="11778" width="23" style="128" customWidth="1"/>
    <col min="11779" max="11779" width="17.140625" style="128" customWidth="1"/>
    <col min="11780" max="11782" width="9.140625" style="128"/>
    <col min="11783" max="11783" width="10" style="128" bestFit="1" customWidth="1"/>
    <col min="11784" max="11784" width="9" style="128" bestFit="1" customWidth="1"/>
    <col min="11785" max="12033" width="9.140625" style="128"/>
    <col min="12034" max="12034" width="23" style="128" customWidth="1"/>
    <col min="12035" max="12035" width="17.140625" style="128" customWidth="1"/>
    <col min="12036" max="12038" width="9.140625" style="128"/>
    <col min="12039" max="12039" width="10" style="128" bestFit="1" customWidth="1"/>
    <col min="12040" max="12040" width="9" style="128" bestFit="1" customWidth="1"/>
    <col min="12041" max="12289" width="9.140625" style="128"/>
    <col min="12290" max="12290" width="23" style="128" customWidth="1"/>
    <col min="12291" max="12291" width="17.140625" style="128" customWidth="1"/>
    <col min="12292" max="12294" width="9.140625" style="128"/>
    <col min="12295" max="12295" width="10" style="128" bestFit="1" customWidth="1"/>
    <col min="12296" max="12296" width="9" style="128" bestFit="1" customWidth="1"/>
    <col min="12297" max="12545" width="9.140625" style="128"/>
    <col min="12546" max="12546" width="23" style="128" customWidth="1"/>
    <col min="12547" max="12547" width="17.140625" style="128" customWidth="1"/>
    <col min="12548" max="12550" width="9.140625" style="128"/>
    <col min="12551" max="12551" width="10" style="128" bestFit="1" customWidth="1"/>
    <col min="12552" max="12552" width="9" style="128" bestFit="1" customWidth="1"/>
    <col min="12553" max="12801" width="9.140625" style="128"/>
    <col min="12802" max="12802" width="23" style="128" customWidth="1"/>
    <col min="12803" max="12803" width="17.140625" style="128" customWidth="1"/>
    <col min="12804" max="12806" width="9.140625" style="128"/>
    <col min="12807" max="12807" width="10" style="128" bestFit="1" customWidth="1"/>
    <col min="12808" max="12808" width="9" style="128" bestFit="1" customWidth="1"/>
    <col min="12809" max="13057" width="9.140625" style="128"/>
    <col min="13058" max="13058" width="23" style="128" customWidth="1"/>
    <col min="13059" max="13059" width="17.140625" style="128" customWidth="1"/>
    <col min="13060" max="13062" width="9.140625" style="128"/>
    <col min="13063" max="13063" width="10" style="128" bestFit="1" customWidth="1"/>
    <col min="13064" max="13064" width="9" style="128" bestFit="1" customWidth="1"/>
    <col min="13065" max="13313" width="9.140625" style="128"/>
    <col min="13314" max="13314" width="23" style="128" customWidth="1"/>
    <col min="13315" max="13315" width="17.140625" style="128" customWidth="1"/>
    <col min="13316" max="13318" width="9.140625" style="128"/>
    <col min="13319" max="13319" width="10" style="128" bestFit="1" customWidth="1"/>
    <col min="13320" max="13320" width="9" style="128" bestFit="1" customWidth="1"/>
    <col min="13321" max="13569" width="9.140625" style="128"/>
    <col min="13570" max="13570" width="23" style="128" customWidth="1"/>
    <col min="13571" max="13571" width="17.140625" style="128" customWidth="1"/>
    <col min="13572" max="13574" width="9.140625" style="128"/>
    <col min="13575" max="13575" width="10" style="128" bestFit="1" customWidth="1"/>
    <col min="13576" max="13576" width="9" style="128" bestFit="1" customWidth="1"/>
    <col min="13577" max="13825" width="9.140625" style="128"/>
    <col min="13826" max="13826" width="23" style="128" customWidth="1"/>
    <col min="13827" max="13827" width="17.140625" style="128" customWidth="1"/>
    <col min="13828" max="13830" width="9.140625" style="128"/>
    <col min="13831" max="13831" width="10" style="128" bestFit="1" customWidth="1"/>
    <col min="13832" max="13832" width="9" style="128" bestFit="1" customWidth="1"/>
    <col min="13833" max="14081" width="9.140625" style="128"/>
    <col min="14082" max="14082" width="23" style="128" customWidth="1"/>
    <col min="14083" max="14083" width="17.140625" style="128" customWidth="1"/>
    <col min="14084" max="14086" width="9.140625" style="128"/>
    <col min="14087" max="14087" width="10" style="128" bestFit="1" customWidth="1"/>
    <col min="14088" max="14088" width="9" style="128" bestFit="1" customWidth="1"/>
    <col min="14089" max="14337" width="9.140625" style="128"/>
    <col min="14338" max="14338" width="23" style="128" customWidth="1"/>
    <col min="14339" max="14339" width="17.140625" style="128" customWidth="1"/>
    <col min="14340" max="14342" width="9.140625" style="128"/>
    <col min="14343" max="14343" width="10" style="128" bestFit="1" customWidth="1"/>
    <col min="14344" max="14344" width="9" style="128" bestFit="1" customWidth="1"/>
    <col min="14345" max="14593" width="9.140625" style="128"/>
    <col min="14594" max="14594" width="23" style="128" customWidth="1"/>
    <col min="14595" max="14595" width="17.140625" style="128" customWidth="1"/>
    <col min="14596" max="14598" width="9.140625" style="128"/>
    <col min="14599" max="14599" width="10" style="128" bestFit="1" customWidth="1"/>
    <col min="14600" max="14600" width="9" style="128" bestFit="1" customWidth="1"/>
    <col min="14601" max="14849" width="9.140625" style="128"/>
    <col min="14850" max="14850" width="23" style="128" customWidth="1"/>
    <col min="14851" max="14851" width="17.140625" style="128" customWidth="1"/>
    <col min="14852" max="14854" width="9.140625" style="128"/>
    <col min="14855" max="14855" width="10" style="128" bestFit="1" customWidth="1"/>
    <col min="14856" max="14856" width="9" style="128" bestFit="1" customWidth="1"/>
    <col min="14857" max="15105" width="9.140625" style="128"/>
    <col min="15106" max="15106" width="23" style="128" customWidth="1"/>
    <col min="15107" max="15107" width="17.140625" style="128" customWidth="1"/>
    <col min="15108" max="15110" width="9.140625" style="128"/>
    <col min="15111" max="15111" width="10" style="128" bestFit="1" customWidth="1"/>
    <col min="15112" max="15112" width="9" style="128" bestFit="1" customWidth="1"/>
    <col min="15113" max="15361" width="9.140625" style="128"/>
    <col min="15362" max="15362" width="23" style="128" customWidth="1"/>
    <col min="15363" max="15363" width="17.140625" style="128" customWidth="1"/>
    <col min="15364" max="15366" width="9.140625" style="128"/>
    <col min="15367" max="15367" width="10" style="128" bestFit="1" customWidth="1"/>
    <col min="15368" max="15368" width="9" style="128" bestFit="1" customWidth="1"/>
    <col min="15369" max="15617" width="9.140625" style="128"/>
    <col min="15618" max="15618" width="23" style="128" customWidth="1"/>
    <col min="15619" max="15619" width="17.140625" style="128" customWidth="1"/>
    <col min="15620" max="15622" width="9.140625" style="128"/>
    <col min="15623" max="15623" width="10" style="128" bestFit="1" customWidth="1"/>
    <col min="15624" max="15624" width="9" style="128" bestFit="1" customWidth="1"/>
    <col min="15625" max="15873" width="9.140625" style="128"/>
    <col min="15874" max="15874" width="23" style="128" customWidth="1"/>
    <col min="15875" max="15875" width="17.140625" style="128" customWidth="1"/>
    <col min="15876" max="15878" width="9.140625" style="128"/>
    <col min="15879" max="15879" width="10" style="128" bestFit="1" customWidth="1"/>
    <col min="15880" max="15880" width="9" style="128" bestFit="1" customWidth="1"/>
    <col min="15881" max="16129" width="9.140625" style="128"/>
    <col min="16130" max="16130" width="23" style="128" customWidth="1"/>
    <col min="16131" max="16131" width="17.140625" style="128" customWidth="1"/>
    <col min="16132" max="16134" width="9.140625" style="128"/>
    <col min="16135" max="16135" width="10" style="128" bestFit="1" customWidth="1"/>
    <col min="16136" max="16136" width="9" style="128" bestFit="1" customWidth="1"/>
    <col min="16137" max="16384" width="9.140625" style="128"/>
  </cols>
  <sheetData>
    <row r="1" spans="1:19" ht="23.25" thickBot="1">
      <c r="A1" s="125" t="s">
        <v>56</v>
      </c>
      <c r="B1" s="125" t="s">
        <v>149</v>
      </c>
      <c r="C1" s="125" t="s">
        <v>150</v>
      </c>
      <c r="D1" s="126" t="s">
        <v>57</v>
      </c>
      <c r="E1" s="127" t="s">
        <v>151</v>
      </c>
      <c r="F1" s="125" t="s">
        <v>152</v>
      </c>
      <c r="G1" s="125" t="s">
        <v>153</v>
      </c>
      <c r="H1" s="125"/>
      <c r="I1" s="125" t="s">
        <v>61</v>
      </c>
      <c r="J1" s="125"/>
      <c r="K1" s="125"/>
      <c r="L1" s="127" t="s">
        <v>60</v>
      </c>
      <c r="M1" s="137" t="s">
        <v>62</v>
      </c>
      <c r="N1" s="127" t="s">
        <v>66</v>
      </c>
      <c r="O1" s="127" t="s">
        <v>64</v>
      </c>
      <c r="S1" s="128" t="s">
        <v>63</v>
      </c>
    </row>
    <row r="2" spans="1:19" s="143" customFormat="1" ht="15.75" thickBot="1">
      <c r="A2" s="139"/>
      <c r="B2" s="139"/>
      <c r="C2" s="139"/>
      <c r="D2" s="140"/>
      <c r="E2" s="141"/>
      <c r="F2" s="144">
        <f>SUM(F4:F24)</f>
        <v>0</v>
      </c>
      <c r="G2" s="139"/>
      <c r="H2" s="139"/>
      <c r="I2" s="139"/>
      <c r="J2" s="139"/>
      <c r="K2" s="139">
        <f>SUM(K3:K3)</f>
        <v>0</v>
      </c>
      <c r="L2" s="141">
        <f>SUM(L3:L24)</f>
        <v>0</v>
      </c>
      <c r="M2" s="142">
        <f>SUM(M3:M26)</f>
        <v>0</v>
      </c>
      <c r="N2" s="141">
        <f>F2-M2</f>
        <v>0</v>
      </c>
      <c r="O2" s="141">
        <f>SUM(O3:O24)</f>
        <v>0</v>
      </c>
      <c r="S2" s="143" t="s">
        <v>63</v>
      </c>
    </row>
    <row r="3" spans="1:19" ht="15.75" thickBot="1">
      <c r="A3" s="129"/>
      <c r="B3" s="130"/>
      <c r="C3" s="131"/>
      <c r="D3" s="132"/>
      <c r="E3" s="133"/>
      <c r="F3" s="131">
        <v>0</v>
      </c>
      <c r="G3" s="131"/>
      <c r="H3" s="131"/>
      <c r="I3" s="131"/>
      <c r="J3" s="131"/>
      <c r="K3" s="131"/>
      <c r="L3" s="133">
        <f>G3*0.9</f>
        <v>0</v>
      </c>
      <c r="M3" s="138"/>
      <c r="N3" s="133"/>
      <c r="O3" s="133">
        <f>F3+L3</f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Summary</vt:lpstr>
      <vt:lpstr>whobor-touna</vt:lpstr>
      <vt:lpstr>thmei-touna</vt:lpstr>
      <vt:lpstr>人人贷</vt:lpstr>
      <vt:lpstr>raw_asset</vt:lpstr>
      <vt:lpstr>whobor-wzd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2018-08-29T04:25:28Z</dcterms:modified>
</cp:coreProperties>
</file>