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trgv-my.sharepoint.com/personal/bernise_martinez01_utrgv_edu/Documents/Documents/UTRGV/GRAD MSBA/QUMT 6360/"/>
    </mc:Choice>
  </mc:AlternateContent>
  <xr:revisionPtr revIDLastSave="6914" documentId="8_{F9134738-EAAA-4D15-B4B6-091B068976C2}" xr6:coauthVersionLast="47" xr6:coauthVersionMax="47" xr10:uidLastSave="{8D6BC10F-4284-4895-9F03-12E524DE1D0F}"/>
  <bookViews>
    <workbookView xWindow="11168" yWindow="0" windowWidth="11415" windowHeight="15082" firstSheet="3" activeTab="4" xr2:uid="{B7B842E9-B546-483A-B675-98155F4383C0}"/>
  </bookViews>
  <sheets>
    <sheet name="Q1" sheetId="1" r:id="rId1"/>
    <sheet name="Feasibility Report for Q1" sheetId="2" r:id="rId2"/>
    <sheet name="Q2-a" sheetId="4" r:id="rId3"/>
    <sheet name="Answer Report for Q2-a" sheetId="16" r:id="rId4"/>
    <sheet name="Q2-b" sheetId="7" r:id="rId5"/>
    <sheet name="Answer Report for Q2-b" sheetId="15" r:id="rId6"/>
    <sheet name="Q3" sheetId="9" r:id="rId7"/>
    <sheet name="Answer Report for Q3" sheetId="14" r:id="rId8"/>
  </sheets>
  <definedNames>
    <definedName name="solver_adj" localSheetId="0" hidden="1">'Q1'!$C$16:$F$17</definedName>
    <definedName name="solver_adj" localSheetId="2" hidden="1">'Q2-a'!$C$8:$H$13</definedName>
    <definedName name="solver_adj" localSheetId="4" hidden="1">'Q2-b'!$C$9,'Q2-b'!$D$10,'Q2-b'!$E$11,'Q2-b'!$F$12,'Q2-b'!$G$13,'Q2-b'!$H$14</definedName>
    <definedName name="solver_adj" localSheetId="6" hidden="1">'Q3'!$D$4:$D$8</definedName>
    <definedName name="solver_cvg" localSheetId="0" hidden="1">0.0001</definedName>
    <definedName name="solver_cvg" localSheetId="2" hidden="1">0.0001</definedName>
    <definedName name="solver_cvg" localSheetId="4" hidden="1">0.0001</definedName>
    <definedName name="solver_cvg" localSheetId="6" hidden="1">0.0001</definedName>
    <definedName name="solver_drv" localSheetId="0" hidden="1">1</definedName>
    <definedName name="solver_drv" localSheetId="2" hidden="1">1</definedName>
    <definedName name="solver_drv" localSheetId="4" hidden="1">2</definedName>
    <definedName name="solver_drv" localSheetId="6" hidden="1">1</definedName>
    <definedName name="solver_eng" localSheetId="0" hidden="1">2</definedName>
    <definedName name="solver_eng" localSheetId="2" hidden="1">1</definedName>
    <definedName name="solver_eng" localSheetId="4" hidden="1">2</definedName>
    <definedName name="solver_eng" localSheetId="6" hidden="1">2</definedName>
    <definedName name="solver_est" localSheetId="0" hidden="1">1</definedName>
    <definedName name="solver_est" localSheetId="2" hidden="1">1</definedName>
    <definedName name="solver_est" localSheetId="4" hidden="1">1</definedName>
    <definedName name="solver_est" localSheetId="6" hidden="1">1</definedName>
    <definedName name="solver_itr" localSheetId="0" hidden="1">2147483647</definedName>
    <definedName name="solver_itr" localSheetId="2" hidden="1">2147483647</definedName>
    <definedName name="solver_itr" localSheetId="4" hidden="1">2147483647</definedName>
    <definedName name="solver_itr" localSheetId="6" hidden="1">2147483647</definedName>
    <definedName name="solver_lhs1" localSheetId="0" hidden="1">'Q1'!$C$32:$C$35</definedName>
    <definedName name="solver_lhs1" localSheetId="2" hidden="1">'Q2-a'!$I$14:$I$19</definedName>
    <definedName name="solver_lhs1" localSheetId="4" hidden="1">'Q2-b'!$I$9:$I$14</definedName>
    <definedName name="solver_lhs1" localSheetId="6" hidden="1">'Q3'!$H$4:$H$8</definedName>
    <definedName name="solver_lhs2" localSheetId="0" hidden="1">'Q1'!$C$36:$C$39</definedName>
    <definedName name="solver_lhs2" localSheetId="2" hidden="1">'Q2-a'!$I$8:$I$13</definedName>
    <definedName name="solver_lhs2" localSheetId="6" hidden="1">'Q3'!$K$4:$K$9</definedName>
    <definedName name="solver_lhs3" localSheetId="0" hidden="1">'Q1'!$C$34</definedName>
    <definedName name="solver_lhs4" localSheetId="0" hidden="1">'Q1'!$C$35</definedName>
    <definedName name="solver_lhs5" localSheetId="0" hidden="1">'Q1'!$C$36</definedName>
    <definedName name="solver_lhs6" localSheetId="0" hidden="1">'Q1'!$C$37</definedName>
    <definedName name="solver_lhs7" localSheetId="0" hidden="1">'Q1'!$C$38</definedName>
    <definedName name="solver_lhs8" localSheetId="0" hidden="1">'Q1'!$C$39</definedName>
    <definedName name="solver_mip" localSheetId="0" hidden="1">2147483647</definedName>
    <definedName name="solver_mip" localSheetId="2" hidden="1">2147483647</definedName>
    <definedName name="solver_mip" localSheetId="4" hidden="1">2147483647</definedName>
    <definedName name="solver_mip" localSheetId="6" hidden="1">2147483647</definedName>
    <definedName name="solver_mni" localSheetId="0" hidden="1">30</definedName>
    <definedName name="solver_mni" localSheetId="2" hidden="1">30</definedName>
    <definedName name="solver_mni" localSheetId="4" hidden="1">30</definedName>
    <definedName name="solver_mni" localSheetId="6" hidden="1">30</definedName>
    <definedName name="solver_mrt" localSheetId="0" hidden="1">0.075</definedName>
    <definedName name="solver_mrt" localSheetId="2" hidden="1">0.075</definedName>
    <definedName name="solver_mrt" localSheetId="4" hidden="1">0.075</definedName>
    <definedName name="solver_mrt" localSheetId="6" hidden="1">0.075</definedName>
    <definedName name="solver_msl" localSheetId="0" hidden="1">2</definedName>
    <definedName name="solver_msl" localSheetId="2" hidden="1">2</definedName>
    <definedName name="solver_msl" localSheetId="4" hidden="1">2</definedName>
    <definedName name="solver_msl" localSheetId="6" hidden="1">2</definedName>
    <definedName name="solver_neg" localSheetId="0" hidden="1">1</definedName>
    <definedName name="solver_neg" localSheetId="2" hidden="1">1</definedName>
    <definedName name="solver_neg" localSheetId="4" hidden="1">1</definedName>
    <definedName name="solver_neg" localSheetId="6" hidden="1">1</definedName>
    <definedName name="solver_nod" localSheetId="0" hidden="1">2147483647</definedName>
    <definedName name="solver_nod" localSheetId="2" hidden="1">2147483647</definedName>
    <definedName name="solver_nod" localSheetId="4" hidden="1">2147483647</definedName>
    <definedName name="solver_nod" localSheetId="6" hidden="1">2147483647</definedName>
    <definedName name="solver_num" localSheetId="0" hidden="1">2</definedName>
    <definedName name="solver_num" localSheetId="2" hidden="1">2</definedName>
    <definedName name="solver_num" localSheetId="4" hidden="1">1</definedName>
    <definedName name="solver_num" localSheetId="6" hidden="1">2</definedName>
    <definedName name="solver_nwt" localSheetId="0" hidden="1">1</definedName>
    <definedName name="solver_nwt" localSheetId="2" hidden="1">1</definedName>
    <definedName name="solver_nwt" localSheetId="4" hidden="1">1</definedName>
    <definedName name="solver_nwt" localSheetId="6" hidden="1">1</definedName>
    <definedName name="solver_opt" localSheetId="2" hidden="1">'Q2-a'!$I$6</definedName>
    <definedName name="solver_opt" localSheetId="4" hidden="1">'Q2-b'!$I$7</definedName>
    <definedName name="solver_opt" localSheetId="6" hidden="1">'Q3'!$C$10</definedName>
    <definedName name="solver_pre" localSheetId="0" hidden="1">0.000001</definedName>
    <definedName name="solver_pre" localSheetId="2" hidden="1">0.000001</definedName>
    <definedName name="solver_pre" localSheetId="4" hidden="1">0.000001</definedName>
    <definedName name="solver_pre" localSheetId="6" hidden="1">0.000001</definedName>
    <definedName name="solver_rbv" localSheetId="0" hidden="1">1</definedName>
    <definedName name="solver_rbv" localSheetId="2" hidden="1">1</definedName>
    <definedName name="solver_rbv" localSheetId="4" hidden="1">2</definedName>
    <definedName name="solver_rbv" localSheetId="6" hidden="1">1</definedName>
    <definedName name="solver_rel1" localSheetId="0" hidden="1">1</definedName>
    <definedName name="solver_rel1" localSheetId="2" hidden="1">2</definedName>
    <definedName name="solver_rel1" localSheetId="4" hidden="1">3</definedName>
    <definedName name="solver_rel1" localSheetId="6" hidden="1">3</definedName>
    <definedName name="solver_rel2" localSheetId="0" hidden="1">2</definedName>
    <definedName name="solver_rel2" localSheetId="2" hidden="1">3</definedName>
    <definedName name="solver_rel2" localSheetId="6" hidden="1">1</definedName>
    <definedName name="solver_rel3" localSheetId="0" hidden="1">1</definedName>
    <definedName name="solver_rel4" localSheetId="0" hidden="1">1</definedName>
    <definedName name="solver_rel5" localSheetId="0" hidden="1">2</definedName>
    <definedName name="solver_rel6" localSheetId="0" hidden="1">2</definedName>
    <definedName name="solver_rel7" localSheetId="0" hidden="1">2</definedName>
    <definedName name="solver_rel8" localSheetId="0" hidden="1">2</definedName>
    <definedName name="solver_rhs1" localSheetId="0" hidden="1">'Q1'!$E$32:$E$35</definedName>
    <definedName name="solver_rhs1" localSheetId="2" hidden="1">'Q2-a'!$K$14:$K$19</definedName>
    <definedName name="solver_rhs1" localSheetId="4" hidden="1">'Q2-b'!$K$9:$K$14</definedName>
    <definedName name="solver_rhs1" localSheetId="6" hidden="1">'Q3'!$J$4:$J$8</definedName>
    <definedName name="solver_rhs2" localSheetId="0" hidden="1">'Q1'!$E$36:$E$39</definedName>
    <definedName name="solver_rhs2" localSheetId="2" hidden="1">'Q2-a'!$K$8:$K$13</definedName>
    <definedName name="solver_rhs2" localSheetId="6" hidden="1">'Q3'!$M$4:$M$9</definedName>
    <definedName name="solver_rhs3" localSheetId="0" hidden="1">'Q1'!$E$34</definedName>
    <definedName name="solver_rhs4" localSheetId="0" hidden="1">'Q1'!$E$35</definedName>
    <definedName name="solver_rhs5" localSheetId="0" hidden="1">'Q1'!$E$36</definedName>
    <definedName name="solver_rhs6" localSheetId="0" hidden="1">'Q1'!$E$37</definedName>
    <definedName name="solver_rhs7" localSheetId="0" hidden="1">'Q1'!$E$38</definedName>
    <definedName name="solver_rhs8" localSheetId="0" hidden="1">'Q1'!$E$39</definedName>
    <definedName name="solver_rlx" localSheetId="0" hidden="1">2</definedName>
    <definedName name="solver_rlx" localSheetId="2" hidden="1">2</definedName>
    <definedName name="solver_rlx" localSheetId="4" hidden="1">2</definedName>
    <definedName name="solver_rlx" localSheetId="6" hidden="1">2</definedName>
    <definedName name="solver_rsd" localSheetId="0" hidden="1">0</definedName>
    <definedName name="solver_rsd" localSheetId="2" hidden="1">0</definedName>
    <definedName name="solver_rsd" localSheetId="4" hidden="1">0</definedName>
    <definedName name="solver_rsd" localSheetId="6" hidden="1">0</definedName>
    <definedName name="solver_scl" localSheetId="0" hidden="1">1</definedName>
    <definedName name="solver_scl" localSheetId="2" hidden="1">1</definedName>
    <definedName name="solver_scl" localSheetId="4" hidden="1">2</definedName>
    <definedName name="solver_scl" localSheetId="6" hidden="1">1</definedName>
    <definedName name="solver_sho" localSheetId="0" hidden="1">2</definedName>
    <definedName name="solver_sho" localSheetId="2" hidden="1">2</definedName>
    <definedName name="solver_sho" localSheetId="4" hidden="1">2</definedName>
    <definedName name="solver_sho" localSheetId="6" hidden="1">2</definedName>
    <definedName name="solver_ssz" localSheetId="0" hidden="1">100</definedName>
    <definedName name="solver_ssz" localSheetId="2" hidden="1">100</definedName>
    <definedName name="solver_ssz" localSheetId="4" hidden="1">100</definedName>
    <definedName name="solver_ssz" localSheetId="6" hidden="1">100</definedName>
    <definedName name="solver_tim" localSheetId="0" hidden="1">2147483647</definedName>
    <definedName name="solver_tim" localSheetId="2" hidden="1">2147483647</definedName>
    <definedName name="solver_tim" localSheetId="4" hidden="1">2147483647</definedName>
    <definedName name="solver_tim" localSheetId="6" hidden="1">2147483647</definedName>
    <definedName name="solver_tol" localSheetId="0" hidden="1">0.01</definedName>
    <definedName name="solver_tol" localSheetId="2" hidden="1">0.01</definedName>
    <definedName name="solver_tol" localSheetId="4" hidden="1">0.01</definedName>
    <definedName name="solver_tol" localSheetId="6" hidden="1">0.01</definedName>
    <definedName name="solver_typ" localSheetId="0" hidden="1">1</definedName>
    <definedName name="solver_typ" localSheetId="2" hidden="1">2</definedName>
    <definedName name="solver_typ" localSheetId="4" hidden="1">2</definedName>
    <definedName name="solver_typ" localSheetId="6" hidden="1">1</definedName>
    <definedName name="solver_val" localSheetId="0" hidden="1">0</definedName>
    <definedName name="solver_val" localSheetId="2" hidden="1">0</definedName>
    <definedName name="solver_val" localSheetId="4" hidden="1">0</definedName>
    <definedName name="solver_val" localSheetId="6" hidden="1">0</definedName>
    <definedName name="solver_ver" localSheetId="0" hidden="1">3</definedName>
    <definedName name="solver_ver" localSheetId="2" hidden="1">3</definedName>
    <definedName name="solver_ver" localSheetId="4" hidden="1">3</definedName>
    <definedName name="solver_ver" localSheetId="6"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7" l="1"/>
  <c r="I9" i="7"/>
  <c r="I10" i="7"/>
  <c r="I11" i="7"/>
  <c r="I12" i="7"/>
  <c r="I13" i="7"/>
  <c r="I14" i="7"/>
  <c r="D6" i="4" l="1"/>
  <c r="E6" i="4"/>
  <c r="F6" i="4"/>
  <c r="G6" i="4"/>
  <c r="H6" i="4"/>
  <c r="C6" i="4"/>
  <c r="M9" i="9"/>
  <c r="K8" i="9"/>
  <c r="H8" i="9"/>
  <c r="G8" i="9"/>
  <c r="F8" i="9"/>
  <c r="K7" i="9"/>
  <c r="H7" i="9"/>
  <c r="G7" i="9"/>
  <c r="F7" i="9"/>
  <c r="K6" i="9"/>
  <c r="H6" i="9"/>
  <c r="G6" i="9"/>
  <c r="F6" i="9"/>
  <c r="K5" i="9"/>
  <c r="H5" i="9"/>
  <c r="G5" i="9"/>
  <c r="F5" i="9"/>
  <c r="K4" i="9"/>
  <c r="H4" i="9"/>
  <c r="G4" i="9"/>
  <c r="F4" i="9"/>
  <c r="D16" i="7"/>
  <c r="E16" i="7"/>
  <c r="F16" i="7"/>
  <c r="G16" i="7"/>
  <c r="H16" i="7"/>
  <c r="H7" i="7"/>
  <c r="G7" i="7"/>
  <c r="F7" i="7"/>
  <c r="E7" i="7"/>
  <c r="D7" i="7"/>
  <c r="C7" i="7"/>
  <c r="I13" i="4"/>
  <c r="I12" i="4"/>
  <c r="I11" i="4"/>
  <c r="I10" i="4"/>
  <c r="I9" i="4"/>
  <c r="I8" i="4"/>
  <c r="K18" i="4"/>
  <c r="K17" i="4"/>
  <c r="K16" i="4"/>
  <c r="K15" i="4"/>
  <c r="K14" i="4"/>
  <c r="K19" i="4"/>
  <c r="I19" i="4"/>
  <c r="I18" i="4"/>
  <c r="I17" i="4"/>
  <c r="I16" i="4"/>
  <c r="I15" i="4"/>
  <c r="I14" i="4"/>
  <c r="C38" i="1"/>
  <c r="F22" i="1"/>
  <c r="D22" i="1"/>
  <c r="C22" i="1"/>
  <c r="C39" i="1"/>
  <c r="C37" i="1"/>
  <c r="C36" i="1"/>
  <c r="C32" i="1"/>
  <c r="D26" i="1"/>
  <c r="E26" i="1"/>
  <c r="F26" i="1"/>
  <c r="C26" i="1"/>
  <c r="D25" i="1"/>
  <c r="E25" i="1"/>
  <c r="F25" i="1"/>
  <c r="C25" i="1"/>
  <c r="E22" i="1"/>
  <c r="C20" i="1"/>
  <c r="D20" i="1"/>
  <c r="E20" i="1"/>
  <c r="F20" i="1"/>
  <c r="D19" i="1"/>
  <c r="E19" i="1"/>
  <c r="F19" i="1"/>
  <c r="C19" i="1"/>
  <c r="D18" i="1"/>
  <c r="E18" i="1"/>
  <c r="F18" i="1"/>
  <c r="C18" i="1"/>
  <c r="F13" i="1"/>
  <c r="F23" i="1" s="1"/>
  <c r="E13" i="1"/>
  <c r="E23" i="1" s="1"/>
  <c r="D13" i="1"/>
  <c r="D23" i="1" s="1"/>
  <c r="C13" i="1"/>
  <c r="C23" i="1" s="1"/>
  <c r="C33" i="1" l="1"/>
  <c r="I6" i="4"/>
  <c r="C10" i="9"/>
  <c r="C11" i="9"/>
  <c r="K9" i="9" s="1"/>
  <c r="C16" i="7"/>
  <c r="I7" i="7" s="1"/>
  <c r="C35" i="1"/>
  <c r="C34" i="1"/>
  <c r="D24" i="1"/>
  <c r="D27" i="1"/>
  <c r="C27" i="1"/>
  <c r="F27" i="1"/>
  <c r="C24" i="1"/>
  <c r="F24" i="1"/>
  <c r="E24" i="1"/>
  <c r="E27" i="1"/>
  <c r="C29" i="1" l="1"/>
</calcChain>
</file>

<file path=xl/sharedStrings.xml><?xml version="1.0" encoding="utf-8"?>
<sst xmlns="http://schemas.openxmlformats.org/spreadsheetml/2006/main" count="501" uniqueCount="250">
  <si>
    <t>Gear Type</t>
  </si>
  <si>
    <t>Gear A</t>
  </si>
  <si>
    <t>Gear B</t>
  </si>
  <si>
    <t>Gear C</t>
  </si>
  <si>
    <t>Gear D</t>
  </si>
  <si>
    <t>Demand</t>
  </si>
  <si>
    <t>Revenue</t>
  </si>
  <si>
    <t>Outsource</t>
  </si>
  <si>
    <t>Process</t>
  </si>
  <si>
    <t>Hours Available</t>
  </si>
  <si>
    <t>Cost per hour</t>
  </si>
  <si>
    <t>Forming</t>
  </si>
  <si>
    <t>Hardening</t>
  </si>
  <si>
    <t>Deburring</t>
  </si>
  <si>
    <t>Decision Variables</t>
  </si>
  <si>
    <t>Total Produced</t>
  </si>
  <si>
    <t>Total Outsourced</t>
  </si>
  <si>
    <t>Total Forming</t>
  </si>
  <si>
    <t>Total Hardening</t>
  </si>
  <si>
    <t>Total Deburring</t>
  </si>
  <si>
    <t>Total Revenue</t>
  </si>
  <si>
    <t>Total Cost</t>
  </si>
  <si>
    <t>In House Profit</t>
  </si>
  <si>
    <t>Outsource revenue</t>
  </si>
  <si>
    <t>Total Outsourcing Cost</t>
  </si>
  <si>
    <t>Outsource Profit</t>
  </si>
  <si>
    <t>Total Profit</t>
  </si>
  <si>
    <t>Cost per unit</t>
  </si>
  <si>
    <t>Constraints</t>
  </si>
  <si>
    <t>Gear A + Outsource</t>
  </si>
  <si>
    <t>Gear B + Outsource</t>
  </si>
  <si>
    <t>Gear C + Outsource</t>
  </si>
  <si>
    <t>Gear D + Outsource</t>
  </si>
  <si>
    <t>&lt;=</t>
  </si>
  <si>
    <t>=</t>
  </si>
  <si>
    <t>LHS</t>
  </si>
  <si>
    <t>Sign</t>
  </si>
  <si>
    <t>RHS</t>
  </si>
  <si>
    <t>Microsoft Excel 16.0 Feasibility Report</t>
  </si>
  <si>
    <t>Worksheet: [QUMT 6360 Project 2-I BM.xlsx]Q1</t>
  </si>
  <si>
    <t>Report Created: 7/5/2025 1:04:44 AM</t>
  </si>
  <si>
    <t>Constraints Which Make the Problem Infeasible</t>
  </si>
  <si>
    <t>Cell</t>
  </si>
  <si>
    <t>Name</t>
  </si>
  <si>
    <t>Cell Value</t>
  </si>
  <si>
    <t>Formula</t>
  </si>
  <si>
    <t>Status</t>
  </si>
  <si>
    <t>Slack</t>
  </si>
  <si>
    <t>$C$32</t>
  </si>
  <si>
    <t>Outsource Gear A</t>
  </si>
  <si>
    <t>$C$32&lt;=$E$32</t>
  </si>
  <si>
    <t>Binding</t>
  </si>
  <si>
    <t>$C$35</t>
  </si>
  <si>
    <t>Deburring Gear A</t>
  </si>
  <si>
    <t>$C$35&lt;=$E$35</t>
  </si>
  <si>
    <t>Number of Attendants</t>
  </si>
  <si>
    <t>2AM - 6AM</t>
  </si>
  <si>
    <t>6AM - 10AM</t>
  </si>
  <si>
    <t>10AM - 2PM</t>
  </si>
  <si>
    <t>2PM - 6PM</t>
  </si>
  <si>
    <t>6PM - 10PM</t>
  </si>
  <si>
    <t>10PM - 2AM</t>
  </si>
  <si>
    <t>SHIFT A</t>
  </si>
  <si>
    <t>SHIFT B</t>
  </si>
  <si>
    <t>SHIFT C</t>
  </si>
  <si>
    <t xml:space="preserve"> SHIFT D</t>
  </si>
  <si>
    <t>SHIFT E</t>
  </si>
  <si>
    <t>SHIFT F</t>
  </si>
  <si>
    <t>Attendants</t>
  </si>
  <si>
    <t>&gt;=</t>
  </si>
  <si>
    <t>Microsoft Excel 16.0 Answer Report</t>
  </si>
  <si>
    <t>Result: Solver found a solution.  All Constraints and optimality conditions are satisfied.</t>
  </si>
  <si>
    <t>Solver Engine</t>
  </si>
  <si>
    <t>Engine: Simplex LP</t>
  </si>
  <si>
    <t>Solver Options</t>
  </si>
  <si>
    <t>Max Time Unlimited,  Iterations Unlimited, Precision 0.000001, Use Automatic Scaling</t>
  </si>
  <si>
    <t>Max Subproblems Unlimited, Max Integer Sols Unlimited, Integer Tolerance 1%, Assume NonNegative</t>
  </si>
  <si>
    <t>Objective Cell (Max)</t>
  </si>
  <si>
    <t>Variable Cells</t>
  </si>
  <si>
    <t>Original Value</t>
  </si>
  <si>
    <t>Final Value</t>
  </si>
  <si>
    <t>Integer</t>
  </si>
  <si>
    <t>Contin</t>
  </si>
  <si>
    <t>$D$6</t>
  </si>
  <si>
    <t>$H$6</t>
  </si>
  <si>
    <t>$I$14</t>
  </si>
  <si>
    <t>$I$14=$K$14</t>
  </si>
  <si>
    <t>$I$15</t>
  </si>
  <si>
    <t>$I$15=$K$15</t>
  </si>
  <si>
    <t>$I$16</t>
  </si>
  <si>
    <t>$I$16=$K$16</t>
  </si>
  <si>
    <t>$I$17</t>
  </si>
  <si>
    <t>$I$17=$K$17</t>
  </si>
  <si>
    <t>$I$18</t>
  </si>
  <si>
    <t>$I$18=$K$18</t>
  </si>
  <si>
    <t>$I$19</t>
  </si>
  <si>
    <t>$I$19=$K$19</t>
  </si>
  <si>
    <t>$I$8</t>
  </si>
  <si>
    <t>$I$8&gt;=$K$8</t>
  </si>
  <si>
    <t>Not Binding</t>
  </si>
  <si>
    <t>$I$9</t>
  </si>
  <si>
    <t>$I$9&gt;=$K$9</t>
  </si>
  <si>
    <t>$I$10</t>
  </si>
  <si>
    <t>$I$10&gt;=$K$10</t>
  </si>
  <si>
    <t>$I$11</t>
  </si>
  <si>
    <t>$I$11&gt;=$K$11</t>
  </si>
  <si>
    <t>$I$12</t>
  </si>
  <si>
    <t>$I$12&gt;=$K$12</t>
  </si>
  <si>
    <t>$I$13</t>
  </si>
  <si>
    <t>$I$13&gt;=$K$13</t>
  </si>
  <si>
    <t>Engine: GRG Nonlinear</t>
  </si>
  <si>
    <t xml:space="preserve"> Convergence 0.0001, Population Size 100, Random Seed 0, Derivatives Forward, Require Bounds</t>
  </si>
  <si>
    <t>Objective Cell (Min)</t>
  </si>
  <si>
    <t>$I$6</t>
  </si>
  <si>
    <t>$C$8</t>
  </si>
  <si>
    <t>2AM - 6AM SHIFT A</t>
  </si>
  <si>
    <t>$D$8</t>
  </si>
  <si>
    <t>2AM - 6AM SHIFT B</t>
  </si>
  <si>
    <t>$E$8</t>
  </si>
  <si>
    <t>2AM - 6AM SHIFT C</t>
  </si>
  <si>
    <t>$F$8</t>
  </si>
  <si>
    <t>2AM - 6AM  SHIFT D</t>
  </si>
  <si>
    <t>$G$8</t>
  </si>
  <si>
    <t>2AM - 6AM SHIFT E</t>
  </si>
  <si>
    <t>$H$8</t>
  </si>
  <si>
    <t>2AM - 6AM SHIFT F</t>
  </si>
  <si>
    <t>$C$9</t>
  </si>
  <si>
    <t>6AM - 10AM SHIFT A</t>
  </si>
  <si>
    <t>$D$9</t>
  </si>
  <si>
    <t>6AM - 10AM SHIFT B</t>
  </si>
  <si>
    <t>$E$9</t>
  </si>
  <si>
    <t>6AM - 10AM SHIFT C</t>
  </si>
  <si>
    <t>$F$9</t>
  </si>
  <si>
    <t>6AM - 10AM  SHIFT D</t>
  </si>
  <si>
    <t>$G$9</t>
  </si>
  <si>
    <t>6AM - 10AM SHIFT E</t>
  </si>
  <si>
    <t>$H$9</t>
  </si>
  <si>
    <t>6AM - 10AM SHIFT F</t>
  </si>
  <si>
    <t>$C$10</t>
  </si>
  <si>
    <t>10AM - 2PM SHIFT A</t>
  </si>
  <si>
    <t>$D$10</t>
  </si>
  <si>
    <t>10AM - 2PM SHIFT B</t>
  </si>
  <si>
    <t>$E$10</t>
  </si>
  <si>
    <t>10AM - 2PM SHIFT C</t>
  </si>
  <si>
    <t>$F$10</t>
  </si>
  <si>
    <t>10AM - 2PM  SHIFT D</t>
  </si>
  <si>
    <t>$G$10</t>
  </si>
  <si>
    <t>10AM - 2PM SHIFT E</t>
  </si>
  <si>
    <t>$H$10</t>
  </si>
  <si>
    <t>10AM - 2PM SHIFT F</t>
  </si>
  <si>
    <t>$C$11</t>
  </si>
  <si>
    <t>2PM - 6PM SHIFT A</t>
  </si>
  <si>
    <t>$D$11</t>
  </si>
  <si>
    <t>2PM - 6PM SHIFT B</t>
  </si>
  <si>
    <t>$E$11</t>
  </si>
  <si>
    <t>2PM - 6PM SHIFT C</t>
  </si>
  <si>
    <t>$F$11</t>
  </si>
  <si>
    <t>2PM - 6PM  SHIFT D</t>
  </si>
  <si>
    <t>$G$11</t>
  </si>
  <si>
    <t>2PM - 6PM SHIFT E</t>
  </si>
  <si>
    <t>$H$11</t>
  </si>
  <si>
    <t>2PM - 6PM SHIFT F</t>
  </si>
  <si>
    <t>$C$12</t>
  </si>
  <si>
    <t>6PM - 10PM SHIFT A</t>
  </si>
  <si>
    <t>$D$12</t>
  </si>
  <si>
    <t>6PM - 10PM SHIFT B</t>
  </si>
  <si>
    <t>$E$12</t>
  </si>
  <si>
    <t>6PM - 10PM SHIFT C</t>
  </si>
  <si>
    <t>$F$12</t>
  </si>
  <si>
    <t>6PM - 10PM  SHIFT D</t>
  </si>
  <si>
    <t>$G$12</t>
  </si>
  <si>
    <t>6PM - 10PM SHIFT E</t>
  </si>
  <si>
    <t>$H$12</t>
  </si>
  <si>
    <t>6PM - 10PM SHIFT F</t>
  </si>
  <si>
    <t>$C$13</t>
  </si>
  <si>
    <t>10PM - 2AM SHIFT A</t>
  </si>
  <si>
    <t>$D$13</t>
  </si>
  <si>
    <t>10PM - 2AM SHIFT B</t>
  </si>
  <si>
    <t>$E$13</t>
  </si>
  <si>
    <t>10PM - 2AM SHIFT C</t>
  </si>
  <si>
    <t>$F$13</t>
  </si>
  <si>
    <t>10PM - 2AM  SHIFT D</t>
  </si>
  <si>
    <t>$G$13</t>
  </si>
  <si>
    <t>10PM - 2AM SHIFT E</t>
  </si>
  <si>
    <t>$H$13</t>
  </si>
  <si>
    <t>10PM - 2AM SHIFT F</t>
  </si>
  <si>
    <t>Cost</t>
  </si>
  <si>
    <t>Worksheet: [QUMT 6360 Project 2-I BM.xlsx]Q2-b</t>
  </si>
  <si>
    <t>Max Time Unlimited,  Iterations Unlimited, Precision 0.000001</t>
  </si>
  <si>
    <t>$H$14</t>
  </si>
  <si>
    <t>$I$14&gt;=$K$14</t>
  </si>
  <si>
    <t>$I$7</t>
  </si>
  <si>
    <t>Advertising Medium</t>
  </si>
  <si>
    <t>Units</t>
  </si>
  <si>
    <t>Votes</t>
  </si>
  <si>
    <t>Votes Generated</t>
  </si>
  <si>
    <t xml:space="preserve">Constraints </t>
  </si>
  <si>
    <t>Bumper stickers(thousands)</t>
  </si>
  <si>
    <t>Personal mailings(hundreds)</t>
  </si>
  <si>
    <t>Radio ads (per day)</t>
  </si>
  <si>
    <t>Small road side signs</t>
  </si>
  <si>
    <t>Large road side signs</t>
  </si>
  <si>
    <t>Total available</t>
  </si>
  <si>
    <t>Total votes</t>
  </si>
  <si>
    <t>Total cost</t>
  </si>
  <si>
    <t>Worksheet: [QUMT 6360 Project 2-I BM.xlsx]Q3</t>
  </si>
  <si>
    <t>Total votes Cost</t>
  </si>
  <si>
    <t>$D$4</t>
  </si>
  <si>
    <t>Bumper stickers(thousands) Units</t>
  </si>
  <si>
    <t>$D$5</t>
  </si>
  <si>
    <t>Personal mailings(hundreds) Units</t>
  </si>
  <si>
    <t>Radio ads (per day) Units</t>
  </si>
  <si>
    <t>$D$7</t>
  </si>
  <si>
    <t>Small road side signs Units</t>
  </si>
  <si>
    <t>Large road side signs Units</t>
  </si>
  <si>
    <t>$H$4</t>
  </si>
  <si>
    <t xml:space="preserve">Bumper stickers(thousands) Constraints </t>
  </si>
  <si>
    <t>$H$4&gt;=$J$4</t>
  </si>
  <si>
    <t>$H$5</t>
  </si>
  <si>
    <t xml:space="preserve">Personal mailings(hundreds) Constraints </t>
  </si>
  <si>
    <t>$H$5&gt;=$J$5</t>
  </si>
  <si>
    <t xml:space="preserve">Radio ads (per day) Constraints </t>
  </si>
  <si>
    <t>$H$6&gt;=$J$6</t>
  </si>
  <si>
    <t>$H$7</t>
  </si>
  <si>
    <t xml:space="preserve">Small road side signs Constraints </t>
  </si>
  <si>
    <t>$H$7&gt;=$J$7</t>
  </si>
  <si>
    <t xml:space="preserve">Large road side signs Constraints </t>
  </si>
  <si>
    <t>$H$8&gt;=$J$8</t>
  </si>
  <si>
    <t>$K$4</t>
  </si>
  <si>
    <t>$K$4&lt;=$M$4</t>
  </si>
  <si>
    <t>$K$5</t>
  </si>
  <si>
    <t>$K$5&lt;=$M$5</t>
  </si>
  <si>
    <t>$K$6</t>
  </si>
  <si>
    <t>$K$6&lt;=$M$6</t>
  </si>
  <si>
    <t>$K$7</t>
  </si>
  <si>
    <t>$K$7&lt;=$M$7</t>
  </si>
  <si>
    <t>$K$8</t>
  </si>
  <si>
    <t>$K$8&lt;=$M$8</t>
  </si>
  <si>
    <t>$K$9</t>
  </si>
  <si>
    <t>$K$9&lt;=$M$9</t>
  </si>
  <si>
    <t>Report Created: 7/5/2025 7:08:26 AM</t>
  </si>
  <si>
    <t>Solution Time: 0.156 Seconds.</t>
  </si>
  <si>
    <t>Iterations: 9 Subproblems: 0</t>
  </si>
  <si>
    <t>Report Created: 7/5/2025 7:12:37 AM</t>
  </si>
  <si>
    <t>Solution Time: 0.125 Seconds.</t>
  </si>
  <si>
    <t>Iterations: 4 Subproblems: 0</t>
  </si>
  <si>
    <t>Worksheet: [QUMT 6360 Project 2-I BM.xlsx]Q2-a</t>
  </si>
  <si>
    <t>Report Created: 7/5/2025 7:23:58 AM</t>
  </si>
  <si>
    <t>Solution Time: 1.234 Seconds.</t>
  </si>
  <si>
    <t>Iterations: 5 Subproblems: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</si>
</sst>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5" x14ac:knownFonts="1">
    <font>
      <sz val="11"/>
      <color theme="1"/>
      <name val="Aptos Narrow"/>
      <family val="2"/>
      <scheme val="minor"/>
    </font>
    <font>
      <b/>
      <sz val="11"/>
      <color theme="1"/>
      <name val="Aptos Narrow"/>
      <family val="2"/>
      <scheme val="minor"/>
    </font>
    <font>
      <sz val="11"/>
      <color theme="1"/>
      <name val="Calibri"/>
      <family val="2"/>
    </font>
    <font>
      <b/>
      <sz val="11"/>
      <color theme="1"/>
      <name val="Calibri"/>
      <family val="2"/>
    </font>
    <font>
      <b/>
      <sz val="11"/>
      <color indexed="18"/>
      <name val="Aptos Narrow"/>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3" tint="0.89999084444715716"/>
        <bgColor indexed="64"/>
      </patternFill>
    </fill>
    <fill>
      <patternFill patternType="solid">
        <fgColor rgb="FFFFFBC3"/>
        <bgColor indexed="64"/>
      </patternFill>
    </fill>
    <fill>
      <patternFill patternType="solid">
        <fgColor theme="0"/>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right/>
      <top style="medium">
        <color indexed="23"/>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right/>
      <top style="thin">
        <color indexed="23"/>
      </top>
      <bottom/>
      <diagonal/>
    </border>
    <border>
      <left/>
      <right/>
      <top style="thin">
        <color indexed="23"/>
      </top>
      <bottom style="medium">
        <color indexed="23"/>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109">
    <xf numFmtId="0" fontId="0" fillId="0" borderId="0" xfId="0"/>
    <xf numFmtId="0" fontId="0" fillId="0" borderId="0" xfId="0" applyAlignment="1">
      <alignment horizont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8" fontId="2" fillId="0" borderId="4"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xf numFmtId="0" fontId="0" fillId="0" borderId="12" xfId="0" applyBorder="1" applyAlignment="1">
      <alignment horizontal="center"/>
    </xf>
    <xf numFmtId="0" fontId="2" fillId="0" borderId="0" xfId="0" applyFont="1" applyAlignment="1">
      <alignment horizontal="center" vertical="center" wrapText="1"/>
    </xf>
    <xf numFmtId="8" fontId="2" fillId="0" borderId="0" xfId="0" applyNumberFormat="1" applyFont="1" applyAlignment="1">
      <alignment horizontal="center" vertical="center" wrapText="1"/>
    </xf>
    <xf numFmtId="8" fontId="2" fillId="0" borderId="1" xfId="0" applyNumberFormat="1" applyFont="1" applyBorder="1" applyAlignment="1">
      <alignment horizontal="center" vertical="center" wrapText="1"/>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0" xfId="0" applyFill="1" applyAlignment="1">
      <alignment horizontal="center" vertical="center"/>
    </xf>
    <xf numFmtId="0" fontId="0" fillId="3" borderId="5"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 xfId="0" applyFill="1" applyBorder="1" applyAlignment="1">
      <alignment horizontal="center" vertical="center"/>
    </xf>
    <xf numFmtId="1" fontId="0" fillId="0" borderId="1" xfId="0" applyNumberFormat="1" applyBorder="1" applyAlignment="1">
      <alignment horizontal="center"/>
    </xf>
    <xf numFmtId="6" fontId="0" fillId="0" borderId="1" xfId="0" applyNumberFormat="1" applyBorder="1" applyAlignment="1">
      <alignment horizontal="center"/>
    </xf>
    <xf numFmtId="6" fontId="0" fillId="0" borderId="12" xfId="0" applyNumberFormat="1" applyBorder="1" applyAlignment="1">
      <alignment horizontal="center"/>
    </xf>
    <xf numFmtId="1" fontId="0" fillId="3" borderId="0" xfId="0" applyNumberFormat="1" applyFill="1" applyAlignment="1">
      <alignment horizontal="center" vertical="center"/>
    </xf>
    <xf numFmtId="0" fontId="3" fillId="0" borderId="12" xfId="0" applyFont="1" applyBorder="1" applyAlignment="1">
      <alignment horizontal="center" vertical="center" wrapText="1"/>
    </xf>
    <xf numFmtId="0" fontId="1" fillId="0" borderId="12" xfId="0" applyFont="1" applyBorder="1" applyAlignment="1">
      <alignment horizontal="center"/>
    </xf>
    <xf numFmtId="0" fontId="0" fillId="0" borderId="3" xfId="0" applyBorder="1" applyAlignment="1">
      <alignment horizontal="center"/>
    </xf>
    <xf numFmtId="1" fontId="0" fillId="0" borderId="3" xfId="0" applyNumberFormat="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1" fontId="0" fillId="4" borderId="16" xfId="0" applyNumberFormat="1" applyFill="1" applyBorder="1" applyAlignment="1">
      <alignment horizontal="center"/>
    </xf>
    <xf numFmtId="1" fontId="0" fillId="4" borderId="17" xfId="0" applyNumberFormat="1"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1" fillId="2" borderId="21" xfId="0" applyFont="1" applyFill="1" applyBorder="1" applyAlignment="1">
      <alignment horizont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0" xfId="0" applyFont="1"/>
    <xf numFmtId="0" fontId="4" fillId="0" borderId="27" xfId="0" applyFont="1" applyBorder="1" applyAlignment="1">
      <alignment horizontal="center"/>
    </xf>
    <xf numFmtId="0" fontId="1" fillId="0" borderId="9" xfId="0" applyFont="1" applyBorder="1"/>
    <xf numFmtId="0" fontId="0" fillId="0" borderId="14" xfId="0" applyBorder="1"/>
    <xf numFmtId="0" fontId="0" fillId="0" borderId="2" xfId="0"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35"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0" fillId="0" borderId="28"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0" fillId="4" borderId="38" xfId="0" applyFill="1" applyBorder="1" applyAlignment="1">
      <alignment horizontal="center" vertical="center"/>
    </xf>
    <xf numFmtId="0" fontId="0" fillId="2" borderId="39" xfId="0" applyFill="1" applyBorder="1" applyAlignment="1">
      <alignment horizontal="center" vertical="center"/>
    </xf>
    <xf numFmtId="0" fontId="0" fillId="3" borderId="28" xfId="0" applyFill="1" applyBorder="1" applyAlignment="1">
      <alignment horizontal="center" vertical="center"/>
    </xf>
    <xf numFmtId="0" fontId="0" fillId="3" borderId="44" xfId="0" applyFill="1" applyBorder="1" applyAlignment="1">
      <alignment horizontal="center" vertical="center"/>
    </xf>
    <xf numFmtId="0" fontId="0" fillId="3" borderId="34" xfId="0" applyFill="1" applyBorder="1" applyAlignment="1">
      <alignment horizontal="center" vertical="center"/>
    </xf>
    <xf numFmtId="0" fontId="0" fillId="3" borderId="47"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3" borderId="33" xfId="0" applyFill="1" applyBorder="1" applyAlignment="1">
      <alignment horizontal="center" vertical="center"/>
    </xf>
    <xf numFmtId="0" fontId="0" fillId="3" borderId="48" xfId="0" applyFill="1" applyBorder="1" applyAlignment="1">
      <alignment horizontal="center" vertical="center"/>
    </xf>
    <xf numFmtId="0" fontId="0" fillId="0" borderId="49" xfId="0" applyBorder="1"/>
    <xf numFmtId="0" fontId="0" fillId="0" borderId="50" xfId="0" applyBorder="1"/>
    <xf numFmtId="0" fontId="0" fillId="0" borderId="51" xfId="0" applyBorder="1" applyAlignment="1">
      <alignment horizontal="center" vertical="center"/>
    </xf>
    <xf numFmtId="0" fontId="0" fillId="0" borderId="52" xfId="0" applyBorder="1" applyAlignment="1">
      <alignment horizontal="center" vertical="center"/>
    </xf>
    <xf numFmtId="0" fontId="0" fillId="0" borderId="29" xfId="0" applyBorder="1" applyAlignment="1">
      <alignment horizontal="center" vertical="center"/>
    </xf>
    <xf numFmtId="0" fontId="0" fillId="0" borderId="53"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2" borderId="1" xfId="0" applyFill="1" applyBorder="1" applyAlignment="1">
      <alignment horizontal="center" vertical="center"/>
    </xf>
    <xf numFmtId="6" fontId="0" fillId="5" borderId="29" xfId="0" applyNumberFormat="1" applyFill="1" applyBorder="1" applyAlignment="1">
      <alignment horizontal="center" vertical="center"/>
    </xf>
    <xf numFmtId="38" fontId="0" fillId="5" borderId="29" xfId="0" applyNumberFormat="1" applyFill="1" applyBorder="1" applyAlignment="1">
      <alignment horizontal="center" vertical="center"/>
    </xf>
    <xf numFmtId="0" fontId="0" fillId="5" borderId="29" xfId="0" applyFill="1" applyBorder="1" applyAlignment="1">
      <alignment horizontal="center" vertical="center"/>
    </xf>
    <xf numFmtId="0" fontId="0" fillId="2" borderId="6" xfId="0" applyFill="1" applyBorder="1" applyAlignment="1">
      <alignment horizontal="center" vertical="center"/>
    </xf>
    <xf numFmtId="6" fontId="0" fillId="0" borderId="28" xfId="0" applyNumberFormat="1" applyBorder="1" applyAlignment="1">
      <alignment horizontal="center" vertical="center"/>
    </xf>
    <xf numFmtId="38" fontId="0" fillId="0" borderId="28" xfId="0" applyNumberFormat="1" applyBorder="1" applyAlignment="1">
      <alignment horizontal="center" vertical="center"/>
    </xf>
    <xf numFmtId="0" fontId="0" fillId="2" borderId="9" xfId="0" applyFill="1" applyBorder="1" applyAlignment="1">
      <alignment horizontal="center" vertical="center"/>
    </xf>
    <xf numFmtId="0" fontId="0" fillId="2" borderId="5" xfId="0" applyFill="1" applyBorder="1" applyAlignment="1">
      <alignment horizontal="center" vertical="center"/>
    </xf>
    <xf numFmtId="1" fontId="0" fillId="0" borderId="28" xfId="0" applyNumberFormat="1" applyBorder="1" applyAlignment="1">
      <alignment horizontal="center" vertical="center"/>
    </xf>
    <xf numFmtId="0" fontId="0" fillId="2" borderId="10" xfId="0" applyFill="1" applyBorder="1" applyAlignment="1">
      <alignment horizontal="center" vertical="center"/>
    </xf>
    <xf numFmtId="6" fontId="0" fillId="3" borderId="10" xfId="0" applyNumberFormat="1" applyFill="1" applyBorder="1" applyAlignment="1">
      <alignment horizontal="center" vertical="center"/>
    </xf>
    <xf numFmtId="3" fontId="0" fillId="3" borderId="4" xfId="0" applyNumberFormat="1" applyFill="1" applyBorder="1" applyAlignment="1">
      <alignment horizontal="center" vertical="center"/>
    </xf>
    <xf numFmtId="3" fontId="0" fillId="2" borderId="8" xfId="0" applyNumberFormat="1" applyFill="1" applyBorder="1" applyAlignment="1">
      <alignment horizontal="center" vertical="center"/>
    </xf>
    <xf numFmtId="6" fontId="0" fillId="2" borderId="4" xfId="0" applyNumberFormat="1" applyFill="1" applyBorder="1" applyAlignment="1">
      <alignment horizontal="center" vertical="center"/>
    </xf>
    <xf numFmtId="0" fontId="0" fillId="4" borderId="36" xfId="0" applyFill="1" applyBorder="1" applyAlignment="1">
      <alignment horizontal="center" vertical="center"/>
    </xf>
    <xf numFmtId="0" fontId="0" fillId="4" borderId="29" xfId="0" applyFill="1" applyBorder="1" applyAlignment="1">
      <alignment horizontal="center" vertical="center"/>
    </xf>
    <xf numFmtId="0" fontId="0" fillId="4" borderId="28" xfId="0" applyFill="1" applyBorder="1" applyAlignment="1">
      <alignment horizontal="center" vertical="center"/>
    </xf>
    <xf numFmtId="6" fontId="0" fillId="0" borderId="50" xfId="0" applyNumberFormat="1" applyBorder="1"/>
    <xf numFmtId="0" fontId="0" fillId="0" borderId="1" xfId="0" applyBorder="1" applyAlignment="1">
      <alignment horizontal="center" vertical="center"/>
    </xf>
    <xf numFmtId="6" fontId="0" fillId="2" borderId="22" xfId="0" applyNumberFormat="1" applyFill="1" applyBorder="1" applyAlignment="1">
      <alignment horizontal="center"/>
    </xf>
    <xf numFmtId="6" fontId="0" fillId="2" borderId="23" xfId="0" applyNumberFormat="1" applyFill="1"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BC3"/>
      <color rgb="FFF8F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10353</xdr:rowOff>
    </xdr:from>
    <xdr:to>
      <xdr:col>13</xdr:col>
      <xdr:colOff>348802</xdr:colOff>
      <xdr:row>28</xdr:row>
      <xdr:rowOff>168715</xdr:rowOff>
    </xdr:to>
    <xdr:sp macro="" textlink="">
      <xdr:nvSpPr>
        <xdr:cNvPr id="3" name="TextBox 2">
          <a:extLst>
            <a:ext uri="{FF2B5EF4-FFF2-40B4-BE49-F238E27FC236}">
              <a16:creationId xmlns:a16="http://schemas.microsoft.com/office/drawing/2014/main" id="{DDDF20C4-7614-4481-BBCB-C3BE2E331EE9}"/>
            </a:ext>
          </a:extLst>
        </xdr:cNvPr>
        <xdr:cNvSpPr txBox="1"/>
      </xdr:nvSpPr>
      <xdr:spPr>
        <a:xfrm>
          <a:off x="5683941" y="2598668"/>
          <a:ext cx="4603991" cy="2767384"/>
        </a:xfrm>
        <a:prstGeom prst="rect">
          <a:avLst/>
        </a:prstGeom>
        <a:solidFill>
          <a:srgbClr val="E8E8E8"/>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Question 1:</a:t>
          </a: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 A gear manufacturer is planning next week’s production run for four types of gears. If necessary, it is possible to outsource any type of gear from another gear company locate nearby. The following table and the table at the bottom of this page (Chapter 3 problem 8 in the textbook)) show next week’s demand, revenue per unit, outsource cost per unit, time (in hours) required per unit in each production process, and the availability and costs of these processes. The nearby company can supply a maximum of 300 units of each type of gear next week. What should be the production and/or outsource plan for the next week to maximize profit?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Gear A, there was 400 total produced  with no outsource.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Gear B, there was 200 total produced with 300 outsourced.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Gear C, there was 52 total produced with no outsource.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Gear D, there was 447 total produced with no outsource.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twoCellAnchor>
  <xdr:twoCellAnchor editAs="oneCell">
    <xdr:from>
      <xdr:col>13</xdr:col>
      <xdr:colOff>644073</xdr:colOff>
      <xdr:row>11</xdr:row>
      <xdr:rowOff>168326</xdr:rowOff>
    </xdr:from>
    <xdr:to>
      <xdr:col>21</xdr:col>
      <xdr:colOff>70962</xdr:colOff>
      <xdr:row>35</xdr:row>
      <xdr:rowOff>149352</xdr:rowOff>
    </xdr:to>
    <xdr:pic>
      <xdr:nvPicPr>
        <xdr:cNvPr id="5" name="Picture 4">
          <a:extLst>
            <a:ext uri="{FF2B5EF4-FFF2-40B4-BE49-F238E27FC236}">
              <a16:creationId xmlns:a16="http://schemas.microsoft.com/office/drawing/2014/main" id="{CD014D3A-2D3F-CD42-EBCB-F19AC38388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24483" y="2187057"/>
          <a:ext cx="4601666" cy="4416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568428</xdr:colOff>
      <xdr:row>14</xdr:row>
      <xdr:rowOff>10241</xdr:rowOff>
    </xdr:from>
    <xdr:to>
      <xdr:col>7</xdr:col>
      <xdr:colOff>302137</xdr:colOff>
      <xdr:row>27</xdr:row>
      <xdr:rowOff>66572</xdr:rowOff>
    </xdr:to>
    <xdr:sp macro="" textlink="">
      <xdr:nvSpPr>
        <xdr:cNvPr id="3" name="TextBox 2">
          <a:extLst>
            <a:ext uri="{FF2B5EF4-FFF2-40B4-BE49-F238E27FC236}">
              <a16:creationId xmlns:a16="http://schemas.microsoft.com/office/drawing/2014/main" id="{220776F9-8FED-4A28-A2C5-7F219E0184AD}"/>
            </a:ext>
          </a:extLst>
        </xdr:cNvPr>
        <xdr:cNvSpPr txBox="1"/>
      </xdr:nvSpPr>
      <xdr:spPr>
        <a:xfrm>
          <a:off x="1213670" y="2539999"/>
          <a:ext cx="4521814" cy="2396614"/>
        </a:xfrm>
        <a:prstGeom prst="rect">
          <a:avLst/>
        </a:prstGeom>
        <a:solidFill>
          <a:srgbClr val="E8E8E8"/>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Question 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 nursing home employs attendants who are needed around the clock. Each attendant is paid the same, regardless of when his or her shift begins. Each shift is 8 consecutive hours. Shifts begin at 6 A.M., 10 A.M., 2 P.M., 6 P.M., 10 P.M. and 2 A.M. The following table shows the nursing home’s requirements for the numbers of attendants to be on duty during specific time periods. (Chapter 3 problem 18 in the textbook)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 What is the minimum number of attendants needed to satisfy the nursing home’s requirements?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110004020202020204"/>
              <a:ea typeface="+mn-ea"/>
              <a:cs typeface="+mn-cs"/>
            </a:rPr>
            <a:t> </a:t>
          </a:r>
          <a:r>
            <a:rPr kumimoji="0" lang="en-US" sz="1200" b="1" i="0" u="sng" strike="noStrike" kern="0" cap="none" spc="0" normalizeH="0" baseline="0" noProof="0">
              <a:ln>
                <a:noFill/>
              </a:ln>
              <a:solidFill>
                <a:sysClr val="windowText" lastClr="000000"/>
              </a:solidFill>
              <a:effectLst/>
              <a:uLnTx/>
              <a:uFillTx/>
              <a:latin typeface="Aptos Narrow" panose="02110004020202020204"/>
              <a:ea typeface="+mn-ea"/>
              <a:cs typeface="+mn-cs"/>
            </a:rPr>
            <a:t>73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twoCellAnchor>
  <xdr:twoCellAnchor editAs="oneCell">
    <xdr:from>
      <xdr:col>12</xdr:col>
      <xdr:colOff>2567</xdr:colOff>
      <xdr:row>3</xdr:row>
      <xdr:rowOff>12644</xdr:rowOff>
    </xdr:from>
    <xdr:to>
      <xdr:col>17</xdr:col>
      <xdr:colOff>564757</xdr:colOff>
      <xdr:row>23</xdr:row>
      <xdr:rowOff>17958</xdr:rowOff>
    </xdr:to>
    <xdr:pic>
      <xdr:nvPicPr>
        <xdr:cNvPr id="5" name="Picture 4">
          <a:extLst>
            <a:ext uri="{FF2B5EF4-FFF2-40B4-BE49-F238E27FC236}">
              <a16:creationId xmlns:a16="http://schemas.microsoft.com/office/drawing/2014/main" id="{383130A9-A7DB-5D00-ECD8-EACA7F6D54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05720" y="560542"/>
          <a:ext cx="3807433" cy="36509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30342</xdr:colOff>
      <xdr:row>17</xdr:row>
      <xdr:rowOff>30144</xdr:rowOff>
    </xdr:from>
    <xdr:to>
      <xdr:col>10</xdr:col>
      <xdr:colOff>583738</xdr:colOff>
      <xdr:row>37</xdr:row>
      <xdr:rowOff>28432</xdr:rowOff>
    </xdr:to>
    <xdr:sp macro="" textlink="">
      <xdr:nvSpPr>
        <xdr:cNvPr id="2" name="TextBox 1">
          <a:extLst>
            <a:ext uri="{FF2B5EF4-FFF2-40B4-BE49-F238E27FC236}">
              <a16:creationId xmlns:a16="http://schemas.microsoft.com/office/drawing/2014/main" id="{D883934C-74EF-4873-A186-3549A76B1F24}"/>
            </a:ext>
          </a:extLst>
        </xdr:cNvPr>
        <xdr:cNvSpPr txBox="1"/>
      </xdr:nvSpPr>
      <xdr:spPr>
        <a:xfrm>
          <a:off x="677190" y="3100890"/>
          <a:ext cx="7277761" cy="3552393"/>
        </a:xfrm>
        <a:prstGeom prst="rect">
          <a:avLst/>
        </a:prstGeom>
        <a:solidFill>
          <a:srgbClr val="E8E8E8"/>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Question 2 (b)</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 nursing home employs attendants who are needed around the clock. Each attendant is paid the same, regardless of when his or her shift begins. Each shift is 8 consecutive hours. Shifts begin at 6 A.M., 10 A.M., 2 P.M., 6 P.M., 10 P.M. and 2 A.M. The following table shows the nursing home’s requirements for the numbers of attendants to be on duty during specific time periods. (Chapter 3 problem 18 in the textbook)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b)The nursing home would like to use the same number of attendants determined in part (a) but would now like to minimize the total salary paid. Attendants are paid $16 per hour during 8 A. M. – 8 P.M., and a 25% premium per hour during 8 P.M. – 8 A.M. How should the attendants now be scheduled?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The attendants should be scheduled in a way that minimizes the number of night shift attendants because they are paid at the higher rate and maximize the use of day shift attendants that are paid at the lower rate.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Shift A: 8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Shift B: 19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Shift C: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Shift D:11.5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Shift E: 29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Shift F: 0</a:t>
          </a:r>
        </a:p>
      </xdr:txBody>
    </xdr:sp>
    <xdr:clientData/>
  </xdr:twoCellAnchor>
  <xdr:twoCellAnchor editAs="oneCell">
    <xdr:from>
      <xdr:col>12</xdr:col>
      <xdr:colOff>0</xdr:colOff>
      <xdr:row>4</xdr:row>
      <xdr:rowOff>0</xdr:rowOff>
    </xdr:from>
    <xdr:to>
      <xdr:col>18</xdr:col>
      <xdr:colOff>485529</xdr:colOff>
      <xdr:row>27</xdr:row>
      <xdr:rowOff>286</xdr:rowOff>
    </xdr:to>
    <xdr:pic>
      <xdr:nvPicPr>
        <xdr:cNvPr id="6" name="Picture 5">
          <a:extLst>
            <a:ext uri="{FF2B5EF4-FFF2-40B4-BE49-F238E27FC236}">
              <a16:creationId xmlns:a16="http://schemas.microsoft.com/office/drawing/2014/main" id="{F7CFE2DA-5BE8-A411-4ED3-DD49BDF86C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2766" y="736023"/>
          <a:ext cx="4382120" cy="4228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4452</xdr:colOff>
      <xdr:row>12</xdr:row>
      <xdr:rowOff>13353</xdr:rowOff>
    </xdr:from>
    <xdr:to>
      <xdr:col>11</xdr:col>
      <xdr:colOff>558645</xdr:colOff>
      <xdr:row>26</xdr:row>
      <xdr:rowOff>162769</xdr:rowOff>
    </xdr:to>
    <xdr:sp macro="" textlink="">
      <xdr:nvSpPr>
        <xdr:cNvPr id="3" name="TextBox 2">
          <a:extLst>
            <a:ext uri="{FF2B5EF4-FFF2-40B4-BE49-F238E27FC236}">
              <a16:creationId xmlns:a16="http://schemas.microsoft.com/office/drawing/2014/main" id="{75B32818-A560-42C6-B5E0-05359F3CBFFC}"/>
            </a:ext>
          </a:extLst>
        </xdr:cNvPr>
        <xdr:cNvSpPr txBox="1"/>
      </xdr:nvSpPr>
      <xdr:spPr>
        <a:xfrm>
          <a:off x="649500" y="2213749"/>
          <a:ext cx="8988037" cy="2681378"/>
        </a:xfrm>
        <a:prstGeom prst="rect">
          <a:avLst/>
        </a:prstGeom>
        <a:solidFill>
          <a:srgbClr val="E8E8E8"/>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Question 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 political candidate is planning his media budget for an upcoming election. He has $90,500 to spend. His political consultants have provided him with the following estimates of additional votes as a results of the advertising effort: (Chapter 3 problem 12 in the textbook)</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every small sign placed b the roadside, he will garner 10 additional votes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every large sign placed by the roadside, he will garner 30 additional votes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every thousand bumper stickers placed on cars, he will garner 10 additional votes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every hundred personal mailings to registered voters, he will garner 40 additional votes, and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every radio ad heard daily in the last month before the election, he will garner 485 additional votes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The costs of each of these advertising devices, along with the practical minimum and maximum that should be planned for each, are shown on the following table. How should the candidate plan to spend his campaign money? </a:t>
          </a:r>
          <a:endPar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With a $90,500 budget, the political candidate should purchase 40 thousand bumper stickers, 800 personal mailers, 4 radio ads per day,  100 small road signs, and 300 large road signs.</a:t>
          </a:r>
        </a:p>
      </xdr:txBody>
    </xdr:sp>
    <xdr:clientData/>
  </xdr:twoCellAnchor>
  <xdr:twoCellAnchor editAs="oneCell">
    <xdr:from>
      <xdr:col>14</xdr:col>
      <xdr:colOff>0</xdr:colOff>
      <xdr:row>2</xdr:row>
      <xdr:rowOff>11617</xdr:rowOff>
    </xdr:from>
    <xdr:to>
      <xdr:col>20</xdr:col>
      <xdr:colOff>505112</xdr:colOff>
      <xdr:row>25</xdr:row>
      <xdr:rowOff>68668</xdr:rowOff>
    </xdr:to>
    <xdr:pic>
      <xdr:nvPicPr>
        <xdr:cNvPr id="5" name="Picture 4">
          <a:extLst>
            <a:ext uri="{FF2B5EF4-FFF2-40B4-BE49-F238E27FC236}">
              <a16:creationId xmlns:a16="http://schemas.microsoft.com/office/drawing/2014/main" id="{02983223-DE5E-0B90-949F-DCB1FEB34684}"/>
            </a:ext>
          </a:extLst>
        </xdr:cNvPr>
        <xdr:cNvPicPr>
          <a:picLocks noChangeAspect="1"/>
        </xdr:cNvPicPr>
      </xdr:nvPicPr>
      <xdr:blipFill>
        <a:blip xmlns:r="http://schemas.openxmlformats.org/officeDocument/2006/relationships" r:embed="rId1"/>
        <a:stretch>
          <a:fillRect/>
        </a:stretch>
      </xdr:blipFill>
      <xdr:spPr>
        <a:xfrm>
          <a:off x="11075717" y="377517"/>
          <a:ext cx="4408039" cy="4221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F9C4-E167-4CFB-83E1-27521A067A0C}">
  <dimension ref="B2:H41"/>
  <sheetViews>
    <sheetView zoomScale="45" zoomScaleNormal="70" workbookViewId="0">
      <selection activeCell="G25" sqref="G25"/>
    </sheetView>
  </sheetViews>
  <sheetFormatPr defaultRowHeight="14.25" x14ac:dyDescent="0.45"/>
  <cols>
    <col min="2" max="2" width="19" customWidth="1"/>
    <col min="3" max="4" width="9.3984375" bestFit="1" customWidth="1"/>
    <col min="5" max="5" width="9.265625" bestFit="1" customWidth="1"/>
    <col min="6" max="6" width="9.3984375" bestFit="1" customWidth="1"/>
    <col min="7" max="8" width="13.86328125" customWidth="1"/>
  </cols>
  <sheetData>
    <row r="2" spans="2:8" ht="14.65" thickBot="1" x14ac:dyDescent="0.5">
      <c r="B2" s="1"/>
      <c r="C2" s="1"/>
      <c r="D2" s="1"/>
      <c r="E2" s="1"/>
      <c r="F2" s="1"/>
      <c r="G2" s="1"/>
      <c r="H2" s="1"/>
    </row>
    <row r="3" spans="2:8" ht="14.65" thickBot="1" x14ac:dyDescent="0.5">
      <c r="B3" s="6" t="s">
        <v>0</v>
      </c>
      <c r="C3" s="7" t="s">
        <v>1</v>
      </c>
      <c r="D3" s="7" t="s">
        <v>2</v>
      </c>
      <c r="E3" s="7" t="s">
        <v>3</v>
      </c>
      <c r="F3" s="7" t="s">
        <v>4</v>
      </c>
      <c r="G3" s="1"/>
      <c r="H3" s="1"/>
    </row>
    <row r="4" spans="2:8" ht="14.65" thickBot="1" x14ac:dyDescent="0.5">
      <c r="B4" s="3" t="s">
        <v>5</v>
      </c>
      <c r="C4" s="4">
        <v>400</v>
      </c>
      <c r="D4" s="4">
        <v>500</v>
      </c>
      <c r="E4" s="4">
        <v>450</v>
      </c>
      <c r="F4" s="4">
        <v>600</v>
      </c>
      <c r="G4" s="1"/>
      <c r="H4" s="1"/>
    </row>
    <row r="5" spans="2:8" ht="14.65" thickBot="1" x14ac:dyDescent="0.5">
      <c r="B5" s="3" t="s">
        <v>6</v>
      </c>
      <c r="C5" s="5">
        <v>12.5</v>
      </c>
      <c r="D5" s="5">
        <v>15.6</v>
      </c>
      <c r="E5" s="5">
        <v>17.399999999999999</v>
      </c>
      <c r="F5" s="5">
        <v>19.3</v>
      </c>
      <c r="G5" s="1"/>
      <c r="H5" s="1"/>
    </row>
    <row r="6" spans="2:8" ht="14.65" thickBot="1" x14ac:dyDescent="0.5">
      <c r="B6" s="3" t="s">
        <v>7</v>
      </c>
      <c r="C6" s="5">
        <v>7.1</v>
      </c>
      <c r="D6" s="5">
        <v>8.1</v>
      </c>
      <c r="E6" s="5">
        <v>8.4</v>
      </c>
      <c r="F6" s="5">
        <v>9</v>
      </c>
      <c r="G6" s="1"/>
      <c r="H6" s="1"/>
    </row>
    <row r="7" spans="2:8" x14ac:dyDescent="0.45">
      <c r="B7" s="1"/>
      <c r="C7" s="1"/>
      <c r="D7" s="1"/>
      <c r="E7" s="1"/>
      <c r="F7" s="1"/>
      <c r="G7" s="1"/>
      <c r="H7" s="1"/>
    </row>
    <row r="8" spans="2:8" ht="14.65" thickBot="1" x14ac:dyDescent="0.5">
      <c r="B8" s="1"/>
      <c r="C8" s="1"/>
      <c r="D8" s="1"/>
      <c r="E8" s="1"/>
      <c r="F8" s="1"/>
      <c r="G8" s="1"/>
      <c r="H8" s="1"/>
    </row>
    <row r="9" spans="2:8" ht="14.65" thickBot="1" x14ac:dyDescent="0.5">
      <c r="B9" s="6" t="s">
        <v>8</v>
      </c>
      <c r="C9" s="7" t="s">
        <v>1</v>
      </c>
      <c r="D9" s="7" t="s">
        <v>2</v>
      </c>
      <c r="E9" s="7" t="s">
        <v>3</v>
      </c>
      <c r="F9" s="7" t="s">
        <v>4</v>
      </c>
      <c r="G9" s="7" t="s">
        <v>9</v>
      </c>
      <c r="H9" s="7" t="s">
        <v>10</v>
      </c>
    </row>
    <row r="10" spans="2:8" ht="14.65" thickBot="1" x14ac:dyDescent="0.5">
      <c r="B10" s="3" t="s">
        <v>11</v>
      </c>
      <c r="C10" s="4">
        <v>0.3</v>
      </c>
      <c r="D10" s="4">
        <v>0.36</v>
      </c>
      <c r="E10" s="4">
        <v>0.38</v>
      </c>
      <c r="F10" s="4">
        <v>0.45</v>
      </c>
      <c r="G10" s="4">
        <v>500</v>
      </c>
      <c r="H10" s="5">
        <v>9</v>
      </c>
    </row>
    <row r="11" spans="2:8" ht="14.65" thickBot="1" x14ac:dyDescent="0.5">
      <c r="B11" s="3" t="s">
        <v>12</v>
      </c>
      <c r="C11" s="4">
        <v>0.2</v>
      </c>
      <c r="D11" s="4">
        <v>0.3</v>
      </c>
      <c r="E11" s="4">
        <v>0.24</v>
      </c>
      <c r="F11" s="4">
        <v>0.33</v>
      </c>
      <c r="G11" s="4">
        <v>300</v>
      </c>
      <c r="H11" s="5">
        <v>8</v>
      </c>
    </row>
    <row r="12" spans="2:8" ht="14.65" thickBot="1" x14ac:dyDescent="0.5">
      <c r="B12" s="3" t="s">
        <v>13</v>
      </c>
      <c r="C12" s="4">
        <v>0.3</v>
      </c>
      <c r="D12" s="4">
        <v>0.3</v>
      </c>
      <c r="E12" s="4">
        <v>0.35</v>
      </c>
      <c r="F12" s="4">
        <v>0.25</v>
      </c>
      <c r="G12" s="4">
        <v>310</v>
      </c>
      <c r="H12" s="5">
        <v>7.5</v>
      </c>
    </row>
    <row r="13" spans="2:8" ht="14.65" thickBot="1" x14ac:dyDescent="0.5">
      <c r="B13" s="2" t="s">
        <v>27</v>
      </c>
      <c r="C13" s="13">
        <f>(C10*$H$10)+(C11*$H$11)+(C12*$H$12)</f>
        <v>6.55</v>
      </c>
      <c r="D13" s="13">
        <f>(D10*$H$10)+(D11*$H$11)+(D12*$H$12)</f>
        <v>7.89</v>
      </c>
      <c r="E13" s="13">
        <f>(E10*$H$10)+(E11*$H$11)+(E12*$H$12)</f>
        <v>7.9649999999999999</v>
      </c>
      <c r="F13" s="13">
        <f>(F10*$H$10)+(F11*$H$11)+(F12*$H$12)</f>
        <v>8.5649999999999995</v>
      </c>
      <c r="G13" s="11"/>
      <c r="H13" s="12"/>
    </row>
    <row r="14" spans="2:8" ht="14.65" thickBot="1" x14ac:dyDescent="0.5"/>
    <row r="15" spans="2:8" ht="14.65" thickBot="1" x14ac:dyDescent="0.5">
      <c r="B15" s="27" t="s">
        <v>14</v>
      </c>
      <c r="C15" s="28" t="s">
        <v>1</v>
      </c>
      <c r="D15" s="28" t="s">
        <v>2</v>
      </c>
      <c r="E15" s="28" t="s">
        <v>3</v>
      </c>
      <c r="F15" s="28" t="s">
        <v>4</v>
      </c>
    </row>
    <row r="16" spans="2:8" ht="15" thickTop="1" thickBot="1" x14ac:dyDescent="0.5">
      <c r="B16" s="31" t="s">
        <v>15</v>
      </c>
      <c r="C16" s="32">
        <v>400</v>
      </c>
      <c r="D16" s="32">
        <v>200.00000000000006</v>
      </c>
      <c r="E16" s="33">
        <v>52.252252252252362</v>
      </c>
      <c r="F16" s="34">
        <v>446.84684684684669</v>
      </c>
    </row>
    <row r="17" spans="2:6" ht="14.65" thickBot="1" x14ac:dyDescent="0.5">
      <c r="B17" s="35" t="s">
        <v>16</v>
      </c>
      <c r="C17" s="36">
        <v>0</v>
      </c>
      <c r="D17" s="36">
        <v>300</v>
      </c>
      <c r="E17" s="36">
        <v>0</v>
      </c>
      <c r="F17" s="37">
        <v>0</v>
      </c>
    </row>
    <row r="18" spans="2:6" ht="15" thickTop="1" thickBot="1" x14ac:dyDescent="0.5">
      <c r="B18" s="29" t="s">
        <v>17</v>
      </c>
      <c r="C18" s="29">
        <f>C10*C$16</f>
        <v>120</v>
      </c>
      <c r="D18" s="29">
        <f t="shared" ref="D18:F18" si="0">D10*D$16</f>
        <v>72.000000000000014</v>
      </c>
      <c r="E18" s="30">
        <f t="shared" si="0"/>
        <v>19.855855855855896</v>
      </c>
      <c r="F18" s="30">
        <f t="shared" si="0"/>
        <v>201.08108108108101</v>
      </c>
    </row>
    <row r="19" spans="2:6" ht="14.65" thickBot="1" x14ac:dyDescent="0.5">
      <c r="B19" s="9" t="s">
        <v>18</v>
      </c>
      <c r="C19" s="9">
        <f>C11*C$16</f>
        <v>80</v>
      </c>
      <c r="D19" s="9">
        <f t="shared" ref="D19:F19" si="1">D11*D$16</f>
        <v>60.000000000000014</v>
      </c>
      <c r="E19" s="23">
        <f t="shared" si="1"/>
        <v>12.540540540540567</v>
      </c>
      <c r="F19" s="23">
        <f t="shared" si="1"/>
        <v>147.45945945945942</v>
      </c>
    </row>
    <row r="20" spans="2:6" ht="14.65" thickBot="1" x14ac:dyDescent="0.5">
      <c r="B20" s="9" t="s">
        <v>19</v>
      </c>
      <c r="C20" s="9">
        <f>C12*C$16</f>
        <v>120</v>
      </c>
      <c r="D20" s="9">
        <f t="shared" ref="D20:F20" si="2">D12*D$16</f>
        <v>60.000000000000014</v>
      </c>
      <c r="E20" s="23">
        <f t="shared" si="2"/>
        <v>18.288288288288324</v>
      </c>
      <c r="F20" s="23">
        <f t="shared" si="2"/>
        <v>111.71171171171167</v>
      </c>
    </row>
    <row r="21" spans="2:6" ht="14.65" thickBot="1" x14ac:dyDescent="0.5">
      <c r="B21" s="9"/>
      <c r="C21" s="9"/>
      <c r="D21" s="9"/>
      <c r="E21" s="9"/>
      <c r="F21" s="9"/>
    </row>
    <row r="22" spans="2:6" ht="14.65" thickBot="1" x14ac:dyDescent="0.5">
      <c r="B22" s="9" t="s">
        <v>20</v>
      </c>
      <c r="C22" s="24">
        <f>C5*C16</f>
        <v>5000</v>
      </c>
      <c r="D22" s="24">
        <f>D5*D16</f>
        <v>3120.0000000000009</v>
      </c>
      <c r="E22" s="24">
        <f>E5*E16</f>
        <v>909.18918918919098</v>
      </c>
      <c r="F22" s="24">
        <f>F5*F16</f>
        <v>8624.144144144142</v>
      </c>
    </row>
    <row r="23" spans="2:6" ht="14.65" thickBot="1" x14ac:dyDescent="0.5">
      <c r="B23" s="9" t="s">
        <v>21</v>
      </c>
      <c r="C23" s="24">
        <f>C13*C16</f>
        <v>2620</v>
      </c>
      <c r="D23" s="24">
        <f>D13*D16</f>
        <v>1578.0000000000005</v>
      </c>
      <c r="E23" s="24">
        <f>E13*E16</f>
        <v>416.18918918919007</v>
      </c>
      <c r="F23" s="24">
        <f>F13*F16</f>
        <v>3827.2432432432415</v>
      </c>
    </row>
    <row r="24" spans="2:6" ht="14.65" thickBot="1" x14ac:dyDescent="0.5">
      <c r="B24" s="9" t="s">
        <v>22</v>
      </c>
      <c r="C24" s="24">
        <f>C22-C23</f>
        <v>2380</v>
      </c>
      <c r="D24" s="24">
        <f t="shared" ref="D24:F24" si="3">D22-D23</f>
        <v>1542.0000000000005</v>
      </c>
      <c r="E24" s="24">
        <f t="shared" si="3"/>
        <v>493.00000000000091</v>
      </c>
      <c r="F24" s="24">
        <f t="shared" si="3"/>
        <v>4796.9009009009005</v>
      </c>
    </row>
    <row r="25" spans="2:6" ht="14.65" thickBot="1" x14ac:dyDescent="0.5">
      <c r="B25" s="9" t="s">
        <v>23</v>
      </c>
      <c r="C25" s="24">
        <f>C17*C5</f>
        <v>0</v>
      </c>
      <c r="D25" s="24">
        <f>D17*D5</f>
        <v>4680</v>
      </c>
      <c r="E25" s="24">
        <f>E17*E5</f>
        <v>0</v>
      </c>
      <c r="F25" s="24">
        <f>F17*F5</f>
        <v>0</v>
      </c>
    </row>
    <row r="26" spans="2:6" ht="14.65" thickBot="1" x14ac:dyDescent="0.5">
      <c r="B26" s="10" t="s">
        <v>24</v>
      </c>
      <c r="C26" s="25">
        <f>C17*C6</f>
        <v>0</v>
      </c>
      <c r="D26" s="25">
        <f>D17*D6</f>
        <v>2430</v>
      </c>
      <c r="E26" s="25">
        <f>E17*E6</f>
        <v>0</v>
      </c>
      <c r="F26" s="25">
        <f>F17*F6</f>
        <v>0</v>
      </c>
    </row>
    <row r="27" spans="2:6" ht="14.65" thickBot="1" x14ac:dyDescent="0.5">
      <c r="B27" s="9" t="s">
        <v>25</v>
      </c>
      <c r="C27" s="24">
        <f>C25-C26</f>
        <v>0</v>
      </c>
      <c r="D27" s="24">
        <f t="shared" ref="D27:F27" si="4">D25-D26</f>
        <v>2250</v>
      </c>
      <c r="E27" s="24">
        <f t="shared" si="4"/>
        <v>0</v>
      </c>
      <c r="F27" s="24">
        <f t="shared" si="4"/>
        <v>0</v>
      </c>
    </row>
    <row r="28" spans="2:6" ht="14.65" thickBot="1" x14ac:dyDescent="0.5">
      <c r="B28" s="1"/>
      <c r="C28" s="1"/>
      <c r="D28" s="1"/>
      <c r="E28" s="1"/>
      <c r="F28" s="1"/>
    </row>
    <row r="29" spans="2:6" ht="15" thickTop="1" thickBot="1" x14ac:dyDescent="0.5">
      <c r="B29" s="38" t="s">
        <v>26</v>
      </c>
      <c r="C29" s="101">
        <f>SUM(C24:F24)+SUM(C27:F27)</f>
        <v>11461.900900900902</v>
      </c>
      <c r="D29" s="101"/>
      <c r="E29" s="101"/>
      <c r="F29" s="102"/>
    </row>
    <row r="30" spans="2:6" ht="15" thickTop="1" thickBot="1" x14ac:dyDescent="0.5">
      <c r="B30" s="1"/>
      <c r="C30" s="1"/>
      <c r="D30" s="1"/>
      <c r="E30" s="1"/>
      <c r="F30" s="1"/>
    </row>
    <row r="31" spans="2:6" ht="14.65" thickBot="1" x14ac:dyDescent="0.5">
      <c r="B31" s="8" t="s">
        <v>28</v>
      </c>
    </row>
    <row r="32" spans="2:6" x14ac:dyDescent="0.45">
      <c r="B32" s="14" t="s">
        <v>7</v>
      </c>
      <c r="C32" s="15">
        <f>SUM(C17:F17)</f>
        <v>300</v>
      </c>
      <c r="D32" s="15" t="s">
        <v>33</v>
      </c>
      <c r="E32" s="16">
        <v>300</v>
      </c>
    </row>
    <row r="33" spans="2:5" x14ac:dyDescent="0.45">
      <c r="B33" s="17" t="s">
        <v>11</v>
      </c>
      <c r="C33" s="26">
        <f>SUM(C18:F18)</f>
        <v>412.93693693693695</v>
      </c>
      <c r="D33" s="18" t="s">
        <v>33</v>
      </c>
      <c r="E33" s="19">
        <v>500</v>
      </c>
    </row>
    <row r="34" spans="2:5" x14ac:dyDescent="0.45">
      <c r="B34" s="17" t="s">
        <v>12</v>
      </c>
      <c r="C34" s="18">
        <f>SUM(C19:F19)</f>
        <v>300</v>
      </c>
      <c r="D34" s="18" t="s">
        <v>33</v>
      </c>
      <c r="E34" s="19">
        <v>300</v>
      </c>
    </row>
    <row r="35" spans="2:5" x14ac:dyDescent="0.45">
      <c r="B35" s="17" t="s">
        <v>13</v>
      </c>
      <c r="C35" s="18">
        <f>SUM(C20:F20)</f>
        <v>310</v>
      </c>
      <c r="D35" s="18" t="s">
        <v>33</v>
      </c>
      <c r="E35" s="19">
        <v>310</v>
      </c>
    </row>
    <row r="36" spans="2:5" x14ac:dyDescent="0.45">
      <c r="B36" s="17" t="s">
        <v>29</v>
      </c>
      <c r="C36" s="18">
        <f>SUM(C16+C17)</f>
        <v>400</v>
      </c>
      <c r="D36" s="18" t="s">
        <v>34</v>
      </c>
      <c r="E36" s="19">
        <v>400</v>
      </c>
    </row>
    <row r="37" spans="2:5" x14ac:dyDescent="0.45">
      <c r="B37" s="17" t="s">
        <v>30</v>
      </c>
      <c r="C37" s="18">
        <f>SUM(D16+D17)</f>
        <v>500.00000000000006</v>
      </c>
      <c r="D37" s="18" t="s">
        <v>34</v>
      </c>
      <c r="E37" s="19">
        <v>500</v>
      </c>
    </row>
    <row r="38" spans="2:5" x14ac:dyDescent="0.45">
      <c r="B38" s="17" t="s">
        <v>31</v>
      </c>
      <c r="C38" s="26">
        <f>SUM(E16+E17)</f>
        <v>52.252252252252362</v>
      </c>
      <c r="D38" s="18" t="s">
        <v>34</v>
      </c>
      <c r="E38" s="19">
        <v>450</v>
      </c>
    </row>
    <row r="39" spans="2:5" ht="14.65" thickBot="1" x14ac:dyDescent="0.5">
      <c r="B39" s="20" t="s">
        <v>32</v>
      </c>
      <c r="C39" s="26">
        <f>SUM(F16+F17)</f>
        <v>446.84684684684669</v>
      </c>
      <c r="D39" s="18" t="s">
        <v>34</v>
      </c>
      <c r="E39" s="19">
        <v>600</v>
      </c>
    </row>
    <row r="40" spans="2:5" ht="15" thickTop="1" thickBot="1" x14ac:dyDescent="0.5">
      <c r="C40" s="39" t="s">
        <v>35</v>
      </c>
      <c r="D40" s="40" t="s">
        <v>36</v>
      </c>
      <c r="E40" s="41" t="s">
        <v>37</v>
      </c>
    </row>
    <row r="41" spans="2:5" ht="14.65" thickTop="1" x14ac:dyDescent="0.45"/>
  </sheetData>
  <mergeCells count="1">
    <mergeCell ref="C29:F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64A08-D3D5-4AA0-859E-23EF16DF5162}">
  <dimension ref="A1:G9"/>
  <sheetViews>
    <sheetView showGridLines="0" workbookViewId="0"/>
  </sheetViews>
  <sheetFormatPr defaultRowHeight="14.25" x14ac:dyDescent="0.45"/>
  <cols>
    <col min="1" max="1" width="2.1328125" customWidth="1"/>
    <col min="2" max="2" width="5.9296875" bestFit="1" customWidth="1"/>
    <col min="3" max="3" width="14.3984375" bestFit="1" customWidth="1"/>
    <col min="4" max="4" width="8.86328125" bestFit="1" customWidth="1"/>
    <col min="5" max="5" width="13" bestFit="1" customWidth="1"/>
    <col min="6" max="6" width="6.59765625" bestFit="1" customWidth="1"/>
    <col min="7" max="7" width="5.1328125" bestFit="1" customWidth="1"/>
  </cols>
  <sheetData>
    <row r="1" spans="1:7" x14ac:dyDescent="0.45">
      <c r="A1" s="42" t="s">
        <v>38</v>
      </c>
    </row>
    <row r="2" spans="1:7" x14ac:dyDescent="0.45">
      <c r="A2" s="42" t="s">
        <v>39</v>
      </c>
    </row>
    <row r="3" spans="1:7" x14ac:dyDescent="0.45">
      <c r="A3" s="42" t="s">
        <v>40</v>
      </c>
    </row>
    <row r="6" spans="1:7" ht="14.65" thickBot="1" x14ac:dyDescent="0.5">
      <c r="A6" t="s">
        <v>41</v>
      </c>
    </row>
    <row r="7" spans="1:7" ht="14.65" thickBot="1" x14ac:dyDescent="0.5">
      <c r="B7" s="43" t="s">
        <v>42</v>
      </c>
      <c r="C7" s="43" t="s">
        <v>43</v>
      </c>
      <c r="D7" s="43" t="s">
        <v>44</v>
      </c>
      <c r="E7" s="43" t="s">
        <v>45</v>
      </c>
      <c r="F7" s="43" t="s">
        <v>46</v>
      </c>
      <c r="G7" s="43" t="s">
        <v>47</v>
      </c>
    </row>
    <row r="8" spans="1:7" x14ac:dyDescent="0.45">
      <c r="B8" t="s">
        <v>48</v>
      </c>
      <c r="C8" t="s">
        <v>49</v>
      </c>
      <c r="D8">
        <v>300</v>
      </c>
      <c r="E8" t="s">
        <v>50</v>
      </c>
      <c r="F8" t="s">
        <v>51</v>
      </c>
      <c r="G8">
        <v>0</v>
      </c>
    </row>
    <row r="9" spans="1:7" x14ac:dyDescent="0.45">
      <c r="B9" t="s">
        <v>52</v>
      </c>
      <c r="C9" t="s">
        <v>53</v>
      </c>
      <c r="D9">
        <v>310</v>
      </c>
      <c r="E9" t="s">
        <v>54</v>
      </c>
      <c r="F9" t="s">
        <v>51</v>
      </c>
      <c r="G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7390D-2421-4EFA-BCD3-FA4A1E5A53CE}">
  <dimension ref="B3:K20"/>
  <sheetViews>
    <sheetView zoomScale="85" zoomScaleNormal="100" workbookViewId="0">
      <selection activeCell="K19" sqref="K19"/>
    </sheetView>
  </sheetViews>
  <sheetFormatPr defaultRowHeight="14.25" x14ac:dyDescent="0.45"/>
  <cols>
    <col min="2" max="2" width="21.86328125" customWidth="1"/>
  </cols>
  <sheetData>
    <row r="3" spans="2:11" ht="14.65" thickBot="1" x14ac:dyDescent="0.5"/>
    <row r="4" spans="2:11" x14ac:dyDescent="0.45">
      <c r="C4" s="103" t="s">
        <v>68</v>
      </c>
      <c r="D4" s="104"/>
      <c r="E4" s="104"/>
      <c r="F4" s="104"/>
      <c r="G4" s="104"/>
      <c r="H4" s="105"/>
    </row>
    <row r="5" spans="2:11" ht="14.65" thickBot="1" x14ac:dyDescent="0.5">
      <c r="C5" s="47" t="s">
        <v>62</v>
      </c>
      <c r="D5" s="50" t="s">
        <v>63</v>
      </c>
      <c r="E5" s="50" t="s">
        <v>64</v>
      </c>
      <c r="F5" s="50" t="s">
        <v>65</v>
      </c>
      <c r="G5" s="50" t="s">
        <v>66</v>
      </c>
      <c r="H5" s="51" t="s">
        <v>67</v>
      </c>
    </row>
    <row r="6" spans="2:11" ht="14.65" thickBot="1" x14ac:dyDescent="0.5">
      <c r="B6" s="49" t="s">
        <v>55</v>
      </c>
      <c r="C6" s="62">
        <f>SUM(C8:C13)*0.5</f>
        <v>13.5</v>
      </c>
      <c r="D6" s="62">
        <f t="shared" ref="D6:H6" si="0">SUM(D8:D13)*0.5</f>
        <v>13.5</v>
      </c>
      <c r="E6" s="62">
        <f t="shared" si="0"/>
        <v>8.4999999999999964</v>
      </c>
      <c r="F6" s="62">
        <f t="shared" si="0"/>
        <v>14.5</v>
      </c>
      <c r="G6" s="62">
        <f t="shared" si="0"/>
        <v>14.5</v>
      </c>
      <c r="H6" s="62">
        <f t="shared" si="0"/>
        <v>8.4999999999999964</v>
      </c>
      <c r="I6" s="63">
        <f>SUMPRODUCT(C6:H6)</f>
        <v>73</v>
      </c>
      <c r="J6" s="50"/>
      <c r="K6" s="50"/>
    </row>
    <row r="7" spans="2:11" x14ac:dyDescent="0.45">
      <c r="B7" s="44" t="s">
        <v>28</v>
      </c>
      <c r="C7" s="52"/>
      <c r="D7" s="53"/>
      <c r="E7" s="53"/>
      <c r="F7" s="53"/>
      <c r="G7" s="53"/>
      <c r="H7" s="53"/>
      <c r="I7" s="53"/>
      <c r="J7" s="53"/>
      <c r="K7" s="58"/>
    </row>
    <row r="8" spans="2:11" x14ac:dyDescent="0.45">
      <c r="B8" s="47" t="s">
        <v>56</v>
      </c>
      <c r="C8" s="54">
        <v>13.499999999999998</v>
      </c>
      <c r="D8" s="55">
        <v>0</v>
      </c>
      <c r="E8" s="55">
        <v>0</v>
      </c>
      <c r="F8" s="55">
        <v>0</v>
      </c>
      <c r="G8" s="55">
        <v>0</v>
      </c>
      <c r="H8" s="55">
        <v>8.4999999999999947</v>
      </c>
      <c r="I8" s="64">
        <f>SUM(C8+H8)</f>
        <v>21.999999999999993</v>
      </c>
      <c r="J8" s="64" t="s">
        <v>69</v>
      </c>
      <c r="K8" s="65">
        <v>8</v>
      </c>
    </row>
    <row r="9" spans="2:11" x14ac:dyDescent="0.45">
      <c r="B9" s="47" t="s">
        <v>57</v>
      </c>
      <c r="C9" s="54">
        <v>13.500000000000002</v>
      </c>
      <c r="D9" s="55">
        <v>13.499999999999998</v>
      </c>
      <c r="E9" s="55">
        <v>0</v>
      </c>
      <c r="F9" s="55">
        <v>0</v>
      </c>
      <c r="G9" s="55">
        <v>0</v>
      </c>
      <c r="H9" s="55">
        <v>0</v>
      </c>
      <c r="I9" s="64">
        <f>SUM(C9:D9)</f>
        <v>27</v>
      </c>
      <c r="J9" s="64" t="s">
        <v>69</v>
      </c>
      <c r="K9" s="65">
        <v>27</v>
      </c>
    </row>
    <row r="10" spans="2:11" x14ac:dyDescent="0.45">
      <c r="B10" s="47" t="s">
        <v>58</v>
      </c>
      <c r="C10" s="54">
        <v>0</v>
      </c>
      <c r="D10" s="55">
        <v>13.500000000000002</v>
      </c>
      <c r="E10" s="55">
        <v>8.4999999999999947</v>
      </c>
      <c r="F10" s="55">
        <v>0</v>
      </c>
      <c r="G10" s="55">
        <v>0</v>
      </c>
      <c r="H10" s="55">
        <v>0</v>
      </c>
      <c r="I10" s="64">
        <f>SUM(D10+E10)</f>
        <v>21.999999999999996</v>
      </c>
      <c r="J10" s="64" t="s">
        <v>69</v>
      </c>
      <c r="K10" s="65">
        <v>12</v>
      </c>
    </row>
    <row r="11" spans="2:11" x14ac:dyDescent="0.45">
      <c r="B11" s="47" t="s">
        <v>59</v>
      </c>
      <c r="C11" s="54">
        <v>0</v>
      </c>
      <c r="D11" s="55">
        <v>0</v>
      </c>
      <c r="E11" s="55">
        <v>8.5</v>
      </c>
      <c r="F11" s="55">
        <v>14.499999999999998</v>
      </c>
      <c r="G11" s="55">
        <v>0</v>
      </c>
      <c r="H11" s="55">
        <v>0</v>
      </c>
      <c r="I11" s="64">
        <f>SUM(E11+F11)</f>
        <v>23</v>
      </c>
      <c r="J11" s="64" t="s">
        <v>69</v>
      </c>
      <c r="K11" s="65">
        <v>23</v>
      </c>
    </row>
    <row r="12" spans="2:11" x14ac:dyDescent="0.45">
      <c r="B12" s="47" t="s">
        <v>60</v>
      </c>
      <c r="C12" s="54">
        <v>0</v>
      </c>
      <c r="D12" s="55">
        <v>0</v>
      </c>
      <c r="E12" s="55">
        <v>0</v>
      </c>
      <c r="F12" s="55">
        <v>14.500000000000002</v>
      </c>
      <c r="G12" s="55">
        <v>14.499999999999998</v>
      </c>
      <c r="H12" s="55">
        <v>0</v>
      </c>
      <c r="I12" s="64">
        <f>SUM(F12+G12)</f>
        <v>29</v>
      </c>
      <c r="J12" s="64" t="s">
        <v>69</v>
      </c>
      <c r="K12" s="65">
        <v>29</v>
      </c>
    </row>
    <row r="13" spans="2:11" ht="14.65" thickBot="1" x14ac:dyDescent="0.5">
      <c r="B13" s="48" t="s">
        <v>61</v>
      </c>
      <c r="C13" s="56">
        <v>0</v>
      </c>
      <c r="D13" s="57">
        <v>0</v>
      </c>
      <c r="E13" s="57">
        <v>0</v>
      </c>
      <c r="F13" s="57">
        <v>0</v>
      </c>
      <c r="G13" s="57">
        <v>14.500000000000002</v>
      </c>
      <c r="H13" s="57">
        <v>8.5</v>
      </c>
      <c r="I13" s="66">
        <f>SUM(G13+H13)</f>
        <v>23</v>
      </c>
      <c r="J13" s="66" t="s">
        <v>69</v>
      </c>
      <c r="K13" s="67">
        <v>23</v>
      </c>
    </row>
    <row r="14" spans="2:11" x14ac:dyDescent="0.45">
      <c r="I14" s="68">
        <f>C9</f>
        <v>13.500000000000002</v>
      </c>
      <c r="J14" s="69" t="s">
        <v>34</v>
      </c>
      <c r="K14" s="70">
        <f>C8</f>
        <v>13.499999999999998</v>
      </c>
    </row>
    <row r="15" spans="2:11" x14ac:dyDescent="0.45">
      <c r="I15" s="71">
        <f>D10</f>
        <v>13.500000000000002</v>
      </c>
      <c r="J15" s="18" t="s">
        <v>34</v>
      </c>
      <c r="K15" s="72">
        <f>D9</f>
        <v>13.499999999999998</v>
      </c>
    </row>
    <row r="16" spans="2:11" x14ac:dyDescent="0.45">
      <c r="I16" s="71">
        <f>E11</f>
        <v>8.5</v>
      </c>
      <c r="J16" s="18" t="s">
        <v>34</v>
      </c>
      <c r="K16" s="72">
        <f>E10</f>
        <v>8.4999999999999947</v>
      </c>
    </row>
    <row r="17" spans="9:11" x14ac:dyDescent="0.45">
      <c r="I17" s="71">
        <f>F12</f>
        <v>14.500000000000002</v>
      </c>
      <c r="J17" s="18" t="s">
        <v>34</v>
      </c>
      <c r="K17" s="72">
        <f>F11</f>
        <v>14.499999999999998</v>
      </c>
    </row>
    <row r="18" spans="9:11" x14ac:dyDescent="0.45">
      <c r="I18" s="71">
        <f>G13</f>
        <v>14.500000000000002</v>
      </c>
      <c r="J18" s="18" t="s">
        <v>34</v>
      </c>
      <c r="K18" s="72">
        <f>G12</f>
        <v>14.499999999999998</v>
      </c>
    </row>
    <row r="19" spans="9:11" ht="14.65" thickBot="1" x14ac:dyDescent="0.5">
      <c r="I19" s="71">
        <f>H8</f>
        <v>8.4999999999999947</v>
      </c>
      <c r="J19" s="18" t="s">
        <v>34</v>
      </c>
      <c r="K19" s="72">
        <f>H13</f>
        <v>8.5</v>
      </c>
    </row>
    <row r="20" spans="9:11" ht="14.65" thickBot="1" x14ac:dyDescent="0.5">
      <c r="I20" s="59" t="s">
        <v>35</v>
      </c>
      <c r="J20" s="60" t="s">
        <v>36</v>
      </c>
      <c r="K20" s="61" t="s">
        <v>37</v>
      </c>
    </row>
  </sheetData>
  <mergeCells count="1">
    <mergeCell ref="C4:H4"/>
  </mergeCells>
  <pageMargins left="0.7" right="0.7" top="0.75" bottom="0.75" header="0.3" footer="0.3"/>
  <ignoredErrors>
    <ignoredError sqref="I9"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881BF-F750-4472-9FF4-A9875FA6E8DB}">
  <dimension ref="A1:G72"/>
  <sheetViews>
    <sheetView showGridLines="0" workbookViewId="0"/>
  </sheetViews>
  <sheetFormatPr defaultRowHeight="14.25" x14ac:dyDescent="0.45"/>
  <cols>
    <col min="1" max="1" width="2.1328125" customWidth="1"/>
    <col min="2" max="2" width="5.19921875" bestFit="1" customWidth="1"/>
    <col min="3" max="3" width="17.9296875" bestFit="1" customWidth="1"/>
    <col min="4" max="4" width="11.796875" bestFit="1" customWidth="1"/>
    <col min="5" max="5" width="12.19921875" bestFit="1" customWidth="1"/>
    <col min="6" max="6" width="9.796875" bestFit="1" customWidth="1"/>
    <col min="7" max="7" width="5.1328125" bestFit="1" customWidth="1"/>
  </cols>
  <sheetData>
    <row r="1" spans="1:5" x14ac:dyDescent="0.45">
      <c r="A1" s="42" t="s">
        <v>70</v>
      </c>
    </row>
    <row r="2" spans="1:5" x14ac:dyDescent="0.45">
      <c r="A2" s="42" t="s">
        <v>246</v>
      </c>
    </row>
    <row r="3" spans="1:5" x14ac:dyDescent="0.45">
      <c r="A3" s="42" t="s">
        <v>247</v>
      </c>
    </row>
    <row r="4" spans="1:5" x14ac:dyDescent="0.45">
      <c r="A4" s="42" t="s">
        <v>71</v>
      </c>
    </row>
    <row r="5" spans="1:5" x14ac:dyDescent="0.45">
      <c r="A5" s="42" t="s">
        <v>72</v>
      </c>
    </row>
    <row r="6" spans="1:5" x14ac:dyDescent="0.45">
      <c r="A6" s="42"/>
      <c r="B6" t="s">
        <v>110</v>
      </c>
    </row>
    <row r="7" spans="1:5" x14ac:dyDescent="0.45">
      <c r="A7" s="42"/>
      <c r="B7" t="s">
        <v>248</v>
      </c>
    </row>
    <row r="8" spans="1:5" x14ac:dyDescent="0.45">
      <c r="A8" s="42"/>
      <c r="B8" t="s">
        <v>249</v>
      </c>
    </row>
    <row r="9" spans="1:5" x14ac:dyDescent="0.45">
      <c r="A9" s="42" t="s">
        <v>74</v>
      </c>
    </row>
    <row r="10" spans="1:5" x14ac:dyDescent="0.45">
      <c r="B10" t="s">
        <v>75</v>
      </c>
    </row>
    <row r="11" spans="1:5" x14ac:dyDescent="0.45">
      <c r="B11" t="s">
        <v>111</v>
      </c>
    </row>
    <row r="12" spans="1:5" x14ac:dyDescent="0.45">
      <c r="B12" t="s">
        <v>76</v>
      </c>
    </row>
    <row r="14" spans="1:5" ht="14.65" thickBot="1" x14ac:dyDescent="0.5">
      <c r="A14" t="s">
        <v>112</v>
      </c>
    </row>
    <row r="15" spans="1:5" ht="14.65" thickBot="1" x14ac:dyDescent="0.5">
      <c r="B15" s="43" t="s">
        <v>42</v>
      </c>
      <c r="C15" s="43" t="s">
        <v>43</v>
      </c>
      <c r="D15" s="43" t="s">
        <v>79</v>
      </c>
      <c r="E15" s="43" t="s">
        <v>80</v>
      </c>
    </row>
    <row r="16" spans="1:5" ht="14.65" thickBot="1" x14ac:dyDescent="0.5">
      <c r="B16" s="74" t="s">
        <v>113</v>
      </c>
      <c r="C16" s="74" t="s">
        <v>55</v>
      </c>
      <c r="D16" s="74">
        <v>0</v>
      </c>
      <c r="E16" s="74">
        <v>73</v>
      </c>
    </row>
    <row r="19" spans="1:6" ht="14.65" thickBot="1" x14ac:dyDescent="0.5">
      <c r="A19" t="s">
        <v>78</v>
      </c>
    </row>
    <row r="20" spans="1:6" ht="14.65" thickBot="1" x14ac:dyDescent="0.5">
      <c r="B20" s="43" t="s">
        <v>42</v>
      </c>
      <c r="C20" s="43" t="s">
        <v>43</v>
      </c>
      <c r="D20" s="43" t="s">
        <v>79</v>
      </c>
      <c r="E20" s="43" t="s">
        <v>80</v>
      </c>
      <c r="F20" s="43" t="s">
        <v>81</v>
      </c>
    </row>
    <row r="21" spans="1:6" x14ac:dyDescent="0.45">
      <c r="B21" s="73" t="s">
        <v>114</v>
      </c>
      <c r="C21" s="73" t="s">
        <v>115</v>
      </c>
      <c r="D21" s="73">
        <v>0</v>
      </c>
      <c r="E21" s="73">
        <v>13.499999999999998</v>
      </c>
      <c r="F21" s="73" t="s">
        <v>82</v>
      </c>
    </row>
    <row r="22" spans="1:6" x14ac:dyDescent="0.45">
      <c r="B22" s="73" t="s">
        <v>116</v>
      </c>
      <c r="C22" s="73" t="s">
        <v>117</v>
      </c>
      <c r="D22" s="73">
        <v>0</v>
      </c>
      <c r="E22" s="73">
        <v>0</v>
      </c>
      <c r="F22" s="73" t="s">
        <v>82</v>
      </c>
    </row>
    <row r="23" spans="1:6" x14ac:dyDescent="0.45">
      <c r="B23" s="73" t="s">
        <v>118</v>
      </c>
      <c r="C23" s="73" t="s">
        <v>119</v>
      </c>
      <c r="D23" s="73">
        <v>0</v>
      </c>
      <c r="E23" s="73">
        <v>0</v>
      </c>
      <c r="F23" s="73" t="s">
        <v>82</v>
      </c>
    </row>
    <row r="24" spans="1:6" x14ac:dyDescent="0.45">
      <c r="B24" s="73" t="s">
        <v>120</v>
      </c>
      <c r="C24" s="73" t="s">
        <v>121</v>
      </c>
      <c r="D24" s="73">
        <v>0</v>
      </c>
      <c r="E24" s="73">
        <v>0</v>
      </c>
      <c r="F24" s="73" t="s">
        <v>82</v>
      </c>
    </row>
    <row r="25" spans="1:6" x14ac:dyDescent="0.45">
      <c r="B25" s="73" t="s">
        <v>122</v>
      </c>
      <c r="C25" s="73" t="s">
        <v>123</v>
      </c>
      <c r="D25" s="73">
        <v>0</v>
      </c>
      <c r="E25" s="73">
        <v>0</v>
      </c>
      <c r="F25" s="73" t="s">
        <v>82</v>
      </c>
    </row>
    <row r="26" spans="1:6" x14ac:dyDescent="0.45">
      <c r="B26" s="73" t="s">
        <v>124</v>
      </c>
      <c r="C26" s="73" t="s">
        <v>125</v>
      </c>
      <c r="D26" s="73">
        <v>0</v>
      </c>
      <c r="E26" s="73">
        <v>8.4999999999999947</v>
      </c>
      <c r="F26" s="73" t="s">
        <v>82</v>
      </c>
    </row>
    <row r="27" spans="1:6" x14ac:dyDescent="0.45">
      <c r="B27" s="73" t="s">
        <v>126</v>
      </c>
      <c r="C27" s="73" t="s">
        <v>127</v>
      </c>
      <c r="D27" s="73">
        <v>0</v>
      </c>
      <c r="E27" s="73">
        <v>13.500000000000002</v>
      </c>
      <c r="F27" s="73" t="s">
        <v>82</v>
      </c>
    </row>
    <row r="28" spans="1:6" x14ac:dyDescent="0.45">
      <c r="B28" s="73" t="s">
        <v>128</v>
      </c>
      <c r="C28" s="73" t="s">
        <v>129</v>
      </c>
      <c r="D28" s="73">
        <v>0</v>
      </c>
      <c r="E28" s="73">
        <v>13.499999999999998</v>
      </c>
      <c r="F28" s="73" t="s">
        <v>82</v>
      </c>
    </row>
    <row r="29" spans="1:6" x14ac:dyDescent="0.45">
      <c r="B29" s="73" t="s">
        <v>130</v>
      </c>
      <c r="C29" s="73" t="s">
        <v>131</v>
      </c>
      <c r="D29" s="73">
        <v>0</v>
      </c>
      <c r="E29" s="73">
        <v>0</v>
      </c>
      <c r="F29" s="73" t="s">
        <v>82</v>
      </c>
    </row>
    <row r="30" spans="1:6" x14ac:dyDescent="0.45">
      <c r="B30" s="73" t="s">
        <v>132</v>
      </c>
      <c r="C30" s="73" t="s">
        <v>133</v>
      </c>
      <c r="D30" s="73">
        <v>0</v>
      </c>
      <c r="E30" s="73">
        <v>0</v>
      </c>
      <c r="F30" s="73" t="s">
        <v>82</v>
      </c>
    </row>
    <row r="31" spans="1:6" x14ac:dyDescent="0.45">
      <c r="B31" s="73" t="s">
        <v>134</v>
      </c>
      <c r="C31" s="73" t="s">
        <v>135</v>
      </c>
      <c r="D31" s="73">
        <v>0</v>
      </c>
      <c r="E31" s="73">
        <v>0</v>
      </c>
      <c r="F31" s="73" t="s">
        <v>82</v>
      </c>
    </row>
    <row r="32" spans="1:6" x14ac:dyDescent="0.45">
      <c r="B32" s="73" t="s">
        <v>136</v>
      </c>
      <c r="C32" s="73" t="s">
        <v>137</v>
      </c>
      <c r="D32" s="73">
        <v>0</v>
      </c>
      <c r="E32" s="73">
        <v>0</v>
      </c>
      <c r="F32" s="73" t="s">
        <v>82</v>
      </c>
    </row>
    <row r="33" spans="2:6" x14ac:dyDescent="0.45">
      <c r="B33" s="73" t="s">
        <v>138</v>
      </c>
      <c r="C33" s="73" t="s">
        <v>139</v>
      </c>
      <c r="D33" s="73">
        <v>0</v>
      </c>
      <c r="E33" s="73">
        <v>0</v>
      </c>
      <c r="F33" s="73" t="s">
        <v>82</v>
      </c>
    </row>
    <row r="34" spans="2:6" x14ac:dyDescent="0.45">
      <c r="B34" s="73" t="s">
        <v>140</v>
      </c>
      <c r="C34" s="73" t="s">
        <v>141</v>
      </c>
      <c r="D34" s="73">
        <v>0</v>
      </c>
      <c r="E34" s="73">
        <v>13.500000000000002</v>
      </c>
      <c r="F34" s="73" t="s">
        <v>82</v>
      </c>
    </row>
    <row r="35" spans="2:6" x14ac:dyDescent="0.45">
      <c r="B35" s="73" t="s">
        <v>142</v>
      </c>
      <c r="C35" s="73" t="s">
        <v>143</v>
      </c>
      <c r="D35" s="73">
        <v>0</v>
      </c>
      <c r="E35" s="73">
        <v>8.4999999999999947</v>
      </c>
      <c r="F35" s="73" t="s">
        <v>82</v>
      </c>
    </row>
    <row r="36" spans="2:6" x14ac:dyDescent="0.45">
      <c r="B36" s="73" t="s">
        <v>144</v>
      </c>
      <c r="C36" s="73" t="s">
        <v>145</v>
      </c>
      <c r="D36" s="73">
        <v>0</v>
      </c>
      <c r="E36" s="73">
        <v>0</v>
      </c>
      <c r="F36" s="73" t="s">
        <v>82</v>
      </c>
    </row>
    <row r="37" spans="2:6" x14ac:dyDescent="0.45">
      <c r="B37" s="73" t="s">
        <v>146</v>
      </c>
      <c r="C37" s="73" t="s">
        <v>147</v>
      </c>
      <c r="D37" s="73">
        <v>0</v>
      </c>
      <c r="E37" s="73">
        <v>0</v>
      </c>
      <c r="F37" s="73" t="s">
        <v>82</v>
      </c>
    </row>
    <row r="38" spans="2:6" x14ac:dyDescent="0.45">
      <c r="B38" s="73" t="s">
        <v>148</v>
      </c>
      <c r="C38" s="73" t="s">
        <v>149</v>
      </c>
      <c r="D38" s="73">
        <v>0</v>
      </c>
      <c r="E38" s="73">
        <v>0</v>
      </c>
      <c r="F38" s="73" t="s">
        <v>82</v>
      </c>
    </row>
    <row r="39" spans="2:6" x14ac:dyDescent="0.45">
      <c r="B39" s="73" t="s">
        <v>150</v>
      </c>
      <c r="C39" s="73" t="s">
        <v>151</v>
      </c>
      <c r="D39" s="73">
        <v>0</v>
      </c>
      <c r="E39" s="73">
        <v>0</v>
      </c>
      <c r="F39" s="73" t="s">
        <v>82</v>
      </c>
    </row>
    <row r="40" spans="2:6" x14ac:dyDescent="0.45">
      <c r="B40" s="73" t="s">
        <v>152</v>
      </c>
      <c r="C40" s="73" t="s">
        <v>153</v>
      </c>
      <c r="D40" s="73">
        <v>0</v>
      </c>
      <c r="E40" s="73">
        <v>0</v>
      </c>
      <c r="F40" s="73" t="s">
        <v>82</v>
      </c>
    </row>
    <row r="41" spans="2:6" x14ac:dyDescent="0.45">
      <c r="B41" s="73" t="s">
        <v>154</v>
      </c>
      <c r="C41" s="73" t="s">
        <v>155</v>
      </c>
      <c r="D41" s="73">
        <v>0</v>
      </c>
      <c r="E41" s="73">
        <v>8.5</v>
      </c>
      <c r="F41" s="73" t="s">
        <v>82</v>
      </c>
    </row>
    <row r="42" spans="2:6" x14ac:dyDescent="0.45">
      <c r="B42" s="73" t="s">
        <v>156</v>
      </c>
      <c r="C42" s="73" t="s">
        <v>157</v>
      </c>
      <c r="D42" s="73">
        <v>0</v>
      </c>
      <c r="E42" s="73">
        <v>14.499999999999998</v>
      </c>
      <c r="F42" s="73" t="s">
        <v>82</v>
      </c>
    </row>
    <row r="43" spans="2:6" x14ac:dyDescent="0.45">
      <c r="B43" s="73" t="s">
        <v>158</v>
      </c>
      <c r="C43" s="73" t="s">
        <v>159</v>
      </c>
      <c r="D43" s="73">
        <v>0</v>
      </c>
      <c r="E43" s="73">
        <v>0</v>
      </c>
      <c r="F43" s="73" t="s">
        <v>82</v>
      </c>
    </row>
    <row r="44" spans="2:6" x14ac:dyDescent="0.45">
      <c r="B44" s="73" t="s">
        <v>160</v>
      </c>
      <c r="C44" s="73" t="s">
        <v>161</v>
      </c>
      <c r="D44" s="73">
        <v>0</v>
      </c>
      <c r="E44" s="73">
        <v>0</v>
      </c>
      <c r="F44" s="73" t="s">
        <v>82</v>
      </c>
    </row>
    <row r="45" spans="2:6" x14ac:dyDescent="0.45">
      <c r="B45" s="73" t="s">
        <v>162</v>
      </c>
      <c r="C45" s="73" t="s">
        <v>163</v>
      </c>
      <c r="D45" s="73">
        <v>0</v>
      </c>
      <c r="E45" s="73">
        <v>0</v>
      </c>
      <c r="F45" s="73" t="s">
        <v>82</v>
      </c>
    </row>
    <row r="46" spans="2:6" x14ac:dyDescent="0.45">
      <c r="B46" s="73" t="s">
        <v>164</v>
      </c>
      <c r="C46" s="73" t="s">
        <v>165</v>
      </c>
      <c r="D46" s="73">
        <v>0</v>
      </c>
      <c r="E46" s="73">
        <v>0</v>
      </c>
      <c r="F46" s="73" t="s">
        <v>82</v>
      </c>
    </row>
    <row r="47" spans="2:6" x14ac:dyDescent="0.45">
      <c r="B47" s="73" t="s">
        <v>166</v>
      </c>
      <c r="C47" s="73" t="s">
        <v>167</v>
      </c>
      <c r="D47" s="73">
        <v>0</v>
      </c>
      <c r="E47" s="73">
        <v>0</v>
      </c>
      <c r="F47" s="73" t="s">
        <v>82</v>
      </c>
    </row>
    <row r="48" spans="2:6" x14ac:dyDescent="0.45">
      <c r="B48" s="73" t="s">
        <v>168</v>
      </c>
      <c r="C48" s="73" t="s">
        <v>169</v>
      </c>
      <c r="D48" s="73">
        <v>0</v>
      </c>
      <c r="E48" s="73">
        <v>14.500000000000002</v>
      </c>
      <c r="F48" s="73" t="s">
        <v>82</v>
      </c>
    </row>
    <row r="49" spans="1:7" x14ac:dyDescent="0.45">
      <c r="B49" s="73" t="s">
        <v>170</v>
      </c>
      <c r="C49" s="73" t="s">
        <v>171</v>
      </c>
      <c r="D49" s="73">
        <v>0</v>
      </c>
      <c r="E49" s="73">
        <v>14.499999999999998</v>
      </c>
      <c r="F49" s="73" t="s">
        <v>82</v>
      </c>
    </row>
    <row r="50" spans="1:7" x14ac:dyDescent="0.45">
      <c r="B50" s="73" t="s">
        <v>172</v>
      </c>
      <c r="C50" s="73" t="s">
        <v>173</v>
      </c>
      <c r="D50" s="73">
        <v>0</v>
      </c>
      <c r="E50" s="73">
        <v>0</v>
      </c>
      <c r="F50" s="73" t="s">
        <v>82</v>
      </c>
    </row>
    <row r="51" spans="1:7" x14ac:dyDescent="0.45">
      <c r="B51" s="73" t="s">
        <v>174</v>
      </c>
      <c r="C51" s="73" t="s">
        <v>175</v>
      </c>
      <c r="D51" s="73">
        <v>0</v>
      </c>
      <c r="E51" s="73">
        <v>0</v>
      </c>
      <c r="F51" s="73" t="s">
        <v>82</v>
      </c>
    </row>
    <row r="52" spans="1:7" x14ac:dyDescent="0.45">
      <c r="B52" s="73" t="s">
        <v>176</v>
      </c>
      <c r="C52" s="73" t="s">
        <v>177</v>
      </c>
      <c r="D52" s="73">
        <v>0</v>
      </c>
      <c r="E52" s="73">
        <v>0</v>
      </c>
      <c r="F52" s="73" t="s">
        <v>82</v>
      </c>
    </row>
    <row r="53" spans="1:7" x14ac:dyDescent="0.45">
      <c r="B53" s="73" t="s">
        <v>178</v>
      </c>
      <c r="C53" s="73" t="s">
        <v>179</v>
      </c>
      <c r="D53" s="73">
        <v>0</v>
      </c>
      <c r="E53" s="73">
        <v>0</v>
      </c>
      <c r="F53" s="73" t="s">
        <v>82</v>
      </c>
    </row>
    <row r="54" spans="1:7" x14ac:dyDescent="0.45">
      <c r="B54" s="73" t="s">
        <v>180</v>
      </c>
      <c r="C54" s="73" t="s">
        <v>181</v>
      </c>
      <c r="D54" s="73">
        <v>0</v>
      </c>
      <c r="E54" s="73">
        <v>0</v>
      </c>
      <c r="F54" s="73" t="s">
        <v>82</v>
      </c>
    </row>
    <row r="55" spans="1:7" x14ac:dyDescent="0.45">
      <c r="B55" s="73" t="s">
        <v>182</v>
      </c>
      <c r="C55" s="73" t="s">
        <v>183</v>
      </c>
      <c r="D55" s="73">
        <v>0</v>
      </c>
      <c r="E55" s="73">
        <v>14.500000000000002</v>
      </c>
      <c r="F55" s="73" t="s">
        <v>82</v>
      </c>
    </row>
    <row r="56" spans="1:7" ht="14.65" thickBot="1" x14ac:dyDescent="0.5">
      <c r="B56" s="74" t="s">
        <v>184</v>
      </c>
      <c r="C56" s="74" t="s">
        <v>185</v>
      </c>
      <c r="D56" s="74">
        <v>0</v>
      </c>
      <c r="E56" s="74">
        <v>8.5</v>
      </c>
      <c r="F56" s="74" t="s">
        <v>82</v>
      </c>
    </row>
    <row r="59" spans="1:7" ht="14.65" thickBot="1" x14ac:dyDescent="0.5">
      <c r="A59" t="s">
        <v>28</v>
      </c>
    </row>
    <row r="60" spans="1:7" ht="14.65" thickBot="1" x14ac:dyDescent="0.5">
      <c r="B60" s="43" t="s">
        <v>42</v>
      </c>
      <c r="C60" s="43" t="s">
        <v>43</v>
      </c>
      <c r="D60" s="43" t="s">
        <v>44</v>
      </c>
      <c r="E60" s="43" t="s">
        <v>45</v>
      </c>
      <c r="F60" s="43" t="s">
        <v>46</v>
      </c>
      <c r="G60" s="43" t="s">
        <v>47</v>
      </c>
    </row>
    <row r="61" spans="1:7" x14ac:dyDescent="0.45">
      <c r="B61" s="73" t="s">
        <v>85</v>
      </c>
      <c r="C61" s="73"/>
      <c r="D61" s="73">
        <v>13.500000000000002</v>
      </c>
      <c r="E61" s="73" t="s">
        <v>86</v>
      </c>
      <c r="F61" s="73" t="s">
        <v>51</v>
      </c>
      <c r="G61" s="73">
        <v>0</v>
      </c>
    </row>
    <row r="62" spans="1:7" x14ac:dyDescent="0.45">
      <c r="B62" s="73" t="s">
        <v>87</v>
      </c>
      <c r="C62" s="73"/>
      <c r="D62" s="73">
        <v>13.500000000000002</v>
      </c>
      <c r="E62" s="73" t="s">
        <v>88</v>
      </c>
      <c r="F62" s="73" t="s">
        <v>51</v>
      </c>
      <c r="G62" s="73">
        <v>0</v>
      </c>
    </row>
    <row r="63" spans="1:7" x14ac:dyDescent="0.45">
      <c r="B63" s="73" t="s">
        <v>89</v>
      </c>
      <c r="C63" s="73"/>
      <c r="D63" s="73">
        <v>8.5</v>
      </c>
      <c r="E63" s="73" t="s">
        <v>90</v>
      </c>
      <c r="F63" s="73" t="s">
        <v>51</v>
      </c>
      <c r="G63" s="73">
        <v>0</v>
      </c>
    </row>
    <row r="64" spans="1:7" x14ac:dyDescent="0.45">
      <c r="B64" s="73" t="s">
        <v>91</v>
      </c>
      <c r="C64" s="73"/>
      <c r="D64" s="73">
        <v>14.500000000000002</v>
      </c>
      <c r="E64" s="73" t="s">
        <v>92</v>
      </c>
      <c r="F64" s="73" t="s">
        <v>51</v>
      </c>
      <c r="G64" s="73">
        <v>0</v>
      </c>
    </row>
    <row r="65" spans="2:7" x14ac:dyDescent="0.45">
      <c r="B65" s="73" t="s">
        <v>93</v>
      </c>
      <c r="C65" s="73"/>
      <c r="D65" s="73">
        <v>14.500000000000002</v>
      </c>
      <c r="E65" s="73" t="s">
        <v>94</v>
      </c>
      <c r="F65" s="73" t="s">
        <v>51</v>
      </c>
      <c r="G65" s="73">
        <v>0</v>
      </c>
    </row>
    <row r="66" spans="2:7" x14ac:dyDescent="0.45">
      <c r="B66" s="73" t="s">
        <v>95</v>
      </c>
      <c r="C66" s="73"/>
      <c r="D66" s="73">
        <v>8.4999999999999947</v>
      </c>
      <c r="E66" s="73" t="s">
        <v>96</v>
      </c>
      <c r="F66" s="73" t="s">
        <v>51</v>
      </c>
      <c r="G66" s="73">
        <v>0</v>
      </c>
    </row>
    <row r="67" spans="2:7" x14ac:dyDescent="0.45">
      <c r="B67" s="73" t="s">
        <v>97</v>
      </c>
      <c r="C67" s="73" t="s">
        <v>56</v>
      </c>
      <c r="D67" s="73">
        <v>21.999999999999993</v>
      </c>
      <c r="E67" s="73" t="s">
        <v>98</v>
      </c>
      <c r="F67" s="73" t="s">
        <v>99</v>
      </c>
      <c r="G67" s="73">
        <v>13.999999999999993</v>
      </c>
    </row>
    <row r="68" spans="2:7" x14ac:dyDescent="0.45">
      <c r="B68" s="73" t="s">
        <v>100</v>
      </c>
      <c r="C68" s="73" t="s">
        <v>57</v>
      </c>
      <c r="D68" s="73">
        <v>27</v>
      </c>
      <c r="E68" s="73" t="s">
        <v>101</v>
      </c>
      <c r="F68" s="73" t="s">
        <v>51</v>
      </c>
      <c r="G68" s="73">
        <v>0</v>
      </c>
    </row>
    <row r="69" spans="2:7" x14ac:dyDescent="0.45">
      <c r="B69" s="73" t="s">
        <v>102</v>
      </c>
      <c r="C69" s="73" t="s">
        <v>58</v>
      </c>
      <c r="D69" s="73">
        <v>21.999999999999996</v>
      </c>
      <c r="E69" s="73" t="s">
        <v>103</v>
      </c>
      <c r="F69" s="73" t="s">
        <v>99</v>
      </c>
      <c r="G69" s="73">
        <v>9.9999999999999964</v>
      </c>
    </row>
    <row r="70" spans="2:7" x14ac:dyDescent="0.45">
      <c r="B70" s="73" t="s">
        <v>104</v>
      </c>
      <c r="C70" s="73" t="s">
        <v>59</v>
      </c>
      <c r="D70" s="73">
        <v>23</v>
      </c>
      <c r="E70" s="73" t="s">
        <v>105</v>
      </c>
      <c r="F70" s="73" t="s">
        <v>51</v>
      </c>
      <c r="G70" s="73">
        <v>0</v>
      </c>
    </row>
    <row r="71" spans="2:7" x14ac:dyDescent="0.45">
      <c r="B71" s="73" t="s">
        <v>106</v>
      </c>
      <c r="C71" s="73" t="s">
        <v>60</v>
      </c>
      <c r="D71" s="73">
        <v>29</v>
      </c>
      <c r="E71" s="73" t="s">
        <v>107</v>
      </c>
      <c r="F71" s="73" t="s">
        <v>51</v>
      </c>
      <c r="G71" s="73">
        <v>0</v>
      </c>
    </row>
    <row r="72" spans="2:7" ht="14.65" thickBot="1" x14ac:dyDescent="0.5">
      <c r="B72" s="74" t="s">
        <v>108</v>
      </c>
      <c r="C72" s="74" t="s">
        <v>61</v>
      </c>
      <c r="D72" s="74">
        <v>23</v>
      </c>
      <c r="E72" s="74" t="s">
        <v>109</v>
      </c>
      <c r="F72" s="74" t="s">
        <v>51</v>
      </c>
      <c r="G72" s="7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E5B68-3721-40B5-981B-322FCF3CDAE6}">
  <dimension ref="B3:K16"/>
  <sheetViews>
    <sheetView tabSelected="1" zoomScale="85" zoomScaleNormal="85" workbookViewId="0">
      <selection activeCell="H7" sqref="H7"/>
    </sheetView>
  </sheetViews>
  <sheetFormatPr defaultRowHeight="14.25" x14ac:dyDescent="0.45"/>
  <cols>
    <col min="2" max="2" width="21.6640625" customWidth="1"/>
  </cols>
  <sheetData>
    <row r="3" spans="2:11" ht="14.65" thickBot="1" x14ac:dyDescent="0.5"/>
    <row r="4" spans="2:11" x14ac:dyDescent="0.45">
      <c r="C4" s="103" t="s">
        <v>68</v>
      </c>
      <c r="D4" s="104"/>
      <c r="E4" s="104"/>
      <c r="F4" s="104"/>
      <c r="G4" s="104"/>
      <c r="H4" s="105"/>
    </row>
    <row r="5" spans="2:11" ht="14.65" thickBot="1" x14ac:dyDescent="0.5">
      <c r="C5" s="47" t="s">
        <v>62</v>
      </c>
      <c r="D5" s="50" t="s">
        <v>63</v>
      </c>
      <c r="E5" s="50" t="s">
        <v>64</v>
      </c>
      <c r="F5" s="50" t="s">
        <v>65</v>
      </c>
      <c r="G5" s="50" t="s">
        <v>66</v>
      </c>
      <c r="H5" s="51" t="s">
        <v>67</v>
      </c>
    </row>
    <row r="6" spans="2:11" ht="14.65" thickBot="1" x14ac:dyDescent="0.5">
      <c r="B6" s="75" t="s">
        <v>55</v>
      </c>
      <c r="C6" s="62">
        <v>27</v>
      </c>
      <c r="D6" s="62">
        <v>0</v>
      </c>
      <c r="E6" s="62">
        <v>17</v>
      </c>
      <c r="F6" s="62">
        <v>6</v>
      </c>
      <c r="G6" s="62">
        <v>23</v>
      </c>
      <c r="H6" s="62">
        <f t="shared" ref="H6" si="0">SUM(H9:H14)*0.5</f>
        <v>0</v>
      </c>
      <c r="I6" s="63">
        <v>73</v>
      </c>
      <c r="J6" s="50"/>
      <c r="K6" s="50"/>
    </row>
    <row r="7" spans="2:11" ht="14.65" thickBot="1" x14ac:dyDescent="0.5">
      <c r="B7" s="59" t="s">
        <v>186</v>
      </c>
      <c r="C7" s="78">
        <f>(20*6)+(16*2)</f>
        <v>152</v>
      </c>
      <c r="D7" s="79">
        <f>(20*2)+(16*6)</f>
        <v>136</v>
      </c>
      <c r="E7" s="79">
        <f>(16*8)</f>
        <v>128</v>
      </c>
      <c r="F7" s="79">
        <f>(20*2)+(16*6)</f>
        <v>136</v>
      </c>
      <c r="G7" s="79">
        <f>(20*6)+(16*2)</f>
        <v>152</v>
      </c>
      <c r="H7" s="80">
        <f>(20*8)</f>
        <v>160</v>
      </c>
      <c r="I7" s="81">
        <f>SUM(C16:H16)</f>
        <v>10592</v>
      </c>
      <c r="J7" s="50"/>
      <c r="K7" s="50"/>
    </row>
    <row r="8" spans="2:11" x14ac:dyDescent="0.45">
      <c r="B8" s="44" t="s">
        <v>28</v>
      </c>
      <c r="C8" s="76"/>
      <c r="D8" s="77"/>
      <c r="E8" s="77"/>
      <c r="F8" s="77"/>
      <c r="G8" s="77"/>
      <c r="H8" s="77"/>
      <c r="I8" s="53"/>
      <c r="J8" s="53"/>
      <c r="K8" s="58"/>
    </row>
    <row r="9" spans="2:11" x14ac:dyDescent="0.45">
      <c r="B9" s="47" t="s">
        <v>56</v>
      </c>
      <c r="C9" s="54">
        <v>8</v>
      </c>
      <c r="D9" s="55"/>
      <c r="E9" s="55"/>
      <c r="F9" s="55"/>
      <c r="G9" s="55"/>
      <c r="H9" s="55">
        <v>0</v>
      </c>
      <c r="I9" s="64">
        <f>SUM(C9+H9)</f>
        <v>8</v>
      </c>
      <c r="J9" s="64" t="s">
        <v>69</v>
      </c>
      <c r="K9" s="65">
        <v>8</v>
      </c>
    </row>
    <row r="10" spans="2:11" x14ac:dyDescent="0.45">
      <c r="B10" s="47" t="s">
        <v>57</v>
      </c>
      <c r="C10" s="54">
        <v>8</v>
      </c>
      <c r="D10" s="55">
        <v>19</v>
      </c>
      <c r="E10" s="55"/>
      <c r="F10" s="55"/>
      <c r="G10" s="55"/>
      <c r="H10" s="55"/>
      <c r="I10" s="64">
        <f>SUM(C10:D10)</f>
        <v>27</v>
      </c>
      <c r="J10" s="64" t="s">
        <v>69</v>
      </c>
      <c r="K10" s="65">
        <v>27</v>
      </c>
    </row>
    <row r="11" spans="2:11" x14ac:dyDescent="0.45">
      <c r="B11" s="47" t="s">
        <v>58</v>
      </c>
      <c r="C11" s="54"/>
      <c r="D11" s="55">
        <v>19</v>
      </c>
      <c r="E11" s="55">
        <v>0</v>
      </c>
      <c r="F11" s="55"/>
      <c r="G11" s="55"/>
      <c r="H11" s="55"/>
      <c r="I11" s="64">
        <f>SUM(D11+E11)</f>
        <v>19</v>
      </c>
      <c r="J11" s="64" t="s">
        <v>69</v>
      </c>
      <c r="K11" s="65">
        <v>12</v>
      </c>
    </row>
    <row r="12" spans="2:11" x14ac:dyDescent="0.45">
      <c r="B12" s="47" t="s">
        <v>59</v>
      </c>
      <c r="C12" s="54"/>
      <c r="D12" s="55"/>
      <c r="E12" s="55">
        <v>0</v>
      </c>
      <c r="F12" s="55">
        <v>23</v>
      </c>
      <c r="G12" s="55"/>
      <c r="H12" s="55"/>
      <c r="I12" s="64">
        <f>SUM(E12+F12)</f>
        <v>23</v>
      </c>
      <c r="J12" s="64" t="s">
        <v>69</v>
      </c>
      <c r="K12" s="65">
        <v>23</v>
      </c>
    </row>
    <row r="13" spans="2:11" x14ac:dyDescent="0.45">
      <c r="B13" s="47" t="s">
        <v>60</v>
      </c>
      <c r="C13" s="54"/>
      <c r="D13" s="55"/>
      <c r="E13" s="55"/>
      <c r="F13" s="55">
        <v>0</v>
      </c>
      <c r="G13" s="55">
        <v>29</v>
      </c>
      <c r="H13" s="55"/>
      <c r="I13" s="64">
        <f>SUM(F13+G13)</f>
        <v>29</v>
      </c>
      <c r="J13" s="64" t="s">
        <v>69</v>
      </c>
      <c r="K13" s="65">
        <v>29</v>
      </c>
    </row>
    <row r="14" spans="2:11" ht="14.65" thickBot="1" x14ac:dyDescent="0.5">
      <c r="B14" s="48" t="s">
        <v>61</v>
      </c>
      <c r="C14" s="56"/>
      <c r="D14" s="57"/>
      <c r="E14" s="57"/>
      <c r="F14" s="57"/>
      <c r="G14" s="57">
        <v>29</v>
      </c>
      <c r="H14" s="57">
        <v>0</v>
      </c>
      <c r="I14" s="66">
        <f>SUM(C14:H14)</f>
        <v>29</v>
      </c>
      <c r="J14" s="66" t="s">
        <v>69</v>
      </c>
      <c r="K14" s="67">
        <v>23</v>
      </c>
    </row>
    <row r="15" spans="2:11" ht="14.65" thickBot="1" x14ac:dyDescent="0.5">
      <c r="I15" s="59" t="s">
        <v>35</v>
      </c>
      <c r="J15" s="60" t="s">
        <v>36</v>
      </c>
      <c r="K15" s="61" t="s">
        <v>37</v>
      </c>
    </row>
    <row r="16" spans="2:11" ht="14.65" thickBot="1" x14ac:dyDescent="0.5">
      <c r="B16" s="59" t="s">
        <v>186</v>
      </c>
      <c r="C16" s="45">
        <f>C6*C7</f>
        <v>4104</v>
      </c>
      <c r="D16" s="45">
        <f t="shared" ref="D16:H16" si="1">D6*D7</f>
        <v>0</v>
      </c>
      <c r="E16" s="45">
        <f t="shared" si="1"/>
        <v>2176</v>
      </c>
      <c r="F16" s="45">
        <f t="shared" si="1"/>
        <v>816</v>
      </c>
      <c r="G16" s="45">
        <f t="shared" si="1"/>
        <v>3496</v>
      </c>
      <c r="H16" s="46">
        <f t="shared" si="1"/>
        <v>0</v>
      </c>
    </row>
  </sheetData>
  <mergeCells count="1">
    <mergeCell ref="C4:H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EC79-0B85-4390-A3FE-349E22CB6C01}">
  <dimension ref="A1:G36"/>
  <sheetViews>
    <sheetView showGridLines="0" workbookViewId="0"/>
  </sheetViews>
  <sheetFormatPr defaultRowHeight="14.25" x14ac:dyDescent="0.45"/>
  <cols>
    <col min="1" max="1" width="2.1328125" customWidth="1"/>
    <col min="2" max="2" width="5.19921875" bestFit="1" customWidth="1"/>
    <col min="3" max="3" width="16.265625" bestFit="1" customWidth="1"/>
    <col min="4" max="4" width="11.796875" bestFit="1" customWidth="1"/>
    <col min="5" max="5" width="12.19921875" bestFit="1" customWidth="1"/>
    <col min="6" max="6" width="9.796875" bestFit="1" customWidth="1"/>
    <col min="7" max="7" width="5.1328125" bestFit="1" customWidth="1"/>
  </cols>
  <sheetData>
    <row r="1" spans="1:5" x14ac:dyDescent="0.45">
      <c r="A1" s="42" t="s">
        <v>70</v>
      </c>
    </row>
    <row r="2" spans="1:5" x14ac:dyDescent="0.45">
      <c r="A2" s="42" t="s">
        <v>187</v>
      </c>
    </row>
    <row r="3" spans="1:5" x14ac:dyDescent="0.45">
      <c r="A3" s="42" t="s">
        <v>243</v>
      </c>
    </row>
    <row r="4" spans="1:5" x14ac:dyDescent="0.45">
      <c r="A4" s="42" t="s">
        <v>71</v>
      </c>
    </row>
    <row r="5" spans="1:5" x14ac:dyDescent="0.45">
      <c r="A5" s="42" t="s">
        <v>72</v>
      </c>
    </row>
    <row r="6" spans="1:5" x14ac:dyDescent="0.45">
      <c r="A6" s="42"/>
      <c r="B6" t="s">
        <v>73</v>
      </c>
    </row>
    <row r="7" spans="1:5" x14ac:dyDescent="0.45">
      <c r="A7" s="42"/>
      <c r="B7" t="s">
        <v>244</v>
      </c>
    </row>
    <row r="8" spans="1:5" x14ac:dyDescent="0.45">
      <c r="A8" s="42"/>
      <c r="B8" t="s">
        <v>245</v>
      </c>
    </row>
    <row r="9" spans="1:5" x14ac:dyDescent="0.45">
      <c r="A9" s="42" t="s">
        <v>74</v>
      </c>
    </row>
    <row r="10" spans="1:5" x14ac:dyDescent="0.45">
      <c r="B10" t="s">
        <v>188</v>
      </c>
    </row>
    <row r="11" spans="1:5" x14ac:dyDescent="0.45">
      <c r="B11" t="s">
        <v>76</v>
      </c>
    </row>
    <row r="14" spans="1:5" ht="14.65" thickBot="1" x14ac:dyDescent="0.5">
      <c r="A14" t="s">
        <v>112</v>
      </c>
    </row>
    <row r="15" spans="1:5" ht="14.65" thickBot="1" x14ac:dyDescent="0.5">
      <c r="B15" s="43" t="s">
        <v>42</v>
      </c>
      <c r="C15" s="43" t="s">
        <v>43</v>
      </c>
      <c r="D15" s="43" t="s">
        <v>79</v>
      </c>
      <c r="E15" s="43" t="s">
        <v>80</v>
      </c>
    </row>
    <row r="16" spans="1:5" ht="14.65" thickBot="1" x14ac:dyDescent="0.5">
      <c r="B16" s="74" t="s">
        <v>191</v>
      </c>
      <c r="C16" s="74" t="s">
        <v>186</v>
      </c>
      <c r="D16" s="74">
        <v>4104</v>
      </c>
      <c r="E16" s="74">
        <v>9772</v>
      </c>
    </row>
    <row r="19" spans="1:7" ht="14.65" thickBot="1" x14ac:dyDescent="0.5">
      <c r="A19" t="s">
        <v>78</v>
      </c>
    </row>
    <row r="20" spans="1:7" ht="14.65" thickBot="1" x14ac:dyDescent="0.5">
      <c r="B20" s="43" t="s">
        <v>42</v>
      </c>
      <c r="C20" s="43" t="s">
        <v>43</v>
      </c>
      <c r="D20" s="43" t="s">
        <v>79</v>
      </c>
      <c r="E20" s="43" t="s">
        <v>80</v>
      </c>
      <c r="F20" s="43" t="s">
        <v>81</v>
      </c>
    </row>
    <row r="21" spans="1:7" x14ac:dyDescent="0.45">
      <c r="B21" s="73" t="s">
        <v>126</v>
      </c>
      <c r="C21" s="73" t="s">
        <v>115</v>
      </c>
      <c r="D21" s="73">
        <v>0</v>
      </c>
      <c r="E21" s="73">
        <v>8</v>
      </c>
      <c r="F21" s="73" t="s">
        <v>82</v>
      </c>
    </row>
    <row r="22" spans="1:7" x14ac:dyDescent="0.45">
      <c r="B22" s="73" t="s">
        <v>140</v>
      </c>
      <c r="C22" s="73" t="s">
        <v>129</v>
      </c>
      <c r="D22" s="73">
        <v>0</v>
      </c>
      <c r="E22" s="73">
        <v>19</v>
      </c>
      <c r="F22" s="73" t="s">
        <v>82</v>
      </c>
    </row>
    <row r="23" spans="1:7" x14ac:dyDescent="0.45">
      <c r="B23" s="73" t="s">
        <v>154</v>
      </c>
      <c r="C23" s="73" t="s">
        <v>143</v>
      </c>
      <c r="D23" s="73">
        <v>0</v>
      </c>
      <c r="E23" s="73">
        <v>0</v>
      </c>
      <c r="F23" s="73" t="s">
        <v>82</v>
      </c>
    </row>
    <row r="24" spans="1:7" x14ac:dyDescent="0.45">
      <c r="B24" s="73" t="s">
        <v>168</v>
      </c>
      <c r="C24" s="73" t="s">
        <v>157</v>
      </c>
      <c r="D24" s="73">
        <v>0</v>
      </c>
      <c r="E24" s="73">
        <v>23</v>
      </c>
      <c r="F24" s="73" t="s">
        <v>82</v>
      </c>
    </row>
    <row r="25" spans="1:7" x14ac:dyDescent="0.45">
      <c r="B25" s="73" t="s">
        <v>182</v>
      </c>
      <c r="C25" s="73" t="s">
        <v>171</v>
      </c>
      <c r="D25" s="73">
        <v>0</v>
      </c>
      <c r="E25" s="73">
        <v>29</v>
      </c>
      <c r="F25" s="73" t="s">
        <v>82</v>
      </c>
    </row>
    <row r="26" spans="1:7" ht="14.65" thickBot="1" x14ac:dyDescent="0.5">
      <c r="B26" s="74" t="s">
        <v>189</v>
      </c>
      <c r="C26" s="74" t="s">
        <v>185</v>
      </c>
      <c r="D26" s="74">
        <v>0</v>
      </c>
      <c r="E26" s="74">
        <v>0</v>
      </c>
      <c r="F26" s="74" t="s">
        <v>82</v>
      </c>
    </row>
    <row r="29" spans="1:7" ht="14.65" thickBot="1" x14ac:dyDescent="0.5">
      <c r="A29" t="s">
        <v>28</v>
      </c>
    </row>
    <row r="30" spans="1:7" ht="14.65" thickBot="1" x14ac:dyDescent="0.5">
      <c r="B30" s="43" t="s">
        <v>42</v>
      </c>
      <c r="C30" s="43" t="s">
        <v>43</v>
      </c>
      <c r="D30" s="43" t="s">
        <v>44</v>
      </c>
      <c r="E30" s="43" t="s">
        <v>45</v>
      </c>
      <c r="F30" s="43" t="s">
        <v>46</v>
      </c>
      <c r="G30" s="43" t="s">
        <v>47</v>
      </c>
    </row>
    <row r="31" spans="1:7" x14ac:dyDescent="0.45">
      <c r="B31" s="73" t="s">
        <v>100</v>
      </c>
      <c r="C31" s="73" t="s">
        <v>56</v>
      </c>
      <c r="D31" s="73">
        <v>8</v>
      </c>
      <c r="E31" s="73" t="s">
        <v>101</v>
      </c>
      <c r="F31" s="73" t="s">
        <v>51</v>
      </c>
      <c r="G31" s="73">
        <v>0</v>
      </c>
    </row>
    <row r="32" spans="1:7" x14ac:dyDescent="0.45">
      <c r="B32" s="73" t="s">
        <v>102</v>
      </c>
      <c r="C32" s="73" t="s">
        <v>57</v>
      </c>
      <c r="D32" s="73">
        <v>27</v>
      </c>
      <c r="E32" s="73" t="s">
        <v>103</v>
      </c>
      <c r="F32" s="73" t="s">
        <v>51</v>
      </c>
      <c r="G32" s="73">
        <v>0</v>
      </c>
    </row>
    <row r="33" spans="2:7" x14ac:dyDescent="0.45">
      <c r="B33" s="73" t="s">
        <v>104</v>
      </c>
      <c r="C33" s="73" t="s">
        <v>58</v>
      </c>
      <c r="D33" s="73">
        <v>19</v>
      </c>
      <c r="E33" s="73" t="s">
        <v>105</v>
      </c>
      <c r="F33" s="73" t="s">
        <v>99</v>
      </c>
      <c r="G33" s="73">
        <v>7</v>
      </c>
    </row>
    <row r="34" spans="2:7" x14ac:dyDescent="0.45">
      <c r="B34" s="73" t="s">
        <v>106</v>
      </c>
      <c r="C34" s="73" t="s">
        <v>59</v>
      </c>
      <c r="D34" s="73">
        <v>23</v>
      </c>
      <c r="E34" s="73" t="s">
        <v>107</v>
      </c>
      <c r="F34" s="73" t="s">
        <v>51</v>
      </c>
      <c r="G34" s="73">
        <v>0</v>
      </c>
    </row>
    <row r="35" spans="2:7" x14ac:dyDescent="0.45">
      <c r="B35" s="73" t="s">
        <v>108</v>
      </c>
      <c r="C35" s="73" t="s">
        <v>60</v>
      </c>
      <c r="D35" s="73">
        <v>29</v>
      </c>
      <c r="E35" s="73" t="s">
        <v>109</v>
      </c>
      <c r="F35" s="73" t="s">
        <v>51</v>
      </c>
      <c r="G35" s="73">
        <v>0</v>
      </c>
    </row>
    <row r="36" spans="2:7" ht="14.65" thickBot="1" x14ac:dyDescent="0.5">
      <c r="B36" s="74" t="s">
        <v>85</v>
      </c>
      <c r="C36" s="74" t="s">
        <v>61</v>
      </c>
      <c r="D36" s="74">
        <v>29</v>
      </c>
      <c r="E36" s="74" t="s">
        <v>190</v>
      </c>
      <c r="F36" s="74" t="s">
        <v>99</v>
      </c>
      <c r="G36" s="74">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6D27-F21A-497A-9D72-004FC91F6F74}">
  <dimension ref="B2:M19"/>
  <sheetViews>
    <sheetView zoomScale="57" zoomScaleNormal="70" workbookViewId="0">
      <selection activeCell="F33" sqref="F33"/>
    </sheetView>
  </sheetViews>
  <sheetFormatPr defaultRowHeight="14.25" x14ac:dyDescent="0.45"/>
  <cols>
    <col min="2" max="2" width="29.46484375" customWidth="1"/>
    <col min="6" max="6" width="16.33203125" customWidth="1"/>
  </cols>
  <sheetData>
    <row r="2" spans="2:13" ht="14.65" thickBot="1" x14ac:dyDescent="0.5">
      <c r="B2" s="50"/>
      <c r="C2" s="50"/>
      <c r="D2" s="50"/>
      <c r="E2" s="50"/>
      <c r="F2" s="50"/>
      <c r="G2" s="50"/>
      <c r="H2" s="50"/>
      <c r="I2" s="50"/>
      <c r="J2" s="50"/>
      <c r="K2" s="50"/>
      <c r="L2" s="50"/>
      <c r="M2" s="50"/>
    </row>
    <row r="3" spans="2:13" ht="14.65" thickBot="1" x14ac:dyDescent="0.5">
      <c r="B3" s="100" t="s">
        <v>192</v>
      </c>
      <c r="C3" s="49" t="s">
        <v>186</v>
      </c>
      <c r="D3" s="96" t="s">
        <v>193</v>
      </c>
      <c r="E3" s="79" t="s">
        <v>194</v>
      </c>
      <c r="F3" s="79" t="s">
        <v>195</v>
      </c>
      <c r="G3" s="80" t="s">
        <v>186</v>
      </c>
      <c r="H3" s="106" t="s">
        <v>196</v>
      </c>
      <c r="I3" s="107"/>
      <c r="J3" s="107"/>
      <c r="K3" s="107"/>
      <c r="L3" s="107"/>
      <c r="M3" s="108"/>
    </row>
    <row r="4" spans="2:13" x14ac:dyDescent="0.45">
      <c r="B4" s="77" t="s">
        <v>197</v>
      </c>
      <c r="C4" s="82">
        <v>30</v>
      </c>
      <c r="D4" s="97">
        <v>40</v>
      </c>
      <c r="E4" s="83">
        <v>10</v>
      </c>
      <c r="F4" s="84">
        <f>D4*E4</f>
        <v>400</v>
      </c>
      <c r="G4" s="82">
        <f>C4*D4</f>
        <v>1200</v>
      </c>
      <c r="H4" s="14">
        <f>D4</f>
        <v>40</v>
      </c>
      <c r="I4" s="15" t="s">
        <v>69</v>
      </c>
      <c r="J4" s="16">
        <v>40</v>
      </c>
      <c r="K4" s="14">
        <f>D4</f>
        <v>40</v>
      </c>
      <c r="L4" s="15" t="s">
        <v>33</v>
      </c>
      <c r="M4" s="16">
        <v>100</v>
      </c>
    </row>
    <row r="5" spans="2:13" x14ac:dyDescent="0.45">
      <c r="B5" s="55" t="s">
        <v>198</v>
      </c>
      <c r="C5" s="86">
        <v>81</v>
      </c>
      <c r="D5" s="98">
        <v>800</v>
      </c>
      <c r="E5" s="87">
        <v>40</v>
      </c>
      <c r="F5" s="55">
        <f>D5*E5</f>
        <v>32000</v>
      </c>
      <c r="G5" s="86">
        <f>C5*D5</f>
        <v>64800</v>
      </c>
      <c r="H5" s="17">
        <f>D5</f>
        <v>800</v>
      </c>
      <c r="I5" s="18" t="s">
        <v>69</v>
      </c>
      <c r="J5" s="19">
        <v>500</v>
      </c>
      <c r="K5" s="17">
        <f>D5</f>
        <v>800</v>
      </c>
      <c r="L5" s="18" t="s">
        <v>33</v>
      </c>
      <c r="M5" s="19">
        <v>800</v>
      </c>
    </row>
    <row r="6" spans="2:13" x14ac:dyDescent="0.45">
      <c r="B6" s="55" t="s">
        <v>199</v>
      </c>
      <c r="C6" s="86">
        <v>1000</v>
      </c>
      <c r="D6" s="98">
        <v>4.0000000000000018</v>
      </c>
      <c r="E6" s="87">
        <v>485</v>
      </c>
      <c r="F6" s="90">
        <f>D6*E6</f>
        <v>1940.0000000000009</v>
      </c>
      <c r="G6" s="86">
        <f>C6*D6</f>
        <v>4000.0000000000018</v>
      </c>
      <c r="H6" s="17">
        <f>D6</f>
        <v>4.0000000000000018</v>
      </c>
      <c r="I6" s="18" t="s">
        <v>69</v>
      </c>
      <c r="J6" s="19">
        <v>3</v>
      </c>
      <c r="K6" s="17">
        <f>D6</f>
        <v>4.0000000000000018</v>
      </c>
      <c r="L6" s="18" t="s">
        <v>33</v>
      </c>
      <c r="M6" s="19">
        <v>12</v>
      </c>
    </row>
    <row r="7" spans="2:13" x14ac:dyDescent="0.45">
      <c r="B7" s="55" t="s">
        <v>200</v>
      </c>
      <c r="C7" s="86">
        <v>25</v>
      </c>
      <c r="D7" s="98">
        <v>100</v>
      </c>
      <c r="E7" s="87">
        <v>10</v>
      </c>
      <c r="F7" s="55">
        <f>D7*E7</f>
        <v>1000</v>
      </c>
      <c r="G7" s="86">
        <f>C7*D7</f>
        <v>2500</v>
      </c>
      <c r="H7" s="17">
        <f>D7</f>
        <v>100</v>
      </c>
      <c r="I7" s="18" t="s">
        <v>69</v>
      </c>
      <c r="J7" s="19">
        <v>100</v>
      </c>
      <c r="K7" s="17">
        <f>D7</f>
        <v>100</v>
      </c>
      <c r="L7" s="18" t="s">
        <v>33</v>
      </c>
      <c r="M7" s="19">
        <v>500</v>
      </c>
    </row>
    <row r="8" spans="2:13" ht="14.65" thickBot="1" x14ac:dyDescent="0.5">
      <c r="B8" s="55" t="s">
        <v>201</v>
      </c>
      <c r="C8" s="86">
        <v>60</v>
      </c>
      <c r="D8" s="98">
        <v>300</v>
      </c>
      <c r="E8" s="87">
        <v>30</v>
      </c>
      <c r="F8" s="55">
        <f>D8*E8</f>
        <v>9000</v>
      </c>
      <c r="G8" s="86">
        <f>C8*D8</f>
        <v>18000</v>
      </c>
      <c r="H8" s="20">
        <f>D8</f>
        <v>300</v>
      </c>
      <c r="I8" s="21" t="s">
        <v>69</v>
      </c>
      <c r="J8" s="22">
        <v>50</v>
      </c>
      <c r="K8" s="17">
        <f>D8</f>
        <v>300</v>
      </c>
      <c r="L8" s="18" t="s">
        <v>33</v>
      </c>
      <c r="M8" s="19">
        <v>300</v>
      </c>
    </row>
    <row r="9" spans="2:13" ht="14.65" thickBot="1" x14ac:dyDescent="0.5">
      <c r="B9" s="85" t="s">
        <v>202</v>
      </c>
      <c r="C9" s="94">
        <v>90500</v>
      </c>
      <c r="D9" s="50"/>
      <c r="E9" s="50"/>
      <c r="F9" s="50"/>
      <c r="G9" s="50"/>
      <c r="H9" s="50"/>
      <c r="I9" s="50"/>
      <c r="J9" s="50"/>
      <c r="K9" s="92">
        <f>C11</f>
        <v>90500</v>
      </c>
      <c r="L9" s="21" t="s">
        <v>33</v>
      </c>
      <c r="M9" s="93">
        <f>C9</f>
        <v>90500</v>
      </c>
    </row>
    <row r="10" spans="2:13" x14ac:dyDescent="0.45">
      <c r="B10" s="88" t="s">
        <v>203</v>
      </c>
      <c r="C10" s="89">
        <f>SUM(F4:F8)</f>
        <v>44340</v>
      </c>
      <c r="D10" s="50"/>
      <c r="E10" s="50"/>
      <c r="F10" s="50"/>
      <c r="G10" s="50"/>
      <c r="H10" s="50"/>
      <c r="I10" s="50"/>
      <c r="J10" s="50"/>
      <c r="K10" s="50"/>
      <c r="L10" s="50"/>
      <c r="M10" s="50"/>
    </row>
    <row r="11" spans="2:13" ht="14.65" thickBot="1" x14ac:dyDescent="0.5">
      <c r="B11" s="91" t="s">
        <v>204</v>
      </c>
      <c r="C11" s="95">
        <f>SUM(G4:G8)</f>
        <v>90500</v>
      </c>
      <c r="D11" s="50"/>
      <c r="E11" s="50"/>
      <c r="F11" s="50"/>
      <c r="G11" s="50"/>
      <c r="H11" s="50"/>
      <c r="I11" s="50"/>
      <c r="J11" s="50"/>
      <c r="K11" s="50"/>
      <c r="L11" s="50"/>
      <c r="M11" s="50"/>
    </row>
    <row r="12" spans="2:13" x14ac:dyDescent="0.45">
      <c r="B12" s="50"/>
      <c r="C12" s="50"/>
      <c r="D12" s="50"/>
      <c r="E12" s="50"/>
      <c r="F12" s="50"/>
      <c r="G12" s="50"/>
      <c r="H12" s="50"/>
      <c r="I12" s="50"/>
      <c r="J12" s="50"/>
      <c r="K12" s="50"/>
      <c r="L12" s="50"/>
      <c r="M12" s="50"/>
    </row>
    <row r="13" spans="2:13" x14ac:dyDescent="0.45">
      <c r="B13" s="50"/>
      <c r="C13" s="50"/>
      <c r="D13" s="50"/>
      <c r="E13" s="50"/>
      <c r="F13" s="50"/>
      <c r="G13" s="50"/>
      <c r="H13" s="50"/>
      <c r="I13" s="50"/>
      <c r="J13" s="50"/>
      <c r="K13" s="50"/>
      <c r="L13" s="50"/>
      <c r="M13" s="50"/>
    </row>
    <row r="14" spans="2:13" x14ac:dyDescent="0.45">
      <c r="B14" s="50"/>
      <c r="C14" s="50"/>
      <c r="D14" s="50"/>
      <c r="E14" s="50"/>
      <c r="F14" s="50"/>
      <c r="G14" s="50"/>
      <c r="H14" s="50"/>
      <c r="I14" s="50"/>
      <c r="J14" s="50"/>
      <c r="K14" s="50"/>
      <c r="L14" s="50"/>
      <c r="M14" s="50"/>
    </row>
    <row r="15" spans="2:13" x14ac:dyDescent="0.45">
      <c r="B15" s="50"/>
      <c r="C15" s="50"/>
      <c r="D15" s="50"/>
      <c r="E15" s="50"/>
      <c r="F15" s="50"/>
      <c r="G15" s="50"/>
      <c r="H15" s="50"/>
      <c r="I15" s="50"/>
      <c r="J15" s="50"/>
      <c r="K15" s="50"/>
      <c r="L15" s="50"/>
      <c r="M15" s="50"/>
    </row>
    <row r="16" spans="2:13" x14ac:dyDescent="0.45">
      <c r="B16" s="50"/>
      <c r="C16" s="50"/>
      <c r="D16" s="50"/>
      <c r="E16" s="50"/>
      <c r="F16" s="50"/>
      <c r="G16" s="50"/>
      <c r="H16" s="50"/>
      <c r="I16" s="50"/>
      <c r="J16" s="50"/>
      <c r="K16" s="50"/>
      <c r="L16" s="50"/>
      <c r="M16" s="50"/>
    </row>
    <row r="17" spans="2:13" x14ac:dyDescent="0.45">
      <c r="B17" s="50"/>
      <c r="C17" s="50"/>
      <c r="D17" s="50"/>
      <c r="E17" s="50"/>
      <c r="F17" s="50"/>
      <c r="G17" s="50"/>
      <c r="H17" s="50"/>
      <c r="I17" s="50"/>
      <c r="J17" s="50"/>
      <c r="K17" s="50"/>
      <c r="L17" s="50"/>
      <c r="M17" s="50"/>
    </row>
    <row r="18" spans="2:13" x14ac:dyDescent="0.45">
      <c r="B18" s="50"/>
      <c r="C18" s="50"/>
      <c r="D18" s="50"/>
      <c r="E18" s="50"/>
      <c r="F18" s="50"/>
      <c r="G18" s="50"/>
      <c r="H18" s="50"/>
      <c r="I18" s="50"/>
      <c r="J18" s="50"/>
      <c r="K18" s="50"/>
      <c r="L18" s="50"/>
      <c r="M18" s="50"/>
    </row>
    <row r="19" spans="2:13" x14ac:dyDescent="0.45">
      <c r="B19" s="50"/>
      <c r="C19" s="50"/>
      <c r="D19" s="50"/>
      <c r="E19" s="50"/>
      <c r="F19" s="50"/>
      <c r="G19" s="50"/>
      <c r="H19" s="50"/>
      <c r="I19" s="50"/>
      <c r="J19" s="50"/>
      <c r="K19" s="50"/>
      <c r="L19" s="50"/>
      <c r="M19" s="50"/>
    </row>
  </sheetData>
  <mergeCells count="1">
    <mergeCell ref="H3:M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7EF93-1172-4715-829C-D42DC6A53B58}">
  <dimension ref="A1:G40"/>
  <sheetViews>
    <sheetView showGridLines="0" zoomScale="110" zoomScaleNormal="55" workbookViewId="0"/>
  </sheetViews>
  <sheetFormatPr defaultRowHeight="14.25" x14ac:dyDescent="0.45"/>
  <cols>
    <col min="1" max="1" width="2.1328125" customWidth="1"/>
    <col min="2" max="2" width="5" bestFit="1" customWidth="1"/>
    <col min="3" max="3" width="33.265625" bestFit="1" customWidth="1"/>
    <col min="4" max="4" width="11.796875" bestFit="1" customWidth="1"/>
    <col min="5" max="5" width="11.1328125" bestFit="1" customWidth="1"/>
    <col min="6" max="6" width="9.796875" bestFit="1" customWidth="1"/>
    <col min="7" max="7" width="5.1328125" bestFit="1" customWidth="1"/>
  </cols>
  <sheetData>
    <row r="1" spans="1:5" x14ac:dyDescent="0.45">
      <c r="A1" s="42" t="s">
        <v>70</v>
      </c>
    </row>
    <row r="2" spans="1:5" x14ac:dyDescent="0.45">
      <c r="A2" s="42" t="s">
        <v>205</v>
      </c>
    </row>
    <row r="3" spans="1:5" x14ac:dyDescent="0.45">
      <c r="A3" s="42" t="s">
        <v>240</v>
      </c>
    </row>
    <row r="4" spans="1:5" x14ac:dyDescent="0.45">
      <c r="A4" s="42" t="s">
        <v>71</v>
      </c>
    </row>
    <row r="5" spans="1:5" x14ac:dyDescent="0.45">
      <c r="A5" s="42" t="s">
        <v>72</v>
      </c>
    </row>
    <row r="6" spans="1:5" x14ac:dyDescent="0.45">
      <c r="A6" s="42"/>
      <c r="B6" t="s">
        <v>73</v>
      </c>
    </row>
    <row r="7" spans="1:5" x14ac:dyDescent="0.45">
      <c r="A7" s="42"/>
      <c r="B7" t="s">
        <v>241</v>
      </c>
    </row>
    <row r="8" spans="1:5" x14ac:dyDescent="0.45">
      <c r="A8" s="42"/>
      <c r="B8" t="s">
        <v>242</v>
      </c>
    </row>
    <row r="9" spans="1:5" x14ac:dyDescent="0.45">
      <c r="A9" s="42" t="s">
        <v>74</v>
      </c>
    </row>
    <row r="10" spans="1:5" x14ac:dyDescent="0.45">
      <c r="B10" t="s">
        <v>75</v>
      </c>
    </row>
    <row r="11" spans="1:5" x14ac:dyDescent="0.45">
      <c r="B11" t="s">
        <v>76</v>
      </c>
    </row>
    <row r="14" spans="1:5" ht="14.65" thickBot="1" x14ac:dyDescent="0.5">
      <c r="A14" t="s">
        <v>77</v>
      </c>
    </row>
    <row r="15" spans="1:5" ht="14.65" thickBot="1" x14ac:dyDescent="0.5">
      <c r="B15" s="43" t="s">
        <v>42</v>
      </c>
      <c r="C15" s="43" t="s">
        <v>43</v>
      </c>
      <c r="D15" s="43" t="s">
        <v>79</v>
      </c>
      <c r="E15" s="43" t="s">
        <v>80</v>
      </c>
    </row>
    <row r="16" spans="1:5" ht="14.65" thickBot="1" x14ac:dyDescent="0.5">
      <c r="B16" s="74" t="s">
        <v>138</v>
      </c>
      <c r="C16" s="74" t="s">
        <v>206</v>
      </c>
      <c r="D16" s="74">
        <v>0</v>
      </c>
      <c r="E16" s="74">
        <v>44340</v>
      </c>
    </row>
    <row r="19" spans="1:7" ht="14.65" thickBot="1" x14ac:dyDescent="0.5">
      <c r="A19" t="s">
        <v>78</v>
      </c>
    </row>
    <row r="20" spans="1:7" ht="14.65" thickBot="1" x14ac:dyDescent="0.5">
      <c r="B20" s="43" t="s">
        <v>42</v>
      </c>
      <c r="C20" s="43" t="s">
        <v>43</v>
      </c>
      <c r="D20" s="43" t="s">
        <v>79</v>
      </c>
      <c r="E20" s="43" t="s">
        <v>80</v>
      </c>
      <c r="F20" s="43" t="s">
        <v>81</v>
      </c>
    </row>
    <row r="21" spans="1:7" x14ac:dyDescent="0.45">
      <c r="B21" s="73" t="s">
        <v>207</v>
      </c>
      <c r="C21" s="73" t="s">
        <v>208</v>
      </c>
      <c r="D21" s="73">
        <v>0</v>
      </c>
      <c r="E21" s="73">
        <v>40</v>
      </c>
      <c r="F21" s="73" t="s">
        <v>82</v>
      </c>
    </row>
    <row r="22" spans="1:7" x14ac:dyDescent="0.45">
      <c r="B22" s="73" t="s">
        <v>209</v>
      </c>
      <c r="C22" s="73" t="s">
        <v>210</v>
      </c>
      <c r="D22" s="73">
        <v>0</v>
      </c>
      <c r="E22" s="73">
        <v>800</v>
      </c>
      <c r="F22" s="73" t="s">
        <v>82</v>
      </c>
    </row>
    <row r="23" spans="1:7" x14ac:dyDescent="0.45">
      <c r="B23" s="73" t="s">
        <v>83</v>
      </c>
      <c r="C23" s="73" t="s">
        <v>211</v>
      </c>
      <c r="D23" s="73">
        <v>0</v>
      </c>
      <c r="E23" s="73">
        <v>4.0000000000000018</v>
      </c>
      <c r="F23" s="73" t="s">
        <v>82</v>
      </c>
    </row>
    <row r="24" spans="1:7" x14ac:dyDescent="0.45">
      <c r="B24" s="73" t="s">
        <v>212</v>
      </c>
      <c r="C24" s="73" t="s">
        <v>213</v>
      </c>
      <c r="D24" s="73">
        <v>0</v>
      </c>
      <c r="E24" s="73">
        <v>100</v>
      </c>
      <c r="F24" s="73" t="s">
        <v>82</v>
      </c>
    </row>
    <row r="25" spans="1:7" ht="14.65" thickBot="1" x14ac:dyDescent="0.5">
      <c r="B25" s="74" t="s">
        <v>116</v>
      </c>
      <c r="C25" s="74" t="s">
        <v>214</v>
      </c>
      <c r="D25" s="74">
        <v>0</v>
      </c>
      <c r="E25" s="74">
        <v>300</v>
      </c>
      <c r="F25" s="74" t="s">
        <v>82</v>
      </c>
    </row>
    <row r="28" spans="1:7" ht="14.65" thickBot="1" x14ac:dyDescent="0.5">
      <c r="A28" t="s">
        <v>28</v>
      </c>
    </row>
    <row r="29" spans="1:7" ht="14.65" thickBot="1" x14ac:dyDescent="0.5">
      <c r="B29" s="43" t="s">
        <v>42</v>
      </c>
      <c r="C29" s="43" t="s">
        <v>43</v>
      </c>
      <c r="D29" s="43" t="s">
        <v>44</v>
      </c>
      <c r="E29" s="43" t="s">
        <v>45</v>
      </c>
      <c r="F29" s="43" t="s">
        <v>46</v>
      </c>
      <c r="G29" s="43" t="s">
        <v>47</v>
      </c>
    </row>
    <row r="30" spans="1:7" x14ac:dyDescent="0.45">
      <c r="B30" s="73" t="s">
        <v>215</v>
      </c>
      <c r="C30" s="73" t="s">
        <v>216</v>
      </c>
      <c r="D30" s="73">
        <v>40</v>
      </c>
      <c r="E30" s="73" t="s">
        <v>217</v>
      </c>
      <c r="F30" s="73" t="s">
        <v>51</v>
      </c>
      <c r="G30" s="73">
        <v>0</v>
      </c>
    </row>
    <row r="31" spans="1:7" x14ac:dyDescent="0.45">
      <c r="B31" s="73" t="s">
        <v>218</v>
      </c>
      <c r="C31" s="73" t="s">
        <v>219</v>
      </c>
      <c r="D31" s="73">
        <v>800</v>
      </c>
      <c r="E31" s="73" t="s">
        <v>220</v>
      </c>
      <c r="F31" s="73" t="s">
        <v>99</v>
      </c>
      <c r="G31" s="73">
        <v>300</v>
      </c>
    </row>
    <row r="32" spans="1:7" x14ac:dyDescent="0.45">
      <c r="B32" s="73" t="s">
        <v>84</v>
      </c>
      <c r="C32" s="73" t="s">
        <v>221</v>
      </c>
      <c r="D32" s="73">
        <v>4.0000000000000018</v>
      </c>
      <c r="E32" s="73" t="s">
        <v>222</v>
      </c>
      <c r="F32" s="73" t="s">
        <v>99</v>
      </c>
      <c r="G32" s="73">
        <v>1.0000000000000018</v>
      </c>
    </row>
    <row r="33" spans="2:7" x14ac:dyDescent="0.45">
      <c r="B33" s="73" t="s">
        <v>223</v>
      </c>
      <c r="C33" s="73" t="s">
        <v>224</v>
      </c>
      <c r="D33" s="73">
        <v>100</v>
      </c>
      <c r="E33" s="73" t="s">
        <v>225</v>
      </c>
      <c r="F33" s="73" t="s">
        <v>51</v>
      </c>
      <c r="G33" s="73">
        <v>0</v>
      </c>
    </row>
    <row r="34" spans="2:7" x14ac:dyDescent="0.45">
      <c r="B34" s="73" t="s">
        <v>124</v>
      </c>
      <c r="C34" s="73" t="s">
        <v>226</v>
      </c>
      <c r="D34" s="73">
        <v>300</v>
      </c>
      <c r="E34" s="73" t="s">
        <v>227</v>
      </c>
      <c r="F34" s="73" t="s">
        <v>99</v>
      </c>
      <c r="G34" s="73">
        <v>250</v>
      </c>
    </row>
    <row r="35" spans="2:7" x14ac:dyDescent="0.45">
      <c r="B35" s="73" t="s">
        <v>228</v>
      </c>
      <c r="C35" s="73" t="s">
        <v>69</v>
      </c>
      <c r="D35" s="73">
        <v>40</v>
      </c>
      <c r="E35" s="73" t="s">
        <v>229</v>
      </c>
      <c r="F35" s="73" t="s">
        <v>99</v>
      </c>
      <c r="G35" s="73">
        <v>60</v>
      </c>
    </row>
    <row r="36" spans="2:7" x14ac:dyDescent="0.45">
      <c r="B36" s="73" t="s">
        <v>230</v>
      </c>
      <c r="C36" s="73" t="s">
        <v>69</v>
      </c>
      <c r="D36" s="73">
        <v>800</v>
      </c>
      <c r="E36" s="73" t="s">
        <v>231</v>
      </c>
      <c r="F36" s="73" t="s">
        <v>51</v>
      </c>
      <c r="G36" s="73">
        <v>0</v>
      </c>
    </row>
    <row r="37" spans="2:7" x14ac:dyDescent="0.45">
      <c r="B37" s="73" t="s">
        <v>232</v>
      </c>
      <c r="C37" s="73" t="s">
        <v>69</v>
      </c>
      <c r="D37" s="73">
        <v>4.0000000000000018</v>
      </c>
      <c r="E37" s="73" t="s">
        <v>233</v>
      </c>
      <c r="F37" s="73" t="s">
        <v>99</v>
      </c>
      <c r="G37" s="73">
        <v>7.9999999999999982</v>
      </c>
    </row>
    <row r="38" spans="2:7" x14ac:dyDescent="0.45">
      <c r="B38" s="73" t="s">
        <v>234</v>
      </c>
      <c r="C38" s="73" t="s">
        <v>69</v>
      </c>
      <c r="D38" s="73">
        <v>100</v>
      </c>
      <c r="E38" s="73" t="s">
        <v>235</v>
      </c>
      <c r="F38" s="73" t="s">
        <v>99</v>
      </c>
      <c r="G38" s="73">
        <v>400</v>
      </c>
    </row>
    <row r="39" spans="2:7" x14ac:dyDescent="0.45">
      <c r="B39" s="73" t="s">
        <v>236</v>
      </c>
      <c r="C39" s="73" t="s">
        <v>69</v>
      </c>
      <c r="D39" s="73">
        <v>300</v>
      </c>
      <c r="E39" s="73" t="s">
        <v>237</v>
      </c>
      <c r="F39" s="73" t="s">
        <v>51</v>
      </c>
      <c r="G39" s="73">
        <v>0</v>
      </c>
    </row>
    <row r="40" spans="2:7" ht="14.65" thickBot="1" x14ac:dyDescent="0.5">
      <c r="B40" s="74" t="s">
        <v>238</v>
      </c>
      <c r="C40" s="74" t="s">
        <v>202</v>
      </c>
      <c r="D40" s="99">
        <v>90500</v>
      </c>
      <c r="E40" s="74" t="s">
        <v>239</v>
      </c>
      <c r="F40" s="74" t="s">
        <v>51</v>
      </c>
      <c r="G40" s="7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Q1</vt:lpstr>
      <vt:lpstr>Feasibility Report for Q1</vt:lpstr>
      <vt:lpstr>Q2-a</vt:lpstr>
      <vt:lpstr>Answer Report for Q2-a</vt:lpstr>
      <vt:lpstr>Q2-b</vt:lpstr>
      <vt:lpstr>Answer Report for Q2-b</vt:lpstr>
      <vt:lpstr>Q3</vt:lpstr>
      <vt:lpstr>Answer Report for 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Bernise Martinez</dc:creator>
  <cp:lastModifiedBy>Bernise Martinez</cp:lastModifiedBy>
  <dcterms:created xsi:type="dcterms:W3CDTF">2025-07-05T04:01:59Z</dcterms:created>
  <dcterms:modified xsi:type="dcterms:W3CDTF">2025-07-08T23:01:26Z</dcterms:modified>
</cp:coreProperties>
</file>