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10_Brexit_ESB\"/>
    </mc:Choice>
  </mc:AlternateContent>
  <xr:revisionPtr revIDLastSave="0" documentId="13_ncr:1_{7713C12C-E54E-4F3A-9611-2BD277CA7039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<sst xmlns="http://schemas.openxmlformats.org/spreadsheetml/2006/main" count="179" uniqueCount="146">
  <si>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</si>
  <si>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</si>
  <si>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</si>
  <si>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</si>
  <si>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</si>
  <si>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</si>
  <si>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</si>
  <si>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</si>
  <si>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</si>
  <si>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</si>
  <si>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</si>
  <si>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</si>
  <si>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</si>
  <si>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</si>
  <si>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</si>
  <si>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</si>
  <si>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</si>
  <si>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</si>
  <si>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</si>
  <si>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</si>
  <si>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</si>
  <si>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</si>
  <si>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</si>
  <si>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</si>
  <si>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</si>
  <si>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</si>
  <si>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</si>
  <si>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</si>
  <si>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</si>
  <si>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</si>
  <si>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</si>
  <si>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</si>
  <si>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</si>
  <si>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</si>
  <si>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</si>
  <si>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</si>
  <si>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</si>
  <si>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</si>
  <si>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</si>
  <si>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</si>
  <si>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</si>
  <si>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</si>
  <si>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</si>
  <si>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</si>
  <si>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</si>
  <si>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</si>
  <si>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</si>
  <si>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</si>
  <si>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</si>
  <si>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</si>
  <si>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</si>
  <si>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</si>
  <si>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</si>
  <si>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</si>
  <si>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</si>
  <si>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</si>
  <si>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</si>
  <si>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</si>
  <si>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</si>
  <si>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</si>
  <si>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</si>
  <si>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</si>
  <si>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</si>
  <si>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</si>
  <si>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</si>
  <si>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</si>
  <si>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</si>
  <si>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</si>
  <si>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</si>
  <si>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</si>
  <si>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</si>
  <si>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</si>
  <si>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</si>
  <si>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</si>
  <si>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</si>
  <si>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</si>
  <si>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</si>
  <si>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</si>
  <si>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</si>
  <si>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</si>
  <si>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</si>
  <si>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</si>
  <si>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</si>
  <si>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</si>
  <si>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</si>
  <si>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</si>
  <si>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</si>
  <si>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</si>
  <si>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</si>
  <si>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</si>
  <si>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</si>
  <si>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</si>
  <si>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</si>
  <si>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</si>
  <si>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</si>
  <si>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</si>
  <si>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</si>
  <si>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</si>
  <si>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</si>
  <si>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</si>
  <si>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</si>
  <si>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</si>
  <si>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</si>
  <si>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</si>
  <si>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</si>
  <si>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</si>
  <si>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</si>
  <si>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</si>
  <si>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</si>
  <si>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</si>
  <si>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</si>
  <si>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</si>
  <si>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</si>
  <si>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</si>
  <si>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</si>
  <si>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</si>
  <si>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</si>
  <si>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</si>
  <si>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</si>
  <si>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</si>
  <si>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</si>
  <si>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</si>
  <si>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</si>
  <si>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</si>
  <si>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</si>
  <si>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</si>
  <si>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</si>
  <si>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</si>
  <si>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</si>
  <si>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</si>
  <si>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</si>
  <si>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</si>
  <si>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</si>
  <si>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</si>
  <si>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</si>
  <si>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</si>
  <si>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</si>
  <si>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</si>
  <si>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</si>
  <si>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</si>
  <si>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</si>
  <si>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</si>
  <si>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</si>
  <si>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</si>
  <si>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</si>
  <si>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10 Brexit ESB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</si>
</sst>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0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0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topLeftCell="A31" zoomScale="85" workbookViewId="0">
      <selection activeCell="E37" sqref="E37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145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23</v>
      </c>
      <c r="J3" s="174"/>
      <c r="K3" s="175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3" t="s">
        <v>24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0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80" t="s">
        <v>107</v>
      </c>
      <c r="J7" s="180"/>
      <c r="K7" s="181"/>
      <c r="L7" s="1"/>
    </row>
    <row r="8" spans="2:12" s="2" customFormat="1" ht="18" customHeight="1" x14ac:dyDescent="0.2">
      <c r="B8" s="9"/>
      <c r="C8" s="17" t="s">
        <v>134</v>
      </c>
      <c r="D8" s="13">
        <v>4.04</v>
      </c>
      <c r="E8" s="13">
        <v>5.39</v>
      </c>
      <c r="F8" s="10"/>
      <c r="G8" s="10"/>
      <c r="H8" s="30"/>
      <c r="I8" s="180"/>
      <c r="J8" s="180"/>
      <c r="K8" s="181"/>
    </row>
    <row r="9" spans="2:12" s="2" customFormat="1" ht="18" customHeight="1" x14ac:dyDescent="0.2">
      <c r="B9" s="9"/>
      <c r="C9" s="149" t="s">
        <v>138</v>
      </c>
      <c r="D9" s="150">
        <f>D8/3.785412</f>
        <v>1.0672550306281061</v>
      </c>
      <c r="E9" s="150">
        <f>E8/3.785412</f>
        <v>1.4238872809617551</v>
      </c>
      <c r="F9" s="10"/>
      <c r="G9" s="10"/>
      <c r="H9" s="30"/>
      <c r="I9" s="180"/>
      <c r="J9" s="180"/>
      <c r="K9" s="181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80"/>
      <c r="J10" s="180"/>
      <c r="K10" s="181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2"/>
      <c r="J11" s="182"/>
      <c r="K11" s="183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4" t="s">
        <v>115</v>
      </c>
      <c r="D15" s="61">
        <v>4</v>
      </c>
      <c r="E15" s="13">
        <v>0.67500000000000004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4"/>
      <c r="D16" s="61">
        <v>2</v>
      </c>
      <c r="E16" s="13">
        <v>0.52500000000000002</v>
      </c>
      <c r="F16" s="134">
        <v>0</v>
      </c>
      <c r="G16" s="135">
        <f t="shared" ref="G16:G23" si="0">IF(D16=10,5.22-0.00504*F16,VLOOKUP(D16,H$13:J$23,3,FALSE))</f>
        <v>5.7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4"/>
      <c r="D17" s="61">
        <v>10</v>
      </c>
      <c r="E17" s="13">
        <v>7.4999999999999997E-2</v>
      </c>
      <c r="F17" s="134">
        <v>50.8</v>
      </c>
      <c r="G17" s="135">
        <f t="shared" si="0"/>
        <v>4.9639679999999995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4"/>
      <c r="D18" s="61">
        <v>10</v>
      </c>
      <c r="E18" s="13">
        <v>0.06</v>
      </c>
      <c r="F18" s="134">
        <v>121.9</v>
      </c>
      <c r="G18" s="135">
        <f t="shared" si="0"/>
        <v>4.6056239999999997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4"/>
      <c r="D19" s="61">
        <v>11</v>
      </c>
      <c r="E19" s="13">
        <v>1.2E-2</v>
      </c>
      <c r="F19" s="134">
        <v>0</v>
      </c>
      <c r="G19" s="135">
        <f t="shared" si="0"/>
        <v>4.71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4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4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4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4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1.3470000000000002</v>
      </c>
      <c r="F24" s="64"/>
      <c r="G24" s="65"/>
      <c r="H24" s="199" t="s">
        <v>126</v>
      </c>
      <c r="I24" s="200"/>
      <c r="J24" s="200"/>
      <c r="K24" s="201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2.9696231400000004</v>
      </c>
      <c r="F25" s="121"/>
      <c r="G25" s="65"/>
      <c r="H25" s="200"/>
      <c r="I25" s="200"/>
      <c r="J25" s="200"/>
      <c r="K25" s="201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200"/>
      <c r="I26" s="200"/>
      <c r="J26" s="200"/>
      <c r="K26" s="201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2"/>
      <c r="I27" s="202"/>
      <c r="J27" s="202"/>
      <c r="K27" s="203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90" t="s">
        <v>130</v>
      </c>
      <c r="I28" s="190"/>
      <c r="J28" s="190"/>
      <c r="K28" s="191"/>
      <c r="L28" s="1"/>
    </row>
    <row r="29" spans="2:12" ht="15" customHeight="1" x14ac:dyDescent="0.2">
      <c r="B29" s="101"/>
      <c r="C29" s="103"/>
      <c r="D29" s="178" t="s">
        <v>127</v>
      </c>
      <c r="E29" s="204" t="s">
        <v>128</v>
      </c>
      <c r="F29" s="186" t="s">
        <v>121</v>
      </c>
      <c r="G29" s="188" t="s">
        <v>122</v>
      </c>
      <c r="H29" s="192"/>
      <c r="I29" s="192"/>
      <c r="J29" s="192"/>
      <c r="K29" s="193"/>
      <c r="L29" s="1"/>
    </row>
    <row r="30" spans="2:12" ht="15" customHeight="1" x14ac:dyDescent="0.2">
      <c r="B30" s="101"/>
      <c r="C30" s="109"/>
      <c r="D30" s="178"/>
      <c r="E30" s="205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1"/>
      <c r="C31" s="102"/>
      <c r="D31" s="179"/>
      <c r="E31" s="206"/>
      <c r="F31" s="187"/>
      <c r="G31" s="189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145.90163934426229</v>
      </c>
      <c r="E32" s="112">
        <f>D32-((D51/1.4)+(E51/1.7))</f>
        <v>-17.327110472477273</v>
      </c>
      <c r="F32" s="113">
        <f>(E15*G15+E16*G16+E17*G17+E18*G18+E19*G19+E20*G20+E21*G21+E22*G22+E23*G23)/E24+(0.1085*D9/E25+0.013)*E32/50</f>
        <v>5.6185112751126898</v>
      </c>
      <c r="G32" s="114" t="s">
        <v>90</v>
      </c>
      <c r="H32" s="192" t="s">
        <v>125</v>
      </c>
      <c r="I32" s="195"/>
      <c r="J32" s="195"/>
      <c r="K32" s="196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7"/>
      <c r="I33" s="197"/>
      <c r="J33" s="197"/>
      <c r="K33" s="198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3.35/1.335</f>
        <v>2.5093632958801497</v>
      </c>
      <c r="F37" s="13">
        <v>0.56999999999999995</v>
      </c>
      <c r="G37" s="83" t="s">
        <v>137</v>
      </c>
      <c r="H37" s="28">
        <v>0</v>
      </c>
      <c r="I37" s="83" t="s">
        <v>53</v>
      </c>
      <c r="J37" s="13">
        <v>0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2" t="s">
        <v>123</v>
      </c>
      <c r="H41" s="162"/>
      <c r="I41" s="162"/>
      <c r="J41" s="162"/>
      <c r="K41" s="163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4"/>
      <c r="H42" s="164"/>
      <c r="I42" s="164"/>
      <c r="J42" s="164"/>
      <c r="K42" s="165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4"/>
      <c r="H43" s="164"/>
      <c r="I43" s="164"/>
      <c r="J43" s="164"/>
      <c r="K43" s="165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129</v>
      </c>
      <c r="J49" s="185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4" t="s">
        <v>56</v>
      </c>
      <c r="J50" s="184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210.28864434308596</v>
      </c>
      <c r="E51" s="49">
        <f>(1-D$10)*E$5+F$37*24.6/D$9</f>
        <v>22.138377986138615</v>
      </c>
      <c r="F51" s="49">
        <f>(1-D$10)*F$5+E$44*72.3/D$9</f>
        <v>67</v>
      </c>
      <c r="G51" s="49">
        <f>(1-D$10)*G$5+E$37*127.47/D$9</f>
        <v>299.71143742240508</v>
      </c>
      <c r="H51" s="49">
        <f>(1-D$10)*H$5+(D$37*147.4+F$37*103)/D$9</f>
        <v>99.010281811881185</v>
      </c>
      <c r="I51" s="170">
        <f>G51/H51</f>
        <v>3.0270738749320465</v>
      </c>
      <c r="J51" s="171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113.52663023818317</v>
      </c>
      <c r="E52" s="50">
        <f>IF(E8=0,E51,(1-(((D$10*D$9)+(E$10*E$9))/(D$9+E$9)))*E$5+(F$37+F$39)*24.6/(D$9+E$9))</f>
        <v>14.628743060869564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128.40235495085014</v>
      </c>
      <c r="H52" s="50">
        <f>IF(E8=0,H51,(1-(((D$10*D$9)+(E$10*E$9))/(D$9+E$9)))*H$5+((D$37+D$39)*147.4+(F$37+F$39)*103)/(D$9+E$9))</f>
        <v>67.567501433722157</v>
      </c>
      <c r="I52" s="176">
        <f>G52/H52</f>
        <v>1.9003567133054591</v>
      </c>
      <c r="J52" s="177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8" t="str">
        <f>IF(I52&lt;0.77,"Below .77, May enhance bitterness", IF(I52&lt;1.3,".77 to 1.3 = Balanced","Above 1.3 may enhance maltiness"))</f>
        <v>Above 1.3 may enhance maltiness</v>
      </c>
      <c r="J53" s="169"/>
      <c r="K53" s="45"/>
      <c r="L53" s="1"/>
    </row>
    <row r="54" spans="2:14" ht="15" customHeight="1" x14ac:dyDescent="0.2">
      <c r="B54" s="6"/>
      <c r="C54" s="166" t="s">
        <v>124</v>
      </c>
      <c r="D54" s="166"/>
      <c r="E54" s="166"/>
      <c r="F54" s="166"/>
      <c r="G54" s="166"/>
      <c r="H54" s="166"/>
      <c r="I54" s="166"/>
      <c r="J54" s="166"/>
      <c r="K54" s="167"/>
      <c r="L54" s="1"/>
      <c r="M54" s="2"/>
      <c r="N54" s="19"/>
    </row>
    <row r="55" spans="2:14" ht="15" customHeight="1" thickBot="1" x14ac:dyDescent="0.25">
      <c r="B55" s="12"/>
      <c r="C55" s="159"/>
      <c r="D55" s="159"/>
      <c r="E55" s="159"/>
      <c r="F55" s="159"/>
      <c r="G55" s="159"/>
      <c r="H55" s="159"/>
      <c r="I55" s="160"/>
      <c r="J55" s="160"/>
      <c r="K55" s="161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0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4.04</v>
      </c>
      <c r="C11" s="1" t="s">
        <v>47</v>
      </c>
      <c r="D11" s="1">
        <f>'EZ Water Adjustment'!E8</f>
        <v>5.39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1.3470000000000002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2.5093632958801497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0.56999999999999995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0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210.28864434308596</v>
      </c>
      <c r="C26" s="1" t="s">
        <v>47</v>
      </c>
      <c r="D26" s="26">
        <f>'EZ Water Adjustment'!D52</f>
        <v>113.52663023818317</v>
      </c>
      <c r="I26" s="26"/>
    </row>
    <row r="27" spans="1:9" x14ac:dyDescent="0.2">
      <c r="A27" t="s">
        <v>26</v>
      </c>
      <c r="B27" s="26">
        <f>'EZ Water Adjustment'!E51</f>
        <v>22.138377986138615</v>
      </c>
      <c r="C27" s="1" t="s">
        <v>47</v>
      </c>
      <c r="D27" s="26">
        <f>'EZ Water Adjustment'!E52</f>
        <v>14.628743060869564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299.71143742240508</v>
      </c>
      <c r="C29" s="1" t="s">
        <v>47</v>
      </c>
      <c r="D29" s="26">
        <f>'EZ Water Adjustment'!G52</f>
        <v>128.40235495085014</v>
      </c>
    </row>
    <row r="30" spans="1:9" x14ac:dyDescent="0.2">
      <c r="A30" t="s">
        <v>29</v>
      </c>
      <c r="B30" s="26">
        <f>'EZ Water Adjustment'!H51</f>
        <v>99.010281811881185</v>
      </c>
      <c r="C30" s="1" t="s">
        <v>47</v>
      </c>
      <c r="D30" s="26">
        <f>'EZ Water Adjustment'!H52</f>
        <v>67.567501433722157</v>
      </c>
    </row>
    <row r="31" spans="1:9" x14ac:dyDescent="0.2">
      <c r="A31" t="s">
        <v>61</v>
      </c>
      <c r="B31" s="27">
        <f>'EZ Water Adjustment'!I51</f>
        <v>3.0270738749320465</v>
      </c>
      <c r="C31" s="1" t="s">
        <v>47</v>
      </c>
      <c r="D31" s="27">
        <f>'EZ Water Adjustment'!I52</f>
        <v>1.9003567133054591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145.90163934426229</v>
      </c>
      <c r="C33" s="3"/>
    </row>
    <row r="34" spans="1:3" x14ac:dyDescent="0.2">
      <c r="A34" t="s">
        <v>62</v>
      </c>
      <c r="B34" s="26">
        <f>'EZ Water Adjustment'!E32</f>
        <v>-17.327110472477273</v>
      </c>
      <c r="C34" s="3"/>
    </row>
    <row r="35" spans="1:3" x14ac:dyDescent="0.2">
      <c r="A35" t="s">
        <v>117</v>
      </c>
      <c r="B35" s="27">
        <f>'EZ Water Adjustment'!F32</f>
        <v>5.6185112751126898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2020-08-09T08:44:31Z</cp:lastPrinted>
  <dcterms:created xsi:type="dcterms:W3CDTF">1996-10-14T23:33:28Z</dcterms:created>
  <dcterms:modified xsi:type="dcterms:W3CDTF">2020-08-16T18:58:40Z</dcterms:modified>
</cp:coreProperties>
</file>