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14_Reynard\"/>
    </mc:Choice>
  </mc:AlternateContent>
  <xr:revisionPtr revIDLastSave="0" documentId="13_ncr:1_{E4A45988-5262-4A45-9425-DCFBA313B7D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<sst xmlns="http://schemas.openxmlformats.org/spreadsheetml/2006/main" count="179" uniqueCount="146">
  <si>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</si>
  <si>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</si>
  <si>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</si>
  <si>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</si>
  <si>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</si>
  <si>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</si>
  <si>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</si>
  <si>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</si>
  <si>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</si>
  <si>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</si>
  <si>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</si>
  <si>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</si>
  <si>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</si>
  <si>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</si>
  <si>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</si>
  <si>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</si>
  <si>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</si>
  <si>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</si>
  <si>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</si>
  <si>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</si>
  <si>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</si>
  <si>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</si>
  <si>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</si>
  <si>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</si>
  <si>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</si>
  <si>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</si>
  <si>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</si>
  <si>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</si>
  <si>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</si>
  <si>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</si>
  <si>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</si>
  <si>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</si>
  <si>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</si>
  <si>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</si>
  <si>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</si>
  <si>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</si>
  <si>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</si>
  <si>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</si>
  <si>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</si>
  <si>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</si>
  <si>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</si>
  <si>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</si>
  <si>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</si>
  <si>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</si>
  <si>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</si>
  <si>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</si>
  <si>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</si>
  <si>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</si>
  <si>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</si>
  <si>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</si>
  <si>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</si>
  <si>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</si>
  <si>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</si>
  <si>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</si>
  <si>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</si>
  <si>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</si>
  <si>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</si>
  <si>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</si>
  <si>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</si>
  <si>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</si>
  <si>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</si>
  <si>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</si>
  <si>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</si>
  <si>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</si>
  <si>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</si>
  <si>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</si>
  <si>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</si>
  <si>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</si>
  <si>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</si>
  <si>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</si>
  <si>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</si>
  <si>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</si>
  <si>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</si>
  <si>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</si>
  <si>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</si>
  <si>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</si>
  <si>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</si>
  <si>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</si>
  <si>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</si>
  <si>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</si>
  <si>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</si>
  <si>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</si>
  <si>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</si>
  <si>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</si>
  <si>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</si>
  <si>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</si>
  <si>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</si>
  <si>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</si>
  <si>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</si>
  <si>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</si>
  <si>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</si>
  <si>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</si>
  <si>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</si>
  <si>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</si>
  <si>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</si>
  <si>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</si>
  <si>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</si>
  <si>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</si>
  <si>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</si>
  <si>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</si>
  <si>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</si>
  <si>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</si>
  <si>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</si>
  <si>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</si>
  <si>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</si>
  <si>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</si>
  <si>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</si>
  <si>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</si>
  <si>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</si>
  <si>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</si>
  <si>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</si>
  <si>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</si>
  <si>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</si>
  <si>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</si>
  <si>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</si>
  <si>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</si>
  <si>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</si>
  <si>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</si>
  <si>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</si>
  <si>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</si>
  <si>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</si>
  <si>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</si>
  <si>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</si>
  <si>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</si>
  <si>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</si>
  <si>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</si>
  <si>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</si>
  <si>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</si>
  <si>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</si>
  <si>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</si>
  <si>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</si>
  <si>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</si>
  <si>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</si>
  <si>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</si>
  <si>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</si>
  <si>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</si>
  <si>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</si>
  <si>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</si>
  <si>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</si>
  <si>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</si>
  <si>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</si>
  <si>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</si>
  <si>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</si>
  <si>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</si>
  <si>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</si>
  <si>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14 Reynard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</si>
</sst>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10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E8" sqref="E8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3.3</v>
      </c>
      <c r="E8" s="13">
        <v>5.84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0.87176772303780936</v>
      </c>
      <c r="E9" s="150">
        <f>E8/3.785412</f>
        <v>1.5427646977396383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10</v>
      </c>
      <c r="E15" s="13">
        <v>0.8</v>
      </c>
      <c r="F15" s="134">
        <v>11.8</v>
      </c>
      <c r="G15" s="135">
        <f>IF(D15=10,5.22-0.00504*F15,VLOOKUP(D15,H$13:J$23,3,FALSE))</f>
        <v>5.1605279999999993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4</v>
      </c>
      <c r="E16" s="13">
        <v>0.3</v>
      </c>
      <c r="F16" s="134">
        <v>0</v>
      </c>
      <c r="G16" s="135">
        <f t="shared" ref="G16:G23" si="0">IF(D16=10,5.22-0.00504*F16,VLOOKUP(D16,H$13:J$23,3,FALSE))</f>
        <v>5.77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1.1000000000000001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2.4250820000000002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178.31853119880776</v>
      </c>
      <c r="E32" s="112">
        <f>D32-((D51/1.4)+(E51/1.7))</f>
        <v>-122.45235247162259</v>
      </c>
      <c r="F32" s="113">
        <f>(E15*G15+E16*G16+E17*G17+E18*G18+E19*G19+E20*G20+E21*G21+E22*G22+E23*G23)/E24+(0.1085*D9/E25+0.013)*E32/50</f>
        <v>5.1993885048574642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5.99/1.335</f>
        <v>4.4868913857677901</v>
      </c>
      <c r="F37" s="13">
        <v>0.09</v>
      </c>
      <c r="G37" s="83" t="s">
        <v>137</v>
      </c>
      <c r="H37" s="28">
        <v>0</v>
      </c>
      <c r="I37" s="83" t="s">
        <v>53</v>
      </c>
      <c r="J37" s="13"/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0.18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411.57598169560777</v>
      </c>
      <c r="E51" s="49">
        <f>(1-D$10)*E$5+F$37*24.6/D$9</f>
        <v>11.539667323636364</v>
      </c>
      <c r="F51" s="49">
        <f>(1-D$10)*F$5+E$44*72.3/D$9</f>
        <v>81.928288414545449</v>
      </c>
      <c r="G51" s="49">
        <f>(1-D$10)*G$5+E$37*127.47/D$9</f>
        <v>656.07389426026555</v>
      </c>
      <c r="H51" s="49">
        <f>(1-D$10)*H$5+(D$37*147.4+F$37*103)/D$9</f>
        <v>54.633566436363637</v>
      </c>
      <c r="I51" s="205">
        <f>G51/H51</f>
        <v>12.008622849552586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174.79657982445354</v>
      </c>
      <c r="E52" s="50">
        <f>IF(E8=0,E51,(1-(((D$10*D$9)+(E$10*E$9))/(D$9+E$9)))*E$5+(F$37+F$39)*24.6/(D$9+E$9))</f>
        <v>9.9169477207877463</v>
      </c>
      <c r="F52" s="50">
        <f>IF(E8=0,F51,(1-(((D$10*D$9)+(E$10*E$9))/(D$9+E$9)))*F$5+(E$44+E$46)*72.3/(D$9+E$9))</f>
        <v>72.389863431947489</v>
      </c>
      <c r="G52" s="50">
        <f>IF(E8=0,G51,(1-(((D$10*D$9)+(E$10*E$9))/(D$9+E$9)))*G$5+(E$37+E$39)*127.47/(D$9+E$9))</f>
        <v>236.87569486420966</v>
      </c>
      <c r="H52" s="50">
        <f>IF(E8=0,H51,(1-(((D$10*D$9)+(E$10*E$9))/(D$9+E$9)))*H$5+((D$37+D$39)*147.4+(F$37+F$39)*103)/(D$9+E$9))</f>
        <v>47.839252652078777</v>
      </c>
      <c r="I52" s="163">
        <f>G52/H52</f>
        <v>4.95149237775387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Above 1.3 may enhance maltiness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3.3</v>
      </c>
      <c r="C11" s="1" t="s">
        <v>47</v>
      </c>
      <c r="D11" s="1">
        <f>'EZ Water Adjustment'!E8</f>
        <v>5.84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1.1000000000000001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4.4868913857677901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0.09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0.18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411.57598169560777</v>
      </c>
      <c r="C26" s="1" t="s">
        <v>47</v>
      </c>
      <c r="D26" s="26">
        <f>'EZ Water Adjustment'!D52</f>
        <v>174.79657982445354</v>
      </c>
      <c r="I26" s="26"/>
    </row>
    <row r="27" spans="1:9" x14ac:dyDescent="0.2">
      <c r="A27" t="s">
        <v>26</v>
      </c>
      <c r="B27" s="26">
        <f>'EZ Water Adjustment'!E51</f>
        <v>11.539667323636364</v>
      </c>
      <c r="C27" s="1" t="s">
        <v>47</v>
      </c>
      <c r="D27" s="26">
        <f>'EZ Water Adjustment'!E52</f>
        <v>9.9169477207877463</v>
      </c>
    </row>
    <row r="28" spans="1:9" x14ac:dyDescent="0.2">
      <c r="A28" t="s">
        <v>27</v>
      </c>
      <c r="B28" s="26">
        <f>'EZ Water Adjustment'!F51</f>
        <v>81.928288414545449</v>
      </c>
      <c r="C28" s="1" t="s">
        <v>47</v>
      </c>
      <c r="D28" s="26">
        <f>'EZ Water Adjustment'!F52</f>
        <v>72.389863431947489</v>
      </c>
    </row>
    <row r="29" spans="1:9" x14ac:dyDescent="0.2">
      <c r="A29" t="s">
        <v>28</v>
      </c>
      <c r="B29" s="26">
        <f>'EZ Water Adjustment'!G51</f>
        <v>656.07389426026555</v>
      </c>
      <c r="C29" s="1" t="s">
        <v>47</v>
      </c>
      <c r="D29" s="26">
        <f>'EZ Water Adjustment'!G52</f>
        <v>236.87569486420966</v>
      </c>
    </row>
    <row r="30" spans="1:9" x14ac:dyDescent="0.2">
      <c r="A30" t="s">
        <v>29</v>
      </c>
      <c r="B30" s="26">
        <f>'EZ Water Adjustment'!H51</f>
        <v>54.633566436363637</v>
      </c>
      <c r="C30" s="1" t="s">
        <v>47</v>
      </c>
      <c r="D30" s="26">
        <f>'EZ Water Adjustment'!H52</f>
        <v>47.839252652078777</v>
      </c>
    </row>
    <row r="31" spans="1:9" x14ac:dyDescent="0.2">
      <c r="A31" t="s">
        <v>61</v>
      </c>
      <c r="B31" s="27">
        <f>'EZ Water Adjustment'!I51</f>
        <v>12.008622849552586</v>
      </c>
      <c r="C31" s="1" t="s">
        <v>47</v>
      </c>
      <c r="D31" s="27">
        <f>'EZ Water Adjustment'!I52</f>
        <v>4.95149237775387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178.31853119880776</v>
      </c>
      <c r="C33" s="3"/>
    </row>
    <row r="34" spans="1:3" x14ac:dyDescent="0.2">
      <c r="A34" t="s">
        <v>62</v>
      </c>
      <c r="B34" s="26">
        <f>'EZ Water Adjustment'!E32</f>
        <v>-122.45235247162259</v>
      </c>
      <c r="C34" s="3"/>
    </row>
    <row r="35" spans="1:3" x14ac:dyDescent="0.2">
      <c r="A35" t="s">
        <v>117</v>
      </c>
      <c r="B35" s="27">
        <f>'EZ Water Adjustment'!F32</f>
        <v>5.1993885048574642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2020-08-19T17:03:59Z</dcterms:modified>
</cp:coreProperties>
</file>