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3_SMaSH_Godiva\"/>
    </mc:Choice>
  </mc:AlternateContent>
  <xr:revisionPtr revIDLastSave="0" documentId="13_ncr:1_{4179830A-68D2-40E5-9F16-8763FA54973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H39" i="1" s="1"/>
  <c r="E9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G51" i="1" l="1"/>
  <c r="B29" i="3" s="1"/>
  <c r="E26" i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<sst xmlns="http://schemas.openxmlformats.org/spreadsheetml/2006/main" count="179" uniqueCount="146">
  <si>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</si>
  <si>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</si>
  <si>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</si>
  <si>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</si>
  <si>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</si>
  <si>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</si>
  <si>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</si>
  <si>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</si>
  <si>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</si>
  <si>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</si>
  <si>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</si>
  <si>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</si>
  <si>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</si>
  <si>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</si>
  <si>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</si>
  <si>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</si>
  <si>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</si>
  <si>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</si>
  <si>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</si>
  <si>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</si>
  <si>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</si>
  <si>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</si>
  <si>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</si>
  <si>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</si>
  <si>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</si>
  <si>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</si>
  <si>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</si>
  <si>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</si>
  <si>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</si>
  <si>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</si>
  <si>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</si>
  <si>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</si>
  <si>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</si>
  <si>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</si>
  <si>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</si>
  <si>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</si>
  <si>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</si>
  <si>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</si>
  <si>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</si>
  <si>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</si>
  <si>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</si>
  <si>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</si>
  <si>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</si>
  <si>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</si>
  <si>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</si>
  <si>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</si>
  <si>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</si>
  <si>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</si>
  <si>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</si>
  <si>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</si>
  <si>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</si>
  <si>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</si>
  <si>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</si>
  <si>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</si>
  <si>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</si>
  <si>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</si>
  <si>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</si>
  <si>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</si>
  <si>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</si>
  <si>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</si>
  <si>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</si>
  <si>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</si>
  <si>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</si>
  <si>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</si>
  <si>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</si>
  <si>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</si>
  <si>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</si>
  <si>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</si>
  <si>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</si>
  <si>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</si>
  <si>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</si>
  <si>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</si>
  <si>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</si>
  <si>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</si>
  <si>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</si>
  <si>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</si>
  <si>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</si>
  <si>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</si>
  <si>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</si>
  <si>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</si>
  <si>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</si>
  <si>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</si>
  <si>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</si>
  <si>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</si>
  <si>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</si>
  <si>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</si>
  <si>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</si>
  <si>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</si>
  <si>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</si>
  <si>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</si>
  <si>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</si>
  <si>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</si>
  <si>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</si>
  <si>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</si>
  <si>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</si>
  <si>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</si>
  <si>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</si>
  <si>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</si>
  <si>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</si>
  <si>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</si>
  <si>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</si>
  <si>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</si>
  <si>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</si>
  <si>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</si>
  <si>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</si>
  <si>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</si>
  <si>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</si>
  <si>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</si>
  <si>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</si>
  <si>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</si>
  <si>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</si>
  <si>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</si>
  <si>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</si>
  <si>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</si>
  <si>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</si>
  <si>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</si>
  <si>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</si>
  <si>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</si>
  <si>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</si>
  <si>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</si>
  <si>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</si>
  <si>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</si>
  <si>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</si>
  <si>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</si>
  <si>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</si>
  <si>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</si>
  <si>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</si>
  <si>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</si>
  <si>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</si>
  <si>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</si>
  <si>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</si>
  <si>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</si>
  <si>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</si>
  <si>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</si>
  <si>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</si>
  <si>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</si>
  <si>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</si>
  <si>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</si>
  <si>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</si>
  <si>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</si>
  <si>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</si>
  <si>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</si>
  <si>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</si>
  <si>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</si>
  <si>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</si>
  <si>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03 SMaSH Godiva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</si>
</sst>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  <xf numFmtId="2" fontId="0" fillId="0" borderId="7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C1" sqref="C1:K1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1" t="s">
        <v>145</v>
      </c>
      <c r="D1" s="171"/>
      <c r="E1" s="171"/>
      <c r="F1" s="171"/>
      <c r="G1" s="171"/>
      <c r="H1" s="171"/>
      <c r="I1" s="171"/>
      <c r="J1" s="171"/>
      <c r="K1" s="171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3" t="s">
        <v>23</v>
      </c>
      <c r="J3" s="173"/>
      <c r="K3" s="174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2" t="s">
        <v>24</v>
      </c>
      <c r="J4" s="172"/>
      <c r="K4" s="174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79" t="s">
        <v>107</v>
      </c>
      <c r="J7" s="179"/>
      <c r="K7" s="180"/>
      <c r="L7" s="1"/>
    </row>
    <row r="8" spans="2:12" s="2" customFormat="1" ht="18" customHeight="1" x14ac:dyDescent="0.2">
      <c r="B8" s="9"/>
      <c r="C8" s="17" t="s">
        <v>134</v>
      </c>
      <c r="D8" s="13">
        <v>3.3</v>
      </c>
      <c r="E8" s="13">
        <v>4</v>
      </c>
      <c r="F8" s="10"/>
      <c r="G8" s="10"/>
      <c r="H8" s="30"/>
      <c r="I8" s="179"/>
      <c r="J8" s="179"/>
      <c r="K8" s="180"/>
    </row>
    <row r="9" spans="2:12" s="2" customFormat="1" ht="18" customHeight="1" x14ac:dyDescent="0.2">
      <c r="B9" s="9"/>
      <c r="C9" s="149" t="s">
        <v>138</v>
      </c>
      <c r="D9" s="150">
        <f>D8/3.785412</f>
        <v>0.87176772303780936</v>
      </c>
      <c r="E9" s="150">
        <f>E8/3.785412</f>
        <v>1.0566881491367386</v>
      </c>
      <c r="F9" s="10"/>
      <c r="G9" s="10"/>
      <c r="H9" s="30"/>
      <c r="I9" s="179"/>
      <c r="J9" s="179"/>
      <c r="K9" s="180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79"/>
      <c r="J10" s="179"/>
      <c r="K10" s="180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1"/>
      <c r="J11" s="181"/>
      <c r="K11" s="182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3" t="s">
        <v>115</v>
      </c>
      <c r="D15" s="61">
        <v>4</v>
      </c>
      <c r="E15" s="13">
        <v>1.1000000000000001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3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3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3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3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3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3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3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3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1.1000000000000001</v>
      </c>
      <c r="F24" s="64"/>
      <c r="G24" s="65"/>
      <c r="H24" s="198" t="s">
        <v>126</v>
      </c>
      <c r="I24" s="199"/>
      <c r="J24" s="199"/>
      <c r="K24" s="200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2.4250820000000002</v>
      </c>
      <c r="F25" s="121"/>
      <c r="G25" s="65"/>
      <c r="H25" s="199"/>
      <c r="I25" s="199"/>
      <c r="J25" s="199"/>
      <c r="K25" s="200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199"/>
      <c r="I26" s="199"/>
      <c r="J26" s="199"/>
      <c r="K26" s="200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201"/>
      <c r="I27" s="201"/>
      <c r="J27" s="201"/>
      <c r="K27" s="202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89" t="s">
        <v>130</v>
      </c>
      <c r="I28" s="189"/>
      <c r="J28" s="189"/>
      <c r="K28" s="190"/>
      <c r="L28" s="1"/>
    </row>
    <row r="29" spans="2:12" ht="15" customHeight="1" x14ac:dyDescent="0.2">
      <c r="B29" s="101"/>
      <c r="C29" s="103"/>
      <c r="D29" s="177" t="s">
        <v>127</v>
      </c>
      <c r="E29" s="203" t="s">
        <v>128</v>
      </c>
      <c r="F29" s="185" t="s">
        <v>121</v>
      </c>
      <c r="G29" s="187" t="s">
        <v>122</v>
      </c>
      <c r="H29" s="191"/>
      <c r="I29" s="191"/>
      <c r="J29" s="191"/>
      <c r="K29" s="192"/>
      <c r="L29" s="1"/>
    </row>
    <row r="30" spans="2:12" ht="15" customHeight="1" x14ac:dyDescent="0.2">
      <c r="B30" s="101"/>
      <c r="C30" s="109"/>
      <c r="D30" s="177"/>
      <c r="E30" s="204"/>
      <c r="F30" s="185"/>
      <c r="G30" s="187"/>
      <c r="H30" s="191"/>
      <c r="I30" s="191"/>
      <c r="J30" s="191"/>
      <c r="K30" s="192"/>
      <c r="L30" s="1"/>
    </row>
    <row r="31" spans="2:12" ht="15" customHeight="1" thickBot="1" x14ac:dyDescent="0.25">
      <c r="B31" s="101"/>
      <c r="C31" s="102"/>
      <c r="D31" s="178"/>
      <c r="E31" s="205"/>
      <c r="F31" s="186"/>
      <c r="G31" s="188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-219.32041646955585</v>
      </c>
      <c r="E32" s="112">
        <f>D32-((D51/1.4)+(E51/1.7))</f>
        <v>-372.84934315933191</v>
      </c>
      <c r="F32" s="113">
        <f>(E15*G15+E16*G16+E17*G17+E18*G18+E19*G19+E20*G20+E21*G21+E22*G22+E23*G23)/E24+(0.1085*D9/E25+0.013)*E32/50</f>
        <v>5.3822102387667599</v>
      </c>
      <c r="G32" s="114" t="s">
        <v>90</v>
      </c>
      <c r="H32" s="191" t="s">
        <v>125</v>
      </c>
      <c r="I32" s="194"/>
      <c r="J32" s="194"/>
      <c r="K32" s="195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6"/>
      <c r="I33" s="196"/>
      <c r="J33" s="196"/>
      <c r="K33" s="197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207">
        <f>2.38/1.335</f>
        <v>1.7827715355805243</v>
      </c>
      <c r="F37" s="13">
        <v>0.83</v>
      </c>
      <c r="G37" s="83" t="s">
        <v>137</v>
      </c>
      <c r="H37" s="28">
        <v>0</v>
      </c>
      <c r="I37" s="83" t="s">
        <v>53</v>
      </c>
      <c r="J37" s="13">
        <v>1.1299999999999999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1" t="s">
        <v>123</v>
      </c>
      <c r="H41" s="161"/>
      <c r="I41" s="161"/>
      <c r="J41" s="161"/>
      <c r="K41" s="162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3"/>
      <c r="H42" s="163"/>
      <c r="I42" s="163"/>
      <c r="J42" s="163"/>
      <c r="K42" s="164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3"/>
      <c r="H43" s="163"/>
      <c r="I43" s="163"/>
      <c r="J43" s="163"/>
      <c r="K43" s="164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4" t="s">
        <v>129</v>
      </c>
      <c r="J49" s="184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3" t="s">
        <v>56</v>
      </c>
      <c r="J50" s="183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188.24054030643512</v>
      </c>
      <c r="E51" s="49">
        <f>(1-D$10)*E$5+F$37*24.6/D$9</f>
        <v>32.421376429090913</v>
      </c>
      <c r="F51" s="49">
        <f>(1-D$10)*F$5+E$44*72.3/D$9</f>
        <v>67</v>
      </c>
      <c r="G51" s="49">
        <f>(1-D$10)*G$5+E$37*127.47/D$9</f>
        <v>260.67710656751785</v>
      </c>
      <c r="H51" s="49">
        <f>(1-D$10)*H$5+(D$37*147.4+F$37*103)/D$9</f>
        <v>142.06511269090907</v>
      </c>
      <c r="I51" s="169">
        <f>G51/H51</f>
        <v>1.8349128905044603</v>
      </c>
      <c r="J51" s="170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107.56079219331998</v>
      </c>
      <c r="E52" s="50">
        <f>IF(E8=0,E51,(1-(((D$10*D$9)+(E$10*E$9))/(D$9+E$9)))*E$5+(F$37+F$39)*24.6/(D$9+E$9))</f>
        <v>19.587745509041095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117.84033584559027</v>
      </c>
      <c r="H52" s="50">
        <f>IF(E8=0,H51,(1-(((D$10*D$9)+(E$10*E$9))/(D$9+E$9)))*H$5+((D$37+D$39)*147.4+(F$37+F$39)*103)/(D$9+E$9))</f>
        <v>88.330804367123278</v>
      </c>
      <c r="I52" s="175">
        <f>G52/H52</f>
        <v>1.3340797323187339</v>
      </c>
      <c r="J52" s="176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7" t="str">
        <f>IF(I52&lt;0.77,"Below .77, May enhance bitterness", IF(I52&lt;1.3,".77 to 1.3 = Balanced","Above 1.3 may enhance maltiness"))</f>
        <v>Above 1.3 may enhance maltiness</v>
      </c>
      <c r="J53" s="168"/>
      <c r="K53" s="45"/>
      <c r="L53" s="1"/>
    </row>
    <row r="54" spans="2:14" ht="15" customHeight="1" x14ac:dyDescent="0.2">
      <c r="B54" s="6"/>
      <c r="C54" s="165" t="s">
        <v>124</v>
      </c>
      <c r="D54" s="165"/>
      <c r="E54" s="165"/>
      <c r="F54" s="165"/>
      <c r="G54" s="165"/>
      <c r="H54" s="165"/>
      <c r="I54" s="165"/>
      <c r="J54" s="165"/>
      <c r="K54" s="166"/>
      <c r="L54" s="1"/>
      <c r="M54" s="2"/>
      <c r="N54" s="19"/>
    </row>
    <row r="55" spans="2:14" ht="15" customHeight="1" thickBot="1" x14ac:dyDescent="0.25">
      <c r="B55" s="12"/>
      <c r="C55" s="158"/>
      <c r="D55" s="158"/>
      <c r="E55" s="158"/>
      <c r="F55" s="158"/>
      <c r="G55" s="158"/>
      <c r="H55" s="158"/>
      <c r="I55" s="159"/>
      <c r="J55" s="159"/>
      <c r="K55" s="160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3.3</v>
      </c>
      <c r="C11" s="1" t="s">
        <v>47</v>
      </c>
      <c r="D11" s="1">
        <f>'EZ Water Adjustment'!E8</f>
        <v>4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1.1000000000000001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1.7827715355805243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0.83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1.1299999999999999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188.24054030643512</v>
      </c>
      <c r="C26" s="1" t="s">
        <v>47</v>
      </c>
      <c r="D26" s="26">
        <f>'EZ Water Adjustment'!D52</f>
        <v>107.56079219331998</v>
      </c>
      <c r="I26" s="26"/>
    </row>
    <row r="27" spans="1:9" x14ac:dyDescent="0.2">
      <c r="A27" t="s">
        <v>26</v>
      </c>
      <c r="B27" s="26">
        <f>'EZ Water Adjustment'!E51</f>
        <v>32.421376429090913</v>
      </c>
      <c r="C27" s="1" t="s">
        <v>47</v>
      </c>
      <c r="D27" s="26">
        <f>'EZ Water Adjustment'!E52</f>
        <v>19.587745509041095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260.67710656751785</v>
      </c>
      <c r="C29" s="1" t="s">
        <v>47</v>
      </c>
      <c r="D29" s="26">
        <f>'EZ Water Adjustment'!G52</f>
        <v>117.84033584559027</v>
      </c>
    </row>
    <row r="30" spans="1:9" x14ac:dyDescent="0.2">
      <c r="A30" t="s">
        <v>29</v>
      </c>
      <c r="B30" s="26">
        <f>'EZ Water Adjustment'!H51</f>
        <v>142.06511269090907</v>
      </c>
      <c r="C30" s="1" t="s">
        <v>47</v>
      </c>
      <c r="D30" s="26">
        <f>'EZ Water Adjustment'!H52</f>
        <v>88.330804367123278</v>
      </c>
    </row>
    <row r="31" spans="1:9" x14ac:dyDescent="0.2">
      <c r="A31" t="s">
        <v>61</v>
      </c>
      <c r="B31" s="27">
        <f>'EZ Water Adjustment'!I51</f>
        <v>1.8349128905044603</v>
      </c>
      <c r="C31" s="1" t="s">
        <v>47</v>
      </c>
      <c r="D31" s="27">
        <f>'EZ Water Adjustment'!I52</f>
        <v>1.3340797323187339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-219.32041646955585</v>
      </c>
      <c r="C33" s="3"/>
    </row>
    <row r="34" spans="1:3" x14ac:dyDescent="0.2">
      <c r="A34" t="s">
        <v>62</v>
      </c>
      <c r="B34" s="26">
        <f>'EZ Water Adjustment'!E32</f>
        <v>-372.84934315933191</v>
      </c>
      <c r="C34" s="3"/>
    </row>
    <row r="35" spans="1:3" x14ac:dyDescent="0.2">
      <c r="A35" t="s">
        <v>117</v>
      </c>
      <c r="B35" s="27">
        <f>'EZ Water Adjustment'!F32</f>
        <v>5.3822102387667599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6" t="s">
        <v>72</v>
      </c>
      <c r="B1" s="206"/>
      <c r="C1" s="206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2020-08-09T09:20:29Z</cp:lastPrinted>
  <dcterms:created xsi:type="dcterms:W3CDTF">1996-10-14T23:33:28Z</dcterms:created>
  <dcterms:modified xsi:type="dcterms:W3CDTF">2020-08-09T09:20:46Z</dcterms:modified>
</cp:coreProperties>
</file>