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14355" windowHeight="4680"/>
  </bookViews>
  <sheets>
    <sheet name="Data" sheetId="4" r:id="rId1"/>
    <sheet name="Nick System" sheetId="1" r:id="rId2"/>
    <sheet name="Nick Chart" sheetId="5" r:id="rId3"/>
    <sheet name="Chess System" sheetId="2" r:id="rId4"/>
    <sheet name="Chess Chart" sheetId="6" r:id="rId5"/>
    <sheet name="Bert System" sheetId="3" r:id="rId6"/>
  </sheets>
  <externalReferences>
    <externalReference r:id="rId7"/>
  </externalReferences>
  <calcPr calcId="125725"/>
</workbook>
</file>

<file path=xl/calcChain.xml><?xml version="1.0" encoding="utf-8"?>
<calcChain xmlns="http://schemas.openxmlformats.org/spreadsheetml/2006/main">
  <c r="A72" i="4"/>
  <c r="A69"/>
  <c r="A70" s="1"/>
  <c r="A71" s="1"/>
  <c r="A68"/>
  <c r="A67"/>
  <c r="L6" i="2"/>
  <c r="H6"/>
  <c r="I5"/>
  <c r="L7"/>
  <c r="H4"/>
  <c r="K5" i="1"/>
  <c r="K6"/>
  <c r="K4"/>
  <c r="L4"/>
  <c r="F4"/>
  <c r="I4" i="3"/>
  <c r="L58"/>
  <c r="I61"/>
  <c r="I49"/>
  <c r="I26"/>
  <c r="J25"/>
  <c r="A65"/>
  <c r="F65" s="1"/>
  <c r="B65"/>
  <c r="C65"/>
  <c r="D65"/>
  <c r="E65"/>
  <c r="A66"/>
  <c r="B66"/>
  <c r="C66"/>
  <c r="E66" s="1"/>
  <c r="D66"/>
  <c r="F66"/>
  <c r="A70" i="6"/>
  <c r="B70"/>
  <c r="C70"/>
  <c r="D70"/>
  <c r="E70"/>
  <c r="F70"/>
  <c r="A69"/>
  <c r="B69"/>
  <c r="C69"/>
  <c r="D69"/>
  <c r="E69"/>
  <c r="F69"/>
  <c r="H68" i="2"/>
  <c r="E68"/>
  <c r="C68"/>
  <c r="E67"/>
  <c r="C67"/>
  <c r="A67"/>
  <c r="B67"/>
  <c r="D67"/>
  <c r="F67"/>
  <c r="J67"/>
  <c r="K67"/>
  <c r="A68"/>
  <c r="B68"/>
  <c r="D68"/>
  <c r="E68" i="6" s="1"/>
  <c r="F68" i="2"/>
  <c r="J68"/>
  <c r="K68"/>
  <c r="G68" s="1"/>
  <c r="A69" i="5"/>
  <c r="B69"/>
  <c r="C69"/>
  <c r="D69"/>
  <c r="E69"/>
  <c r="F69"/>
  <c r="A70"/>
  <c r="B70"/>
  <c r="C70"/>
  <c r="D70"/>
  <c r="E70"/>
  <c r="F70"/>
  <c r="A67" i="1"/>
  <c r="B67"/>
  <c r="A67" i="5" s="1"/>
  <c r="D67" i="1"/>
  <c r="J67"/>
  <c r="A68"/>
  <c r="B68"/>
  <c r="D68" i="5" s="1"/>
  <c r="D68" i="1"/>
  <c r="C68" i="5" s="1"/>
  <c r="J68" i="1"/>
  <c r="A61" i="4"/>
  <c r="A62" s="1"/>
  <c r="A61" i="3"/>
  <c r="B61"/>
  <c r="C61"/>
  <c r="E61" s="1"/>
  <c r="D61"/>
  <c r="F61"/>
  <c r="A62"/>
  <c r="F62" s="1"/>
  <c r="B62"/>
  <c r="C62"/>
  <c r="D62"/>
  <c r="E62" s="1"/>
  <c r="A63"/>
  <c r="B63"/>
  <c r="C63"/>
  <c r="E63" s="1"/>
  <c r="D63"/>
  <c r="F63"/>
  <c r="A64"/>
  <c r="F64" s="1"/>
  <c r="B64"/>
  <c r="C64"/>
  <c r="D64"/>
  <c r="E64" s="1"/>
  <c r="A63" i="6"/>
  <c r="B63"/>
  <c r="C63"/>
  <c r="D63"/>
  <c r="E63"/>
  <c r="F63"/>
  <c r="A64"/>
  <c r="B64"/>
  <c r="C64"/>
  <c r="D64"/>
  <c r="E64"/>
  <c r="F64"/>
  <c r="A65"/>
  <c r="B65"/>
  <c r="C65"/>
  <c r="D65"/>
  <c r="E65"/>
  <c r="F65"/>
  <c r="A66"/>
  <c r="B66"/>
  <c r="C66"/>
  <c r="D66"/>
  <c r="E66"/>
  <c r="F66"/>
  <c r="A67"/>
  <c r="E67"/>
  <c r="F68"/>
  <c r="E66" i="2"/>
  <c r="C66"/>
  <c r="E65"/>
  <c r="C65"/>
  <c r="E64"/>
  <c r="C64"/>
  <c r="E63"/>
  <c r="C63"/>
  <c r="B63"/>
  <c r="D63"/>
  <c r="F63"/>
  <c r="J63"/>
  <c r="G63" s="1"/>
  <c r="K63"/>
  <c r="B64"/>
  <c r="D64"/>
  <c r="F64"/>
  <c r="J64"/>
  <c r="G64" s="1"/>
  <c r="K64"/>
  <c r="B65"/>
  <c r="D65"/>
  <c r="F65"/>
  <c r="J65"/>
  <c r="K65"/>
  <c r="G65" s="1"/>
  <c r="B66"/>
  <c r="D66"/>
  <c r="F66"/>
  <c r="J66"/>
  <c r="K66"/>
  <c r="A63" i="5"/>
  <c r="D63"/>
  <c r="E63"/>
  <c r="F63"/>
  <c r="A64"/>
  <c r="D64"/>
  <c r="E64"/>
  <c r="F64"/>
  <c r="B65"/>
  <c r="D65"/>
  <c r="E65"/>
  <c r="F65"/>
  <c r="C66"/>
  <c r="D66"/>
  <c r="E66"/>
  <c r="F66"/>
  <c r="E68"/>
  <c r="B63" i="1"/>
  <c r="D63"/>
  <c r="J63"/>
  <c r="B64"/>
  <c r="D64"/>
  <c r="J64"/>
  <c r="B65"/>
  <c r="D65"/>
  <c r="J65"/>
  <c r="B66"/>
  <c r="D66"/>
  <c r="J66"/>
  <c r="A5" i="6"/>
  <c r="B5"/>
  <c r="C5"/>
  <c r="D5"/>
  <c r="E5"/>
  <c r="F5"/>
  <c r="A6"/>
  <c r="B6"/>
  <c r="C6"/>
  <c r="D6"/>
  <c r="E6"/>
  <c r="F6"/>
  <c r="A7"/>
  <c r="B7"/>
  <c r="C7"/>
  <c r="D7"/>
  <c r="E7"/>
  <c r="F7"/>
  <c r="A8"/>
  <c r="B8"/>
  <c r="C8"/>
  <c r="D8"/>
  <c r="E8"/>
  <c r="F8"/>
  <c r="A9"/>
  <c r="B9"/>
  <c r="C9"/>
  <c r="D9"/>
  <c r="E9"/>
  <c r="F9"/>
  <c r="A10"/>
  <c r="B10"/>
  <c r="C10"/>
  <c r="D10"/>
  <c r="E10"/>
  <c r="F10"/>
  <c r="A11"/>
  <c r="B11"/>
  <c r="C11"/>
  <c r="D11"/>
  <c r="E11"/>
  <c r="F11"/>
  <c r="A12"/>
  <c r="B12"/>
  <c r="C12"/>
  <c r="D12"/>
  <c r="E12"/>
  <c r="F12"/>
  <c r="A13"/>
  <c r="B13"/>
  <c r="C13"/>
  <c r="D13"/>
  <c r="E13"/>
  <c r="F13"/>
  <c r="A14"/>
  <c r="B14"/>
  <c r="C14"/>
  <c r="D14"/>
  <c r="E14"/>
  <c r="F14"/>
  <c r="A15"/>
  <c r="B15"/>
  <c r="C15"/>
  <c r="D15"/>
  <c r="E15"/>
  <c r="F15"/>
  <c r="A16"/>
  <c r="B16"/>
  <c r="C16"/>
  <c r="D16"/>
  <c r="E16"/>
  <c r="F16"/>
  <c r="A17"/>
  <c r="B17"/>
  <c r="C17"/>
  <c r="D17"/>
  <c r="E17"/>
  <c r="F17"/>
  <c r="A18"/>
  <c r="B18"/>
  <c r="C18"/>
  <c r="D18"/>
  <c r="E18"/>
  <c r="F18"/>
  <c r="A19"/>
  <c r="B19"/>
  <c r="C19"/>
  <c r="D19"/>
  <c r="E19"/>
  <c r="F19"/>
  <c r="A20"/>
  <c r="B20"/>
  <c r="C20"/>
  <c r="D20"/>
  <c r="E20"/>
  <c r="F20"/>
  <c r="A21"/>
  <c r="B21"/>
  <c r="C21"/>
  <c r="D21"/>
  <c r="E21"/>
  <c r="F21"/>
  <c r="A22"/>
  <c r="B22"/>
  <c r="C22"/>
  <c r="D22"/>
  <c r="E22"/>
  <c r="F22"/>
  <c r="A23"/>
  <c r="B23"/>
  <c r="C23"/>
  <c r="D23"/>
  <c r="E23"/>
  <c r="F23"/>
  <c r="A24"/>
  <c r="B24"/>
  <c r="C24"/>
  <c r="D24"/>
  <c r="E24"/>
  <c r="F24"/>
  <c r="A25"/>
  <c r="B25"/>
  <c r="C25"/>
  <c r="D25"/>
  <c r="E25"/>
  <c r="F25"/>
  <c r="A26"/>
  <c r="B26"/>
  <c r="C26"/>
  <c r="D26"/>
  <c r="E26"/>
  <c r="F26"/>
  <c r="A27"/>
  <c r="B27"/>
  <c r="C27"/>
  <c r="D27"/>
  <c r="E27"/>
  <c r="F27"/>
  <c r="A28"/>
  <c r="B28"/>
  <c r="C28"/>
  <c r="D28"/>
  <c r="E28"/>
  <c r="F28"/>
  <c r="A29"/>
  <c r="B29"/>
  <c r="C29"/>
  <c r="D29"/>
  <c r="E29"/>
  <c r="F29"/>
  <c r="A30"/>
  <c r="B30"/>
  <c r="C30"/>
  <c r="D30"/>
  <c r="E30"/>
  <c r="F30"/>
  <c r="A31"/>
  <c r="B31"/>
  <c r="C31"/>
  <c r="D31"/>
  <c r="E31"/>
  <c r="F31"/>
  <c r="A32"/>
  <c r="B32"/>
  <c r="C32"/>
  <c r="D32"/>
  <c r="E32"/>
  <c r="F32"/>
  <c r="A33"/>
  <c r="B33"/>
  <c r="C33"/>
  <c r="D33"/>
  <c r="E33"/>
  <c r="F33"/>
  <c r="A34"/>
  <c r="B34"/>
  <c r="C34"/>
  <c r="D34"/>
  <c r="E34"/>
  <c r="F34"/>
  <c r="A35"/>
  <c r="B35"/>
  <c r="C35"/>
  <c r="D35"/>
  <c r="E35"/>
  <c r="F35"/>
  <c r="A36"/>
  <c r="B36"/>
  <c r="C36"/>
  <c r="D36"/>
  <c r="E36"/>
  <c r="F36"/>
  <c r="A37"/>
  <c r="B37"/>
  <c r="C37"/>
  <c r="D37"/>
  <c r="E37"/>
  <c r="F37"/>
  <c r="A38"/>
  <c r="B38"/>
  <c r="C38"/>
  <c r="D38"/>
  <c r="E38"/>
  <c r="F38"/>
  <c r="A39"/>
  <c r="B39"/>
  <c r="C39"/>
  <c r="D39"/>
  <c r="E39"/>
  <c r="F39"/>
  <c r="A40"/>
  <c r="B40"/>
  <c r="C40"/>
  <c r="D40"/>
  <c r="E40"/>
  <c r="F40"/>
  <c r="A41"/>
  <c r="B41"/>
  <c r="C41"/>
  <c r="D41"/>
  <c r="E41"/>
  <c r="F41"/>
  <c r="A42"/>
  <c r="B42"/>
  <c r="C42"/>
  <c r="D42"/>
  <c r="E42"/>
  <c r="F42"/>
  <c r="A43"/>
  <c r="B43"/>
  <c r="C43"/>
  <c r="D43"/>
  <c r="E43"/>
  <c r="F43"/>
  <c r="A44"/>
  <c r="B44"/>
  <c r="C44"/>
  <c r="D44"/>
  <c r="E44"/>
  <c r="F44"/>
  <c r="A45"/>
  <c r="B45"/>
  <c r="C45"/>
  <c r="D45"/>
  <c r="E45"/>
  <c r="F45"/>
  <c r="A46"/>
  <c r="B46"/>
  <c r="C46"/>
  <c r="D46"/>
  <c r="E46"/>
  <c r="F46"/>
  <c r="A47"/>
  <c r="B47"/>
  <c r="C47"/>
  <c r="D47"/>
  <c r="E47"/>
  <c r="F47"/>
  <c r="A48"/>
  <c r="B48"/>
  <c r="C48"/>
  <c r="D48"/>
  <c r="E48"/>
  <c r="F48"/>
  <c r="A49"/>
  <c r="B49"/>
  <c r="C49"/>
  <c r="D49"/>
  <c r="E49"/>
  <c r="F49"/>
  <c r="A50"/>
  <c r="B50"/>
  <c r="C50"/>
  <c r="D50"/>
  <c r="E50"/>
  <c r="F50"/>
  <c r="A51"/>
  <c r="B51"/>
  <c r="C51"/>
  <c r="D51"/>
  <c r="E51"/>
  <c r="F51"/>
  <c r="A52"/>
  <c r="B52"/>
  <c r="C52"/>
  <c r="D52"/>
  <c r="E52"/>
  <c r="F52"/>
  <c r="A53"/>
  <c r="B53"/>
  <c r="C53"/>
  <c r="D53"/>
  <c r="E53"/>
  <c r="F53"/>
  <c r="A54"/>
  <c r="B54"/>
  <c r="C54"/>
  <c r="D54"/>
  <c r="E54"/>
  <c r="F54"/>
  <c r="A55"/>
  <c r="B55"/>
  <c r="C55"/>
  <c r="D55"/>
  <c r="E55"/>
  <c r="F55"/>
  <c r="A56"/>
  <c r="B56"/>
  <c r="C56"/>
  <c r="D56"/>
  <c r="E56"/>
  <c r="F56"/>
  <c r="A57"/>
  <c r="B57"/>
  <c r="C57"/>
  <c r="D57"/>
  <c r="E57"/>
  <c r="F57"/>
  <c r="A58"/>
  <c r="B58"/>
  <c r="C58"/>
  <c r="D58"/>
  <c r="E58"/>
  <c r="F58"/>
  <c r="A59"/>
  <c r="B59"/>
  <c r="C59"/>
  <c r="D59"/>
  <c r="E59"/>
  <c r="F59"/>
  <c r="A60"/>
  <c r="B60"/>
  <c r="C60"/>
  <c r="D60"/>
  <c r="E60"/>
  <c r="F60"/>
  <c r="A61"/>
  <c r="B61"/>
  <c r="C61"/>
  <c r="D61"/>
  <c r="E61"/>
  <c r="F61"/>
  <c r="A62"/>
  <c r="B62"/>
  <c r="C62"/>
  <c r="D62"/>
  <c r="E62"/>
  <c r="F62"/>
  <c r="B4"/>
  <c r="C4"/>
  <c r="D4"/>
  <c r="E4"/>
  <c r="F4"/>
  <c r="A4"/>
  <c r="A5" i="5"/>
  <c r="C5"/>
  <c r="E5"/>
  <c r="F5"/>
  <c r="A6"/>
  <c r="D6"/>
  <c r="E6"/>
  <c r="F6"/>
  <c r="A7"/>
  <c r="D7"/>
  <c r="E7"/>
  <c r="F7"/>
  <c r="A8"/>
  <c r="D8"/>
  <c r="E8"/>
  <c r="F8"/>
  <c r="A9"/>
  <c r="D9"/>
  <c r="E9"/>
  <c r="F9"/>
  <c r="A10"/>
  <c r="C10"/>
  <c r="E10"/>
  <c r="F10"/>
  <c r="A11"/>
  <c r="D11"/>
  <c r="E11"/>
  <c r="F11"/>
  <c r="A12"/>
  <c r="D12"/>
  <c r="E12"/>
  <c r="F12"/>
  <c r="C13"/>
  <c r="D13"/>
  <c r="E13"/>
  <c r="F13"/>
  <c r="B14"/>
  <c r="D14"/>
  <c r="E14"/>
  <c r="F14"/>
  <c r="A15"/>
  <c r="D15"/>
  <c r="E15"/>
  <c r="F15"/>
  <c r="B16"/>
  <c r="D16"/>
  <c r="E16"/>
  <c r="F16"/>
  <c r="A17"/>
  <c r="B17"/>
  <c r="E17"/>
  <c r="F17"/>
  <c r="B18"/>
  <c r="D18"/>
  <c r="E18"/>
  <c r="F18"/>
  <c r="C19"/>
  <c r="D19"/>
  <c r="E19"/>
  <c r="F19"/>
  <c r="C20"/>
  <c r="D20"/>
  <c r="E20"/>
  <c r="F20"/>
  <c r="C21"/>
  <c r="D21"/>
  <c r="E21"/>
  <c r="F21"/>
  <c r="B22"/>
  <c r="C22"/>
  <c r="E22"/>
  <c r="F22"/>
  <c r="A23"/>
  <c r="D23"/>
  <c r="E23"/>
  <c r="F23"/>
  <c r="A24"/>
  <c r="D24"/>
  <c r="E24"/>
  <c r="F24"/>
  <c r="A25"/>
  <c r="D25"/>
  <c r="E25"/>
  <c r="F25"/>
  <c r="A26"/>
  <c r="D26"/>
  <c r="E26"/>
  <c r="F26"/>
  <c r="A27"/>
  <c r="D27"/>
  <c r="E27"/>
  <c r="F27"/>
  <c r="A28"/>
  <c r="D28"/>
  <c r="E28"/>
  <c r="F28"/>
  <c r="A29"/>
  <c r="C29"/>
  <c r="E29"/>
  <c r="F29"/>
  <c r="A30"/>
  <c r="D30"/>
  <c r="E30"/>
  <c r="F30"/>
  <c r="A31"/>
  <c r="D31"/>
  <c r="E31"/>
  <c r="F31"/>
  <c r="A32"/>
  <c r="C32"/>
  <c r="D32"/>
  <c r="F32"/>
  <c r="C33"/>
  <c r="D33"/>
  <c r="E33"/>
  <c r="F33"/>
  <c r="C34"/>
  <c r="D34"/>
  <c r="E34"/>
  <c r="F34"/>
  <c r="C35"/>
  <c r="D35"/>
  <c r="E35"/>
  <c r="F35"/>
  <c r="C36"/>
  <c r="D36"/>
  <c r="E36"/>
  <c r="F36"/>
  <c r="C37"/>
  <c r="D37"/>
  <c r="E37"/>
  <c r="F37"/>
  <c r="B38"/>
  <c r="D38"/>
  <c r="E38"/>
  <c r="F38"/>
  <c r="B39"/>
  <c r="D39"/>
  <c r="E39"/>
  <c r="F39"/>
  <c r="B40"/>
  <c r="D40"/>
  <c r="E40"/>
  <c r="F40"/>
  <c r="A41"/>
  <c r="D41"/>
  <c r="E41"/>
  <c r="F41"/>
  <c r="A42"/>
  <c r="D42"/>
  <c r="E42"/>
  <c r="F42"/>
  <c r="A43"/>
  <c r="D43"/>
  <c r="E43"/>
  <c r="F43"/>
  <c r="A44"/>
  <c r="D44"/>
  <c r="E44"/>
  <c r="F44"/>
  <c r="A45"/>
  <c r="D45"/>
  <c r="E45"/>
  <c r="F45"/>
  <c r="A46"/>
  <c r="D46"/>
  <c r="E46"/>
  <c r="F46"/>
  <c r="A47"/>
  <c r="D47"/>
  <c r="E47"/>
  <c r="F47"/>
  <c r="A48"/>
  <c r="D48"/>
  <c r="E48"/>
  <c r="F48"/>
  <c r="A49"/>
  <c r="D49"/>
  <c r="E49"/>
  <c r="F49"/>
  <c r="A50"/>
  <c r="D50"/>
  <c r="E50"/>
  <c r="F50"/>
  <c r="A51"/>
  <c r="D51"/>
  <c r="E51"/>
  <c r="F51"/>
  <c r="A52"/>
  <c r="D52"/>
  <c r="E52"/>
  <c r="F52"/>
  <c r="A53"/>
  <c r="D53"/>
  <c r="E53"/>
  <c r="F53"/>
  <c r="A54"/>
  <c r="D54"/>
  <c r="E54"/>
  <c r="F54"/>
  <c r="A55"/>
  <c r="D55"/>
  <c r="E55"/>
  <c r="F55"/>
  <c r="A56"/>
  <c r="D56"/>
  <c r="E56"/>
  <c r="F56"/>
  <c r="A57"/>
  <c r="D57"/>
  <c r="E57"/>
  <c r="F57"/>
  <c r="A58"/>
  <c r="D58"/>
  <c r="E58"/>
  <c r="F58"/>
  <c r="A59"/>
  <c r="D59"/>
  <c r="E59"/>
  <c r="F59"/>
  <c r="A60"/>
  <c r="D60"/>
  <c r="E60"/>
  <c r="F60"/>
  <c r="A61"/>
  <c r="C61"/>
  <c r="E61"/>
  <c r="F61"/>
  <c r="B62"/>
  <c r="D62"/>
  <c r="E62"/>
  <c r="F62"/>
  <c r="C4"/>
  <c r="D4"/>
  <c r="E4"/>
  <c r="F4"/>
  <c r="C61" i="2"/>
  <c r="A52" i="3"/>
  <c r="F52" s="1"/>
  <c r="B52"/>
  <c r="C52"/>
  <c r="D52"/>
  <c r="A53"/>
  <c r="B53"/>
  <c r="C53"/>
  <c r="E53" s="1"/>
  <c r="D53"/>
  <c r="F53"/>
  <c r="A54"/>
  <c r="B54"/>
  <c r="C54"/>
  <c r="D54"/>
  <c r="A55"/>
  <c r="B55"/>
  <c r="F55" s="1"/>
  <c r="C55"/>
  <c r="E55" s="1"/>
  <c r="D55"/>
  <c r="A56"/>
  <c r="F56" s="1"/>
  <c r="B56"/>
  <c r="C56"/>
  <c r="D56"/>
  <c r="A57"/>
  <c r="B57"/>
  <c r="C57"/>
  <c r="E57" s="1"/>
  <c r="D57"/>
  <c r="F57"/>
  <c r="A58"/>
  <c r="F58" s="1"/>
  <c r="B58"/>
  <c r="C58"/>
  <c r="D58"/>
  <c r="E58" s="1"/>
  <c r="A59"/>
  <c r="B59"/>
  <c r="C59"/>
  <c r="D59"/>
  <c r="F59"/>
  <c r="A60"/>
  <c r="F60" s="1"/>
  <c r="B60"/>
  <c r="C60"/>
  <c r="D60"/>
  <c r="F54" i="2"/>
  <c r="J54"/>
  <c r="K54"/>
  <c r="G54" s="1"/>
  <c r="F55"/>
  <c r="J55"/>
  <c r="K55"/>
  <c r="F56"/>
  <c r="J56"/>
  <c r="K56"/>
  <c r="F57"/>
  <c r="J57"/>
  <c r="K57"/>
  <c r="F58"/>
  <c r="J58"/>
  <c r="K58"/>
  <c r="F59"/>
  <c r="J59"/>
  <c r="K59"/>
  <c r="F60"/>
  <c r="J60"/>
  <c r="K60"/>
  <c r="F61"/>
  <c r="J61"/>
  <c r="K61"/>
  <c r="F62"/>
  <c r="J62"/>
  <c r="K62"/>
  <c r="D54"/>
  <c r="D55"/>
  <c r="D56"/>
  <c r="D57"/>
  <c r="D58"/>
  <c r="D59"/>
  <c r="D60"/>
  <c r="D61"/>
  <c r="D62"/>
  <c r="B54"/>
  <c r="B55"/>
  <c r="B56"/>
  <c r="B57"/>
  <c r="B58"/>
  <c r="B59"/>
  <c r="B60"/>
  <c r="B61"/>
  <c r="B62"/>
  <c r="J54" i="1"/>
  <c r="J55"/>
  <c r="J56"/>
  <c r="J57"/>
  <c r="J58"/>
  <c r="J59"/>
  <c r="J60"/>
  <c r="J61"/>
  <c r="J62"/>
  <c r="D54"/>
  <c r="D55"/>
  <c r="D56"/>
  <c r="D57"/>
  <c r="D58"/>
  <c r="D59"/>
  <c r="D60"/>
  <c r="D61"/>
  <c r="D62"/>
  <c r="B54"/>
  <c r="B55"/>
  <c r="B56"/>
  <c r="B57"/>
  <c r="B58"/>
  <c r="B59"/>
  <c r="B60"/>
  <c r="B61"/>
  <c r="B62"/>
  <c r="C68" i="6" l="1"/>
  <c r="D68"/>
  <c r="F67"/>
  <c r="B67"/>
  <c r="G67" i="2"/>
  <c r="I67" s="1"/>
  <c r="M67" s="1"/>
  <c r="D67" i="6" s="1"/>
  <c r="F68" i="5"/>
  <c r="F67"/>
  <c r="B67"/>
  <c r="E67"/>
  <c r="A63" i="4"/>
  <c r="A64" i="2"/>
  <c r="A64" i="1"/>
  <c r="A63"/>
  <c r="A63" i="2"/>
  <c r="H64"/>
  <c r="L64" s="1"/>
  <c r="H63"/>
  <c r="L63" s="1"/>
  <c r="G66"/>
  <c r="I64"/>
  <c r="M64" s="1"/>
  <c r="I63"/>
  <c r="M63" s="1"/>
  <c r="E60" i="3"/>
  <c r="E52"/>
  <c r="E54"/>
  <c r="E59"/>
  <c r="E56"/>
  <c r="F54"/>
  <c r="G62" i="2"/>
  <c r="G61"/>
  <c r="G60"/>
  <c r="G59"/>
  <c r="G58"/>
  <c r="G57"/>
  <c r="G56"/>
  <c r="G55"/>
  <c r="A51" i="3"/>
  <c r="B51"/>
  <c r="C51"/>
  <c r="E51" s="1"/>
  <c r="D51"/>
  <c r="F53" i="2"/>
  <c r="J53"/>
  <c r="K53"/>
  <c r="D53"/>
  <c r="B53"/>
  <c r="J53" i="1"/>
  <c r="D53"/>
  <c r="B53"/>
  <c r="H67" i="2" l="1"/>
  <c r="L67" s="1"/>
  <c r="A64" i="4"/>
  <c r="A65" i="2"/>
  <c r="A65" i="1"/>
  <c r="I65" i="2"/>
  <c r="M65" s="1"/>
  <c r="H65"/>
  <c r="L65" s="1"/>
  <c r="I66"/>
  <c r="M66" s="1"/>
  <c r="H66"/>
  <c r="L66" s="1"/>
  <c r="G53"/>
  <c r="F51" i="3"/>
  <c r="A49"/>
  <c r="F49" s="1"/>
  <c r="B49"/>
  <c r="C49"/>
  <c r="D49"/>
  <c r="E49" s="1"/>
  <c r="A50"/>
  <c r="B50"/>
  <c r="C50"/>
  <c r="E50" s="1"/>
  <c r="D50"/>
  <c r="A39"/>
  <c r="F39" s="1"/>
  <c r="B39"/>
  <c r="C39"/>
  <c r="E39" s="1"/>
  <c r="D39"/>
  <c r="A40"/>
  <c r="B40"/>
  <c r="C40"/>
  <c r="D40"/>
  <c r="F40"/>
  <c r="A41"/>
  <c r="B41"/>
  <c r="C41"/>
  <c r="D41"/>
  <c r="A42"/>
  <c r="B42"/>
  <c r="C42"/>
  <c r="D42"/>
  <c r="A43"/>
  <c r="B43"/>
  <c r="C43"/>
  <c r="D43"/>
  <c r="E43" s="1"/>
  <c r="F43"/>
  <c r="A44"/>
  <c r="B44"/>
  <c r="C44"/>
  <c r="D44"/>
  <c r="F44"/>
  <c r="A45"/>
  <c r="B45"/>
  <c r="F45" s="1"/>
  <c r="C45"/>
  <c r="D45"/>
  <c r="A46"/>
  <c r="B46"/>
  <c r="F46" s="1"/>
  <c r="C46"/>
  <c r="E46" s="1"/>
  <c r="D46"/>
  <c r="A47"/>
  <c r="B47"/>
  <c r="F47" s="1"/>
  <c r="C47"/>
  <c r="D47"/>
  <c r="A48"/>
  <c r="B48"/>
  <c r="C48"/>
  <c r="D48"/>
  <c r="F48"/>
  <c r="F41" i="2"/>
  <c r="J41"/>
  <c r="K41"/>
  <c r="G41" s="1"/>
  <c r="F42"/>
  <c r="J42"/>
  <c r="K42"/>
  <c r="G42" s="1"/>
  <c r="F43"/>
  <c r="J43"/>
  <c r="K43"/>
  <c r="F44"/>
  <c r="J44"/>
  <c r="G44" s="1"/>
  <c r="K44"/>
  <c r="F45"/>
  <c r="J45"/>
  <c r="K45"/>
  <c r="F46"/>
  <c r="J46"/>
  <c r="K46"/>
  <c r="F47"/>
  <c r="J47"/>
  <c r="K47"/>
  <c r="F48"/>
  <c r="J48"/>
  <c r="K48"/>
  <c r="F49"/>
  <c r="J49"/>
  <c r="K49"/>
  <c r="F50"/>
  <c r="J50"/>
  <c r="K50"/>
  <c r="F51"/>
  <c r="J51"/>
  <c r="K51"/>
  <c r="F52"/>
  <c r="J52"/>
  <c r="K52"/>
  <c r="D41"/>
  <c r="D42"/>
  <c r="D43"/>
  <c r="D44"/>
  <c r="D45"/>
  <c r="D46"/>
  <c r="D47"/>
  <c r="D48"/>
  <c r="D49"/>
  <c r="D50"/>
  <c r="D51"/>
  <c r="D52"/>
  <c r="B41"/>
  <c r="B42"/>
  <c r="B43"/>
  <c r="B44"/>
  <c r="B45"/>
  <c r="B46"/>
  <c r="B47"/>
  <c r="B48"/>
  <c r="B49"/>
  <c r="B50"/>
  <c r="B51"/>
  <c r="B52"/>
  <c r="D45" i="1"/>
  <c r="J41"/>
  <c r="J42"/>
  <c r="J43"/>
  <c r="J44"/>
  <c r="J45"/>
  <c r="J46"/>
  <c r="J47"/>
  <c r="J48"/>
  <c r="J49"/>
  <c r="J50"/>
  <c r="J51"/>
  <c r="J52"/>
  <c r="D41"/>
  <c r="D42"/>
  <c r="D43"/>
  <c r="D44"/>
  <c r="D46"/>
  <c r="D47"/>
  <c r="D48"/>
  <c r="D49"/>
  <c r="D50"/>
  <c r="D51"/>
  <c r="D52"/>
  <c r="B41"/>
  <c r="B42"/>
  <c r="B43"/>
  <c r="B44"/>
  <c r="B45"/>
  <c r="B46"/>
  <c r="B47"/>
  <c r="B48"/>
  <c r="B49"/>
  <c r="B50"/>
  <c r="B51"/>
  <c r="B52"/>
  <c r="C67" i="6" l="1"/>
  <c r="A66" i="2"/>
  <c r="A65" i="4"/>
  <c r="A66" s="1"/>
  <c r="A66" i="1"/>
  <c r="G45" i="2"/>
  <c r="E47" i="3"/>
  <c r="F42"/>
  <c r="F41"/>
  <c r="E42"/>
  <c r="F50"/>
  <c r="E41"/>
  <c r="E45"/>
  <c r="E48"/>
  <c r="E44"/>
  <c r="E40"/>
  <c r="G52" i="2"/>
  <c r="G51"/>
  <c r="G50"/>
  <c r="G49"/>
  <c r="G48"/>
  <c r="G47"/>
  <c r="G46"/>
  <c r="G43"/>
  <c r="C35" i="3"/>
  <c r="D35"/>
  <c r="C36"/>
  <c r="D36"/>
  <c r="C37"/>
  <c r="E37" s="1"/>
  <c r="D37"/>
  <c r="C38"/>
  <c r="D38"/>
  <c r="A36"/>
  <c r="F36" s="1"/>
  <c r="B36"/>
  <c r="A37"/>
  <c r="F37" s="1"/>
  <c r="B37"/>
  <c r="A38"/>
  <c r="F38" s="1"/>
  <c r="B38"/>
  <c r="E38"/>
  <c r="F32" i="2"/>
  <c r="F33"/>
  <c r="F34"/>
  <c r="F35"/>
  <c r="F36"/>
  <c r="F37"/>
  <c r="F38"/>
  <c r="F39"/>
  <c r="F40"/>
  <c r="B38"/>
  <c r="D38"/>
  <c r="J38"/>
  <c r="K38"/>
  <c r="B39"/>
  <c r="D39"/>
  <c r="J39"/>
  <c r="K39"/>
  <c r="B40"/>
  <c r="D40"/>
  <c r="J40"/>
  <c r="K40"/>
  <c r="B38" i="1"/>
  <c r="D38"/>
  <c r="J38"/>
  <c r="B39"/>
  <c r="D39"/>
  <c r="J39"/>
  <c r="B40"/>
  <c r="D40"/>
  <c r="J40"/>
  <c r="L68" i="2" l="1"/>
  <c r="A68" i="6" s="1"/>
  <c r="I68" i="2"/>
  <c r="M68" s="1"/>
  <c r="B68" i="6" s="1"/>
  <c r="G40" i="2"/>
  <c r="G38"/>
  <c r="G39"/>
  <c r="E36" i="3"/>
  <c r="A31"/>
  <c r="F31" s="1"/>
  <c r="B31"/>
  <c r="C31"/>
  <c r="D31"/>
  <c r="A32"/>
  <c r="F32" s="1"/>
  <c r="B32"/>
  <c r="C32"/>
  <c r="D32"/>
  <c r="E32" s="1"/>
  <c r="A33"/>
  <c r="F33" s="1"/>
  <c r="B33"/>
  <c r="C33"/>
  <c r="D33"/>
  <c r="A34"/>
  <c r="F34" s="1"/>
  <c r="B34"/>
  <c r="C34"/>
  <c r="E34" s="1"/>
  <c r="D34"/>
  <c r="A35"/>
  <c r="B35"/>
  <c r="E35"/>
  <c r="B33" i="2"/>
  <c r="D33"/>
  <c r="J33"/>
  <c r="K33"/>
  <c r="B34"/>
  <c r="D34"/>
  <c r="J34"/>
  <c r="K34"/>
  <c r="B35"/>
  <c r="D35"/>
  <c r="J35"/>
  <c r="K35"/>
  <c r="B36"/>
  <c r="D36"/>
  <c r="J36"/>
  <c r="K36"/>
  <c r="B37"/>
  <c r="D37"/>
  <c r="J37"/>
  <c r="K37"/>
  <c r="B33" i="1"/>
  <c r="D33"/>
  <c r="J33"/>
  <c r="B34"/>
  <c r="D34"/>
  <c r="J34"/>
  <c r="B35"/>
  <c r="D35"/>
  <c r="J35"/>
  <c r="B36"/>
  <c r="D36"/>
  <c r="J36"/>
  <c r="B37"/>
  <c r="D37"/>
  <c r="J37"/>
  <c r="G37" i="2" l="1"/>
  <c r="G36"/>
  <c r="G33"/>
  <c r="F35" i="3"/>
  <c r="E31"/>
  <c r="G35" i="2"/>
  <c r="E33" i="3"/>
  <c r="G34" i="2"/>
  <c r="A27" i="3"/>
  <c r="F27" s="1"/>
  <c r="B27"/>
  <c r="C27"/>
  <c r="D27"/>
  <c r="E27" s="1"/>
  <c r="A28"/>
  <c r="B28"/>
  <c r="C28"/>
  <c r="D28"/>
  <c r="F28"/>
  <c r="A29"/>
  <c r="B29"/>
  <c r="C29"/>
  <c r="D29"/>
  <c r="A30"/>
  <c r="B30"/>
  <c r="F30" s="1"/>
  <c r="C30"/>
  <c r="E30" s="1"/>
  <c r="D30"/>
  <c r="F29" i="2"/>
  <c r="J29"/>
  <c r="G29" s="1"/>
  <c r="K29"/>
  <c r="F30"/>
  <c r="J30"/>
  <c r="K30"/>
  <c r="F31"/>
  <c r="J31"/>
  <c r="K31"/>
  <c r="J32"/>
  <c r="G32" s="1"/>
  <c r="K32"/>
  <c r="D29"/>
  <c r="D30"/>
  <c r="D31"/>
  <c r="D32"/>
  <c r="B29"/>
  <c r="B30"/>
  <c r="B31"/>
  <c r="B32"/>
  <c r="J29" i="1"/>
  <c r="J30"/>
  <c r="J31"/>
  <c r="J32"/>
  <c r="D29"/>
  <c r="D30"/>
  <c r="D31"/>
  <c r="D32"/>
  <c r="B29"/>
  <c r="B30"/>
  <c r="B31"/>
  <c r="B32"/>
  <c r="G31" i="2" l="1"/>
  <c r="F29" i="3"/>
  <c r="E29"/>
  <c r="G30" i="2"/>
  <c r="E28" i="3"/>
  <c r="A24"/>
  <c r="B24"/>
  <c r="C24"/>
  <c r="E24" s="1"/>
  <c r="D24"/>
  <c r="A25"/>
  <c r="B25"/>
  <c r="F25" s="1"/>
  <c r="C25"/>
  <c r="E25" s="1"/>
  <c r="D25"/>
  <c r="A26"/>
  <c r="F26" s="1"/>
  <c r="B26"/>
  <c r="C26"/>
  <c r="D26"/>
  <c r="B26" i="2"/>
  <c r="D26"/>
  <c r="F26"/>
  <c r="J26"/>
  <c r="K26"/>
  <c r="B27"/>
  <c r="D27"/>
  <c r="F27"/>
  <c r="J27"/>
  <c r="K27"/>
  <c r="B28"/>
  <c r="D28"/>
  <c r="F28"/>
  <c r="J28"/>
  <c r="G28" s="1"/>
  <c r="K28"/>
  <c r="B26" i="1"/>
  <c r="D26"/>
  <c r="J26"/>
  <c r="B27"/>
  <c r="D27"/>
  <c r="J27"/>
  <c r="B28"/>
  <c r="D28"/>
  <c r="J28"/>
  <c r="E26" i="3" l="1"/>
  <c r="F24"/>
  <c r="G26" i="2"/>
  <c r="G27"/>
  <c r="J18" i="3"/>
  <c r="I18"/>
  <c r="A21"/>
  <c r="B21"/>
  <c r="C21"/>
  <c r="D21"/>
  <c r="A22"/>
  <c r="B22"/>
  <c r="C22"/>
  <c r="D22"/>
  <c r="A23"/>
  <c r="B23"/>
  <c r="C23"/>
  <c r="D23"/>
  <c r="B23" i="2"/>
  <c r="D23"/>
  <c r="F23"/>
  <c r="J23"/>
  <c r="K23"/>
  <c r="B24"/>
  <c r="D24"/>
  <c r="F24"/>
  <c r="J24"/>
  <c r="K24"/>
  <c r="B25"/>
  <c r="D25"/>
  <c r="F25"/>
  <c r="J25"/>
  <c r="K25"/>
  <c r="B23" i="1"/>
  <c r="D23"/>
  <c r="J23"/>
  <c r="B24"/>
  <c r="D24"/>
  <c r="J24"/>
  <c r="B25"/>
  <c r="D25"/>
  <c r="J25"/>
  <c r="E21" i="3" l="1"/>
  <c r="G23" i="2"/>
  <c r="F21" i="3"/>
  <c r="E22"/>
  <c r="F23"/>
  <c r="F22"/>
  <c r="E23"/>
  <c r="G25" i="2"/>
  <c r="G24"/>
  <c r="J9" i="3" l="1"/>
  <c r="I9"/>
  <c r="A20"/>
  <c r="B20"/>
  <c r="C20"/>
  <c r="D20"/>
  <c r="F5" i="2"/>
  <c r="F6"/>
  <c r="F7"/>
  <c r="F8"/>
  <c r="F9"/>
  <c r="F10"/>
  <c r="F11"/>
  <c r="F12"/>
  <c r="F13"/>
  <c r="F14"/>
  <c r="F15"/>
  <c r="F16"/>
  <c r="F17"/>
  <c r="F18"/>
  <c r="F19"/>
  <c r="F20"/>
  <c r="F21"/>
  <c r="F22"/>
  <c r="F4"/>
  <c r="J5" i="1"/>
  <c r="J6"/>
  <c r="J7"/>
  <c r="J8"/>
  <c r="J9"/>
  <c r="J10"/>
  <c r="J11"/>
  <c r="J12"/>
  <c r="J13"/>
  <c r="J14"/>
  <c r="J15"/>
  <c r="J16"/>
  <c r="J17"/>
  <c r="J18"/>
  <c r="J19"/>
  <c r="J20"/>
  <c r="J21"/>
  <c r="J22"/>
  <c r="J4"/>
  <c r="J22" i="2"/>
  <c r="K22"/>
  <c r="D22"/>
  <c r="B22"/>
  <c r="D22" i="1"/>
  <c r="B22"/>
  <c r="E20" i="3" l="1"/>
  <c r="K9"/>
  <c r="F20"/>
  <c r="G22" i="2"/>
  <c r="D2" i="3"/>
  <c r="D3"/>
  <c r="D4"/>
  <c r="D5"/>
  <c r="D6"/>
  <c r="D7"/>
  <c r="D8"/>
  <c r="D9"/>
  <c r="D10"/>
  <c r="D11"/>
  <c r="D12"/>
  <c r="D13"/>
  <c r="D14"/>
  <c r="D15"/>
  <c r="D16"/>
  <c r="D17"/>
  <c r="D18"/>
  <c r="D19"/>
  <c r="C3"/>
  <c r="C4"/>
  <c r="C5"/>
  <c r="C6"/>
  <c r="C7"/>
  <c r="C8"/>
  <c r="C9"/>
  <c r="C10"/>
  <c r="C11"/>
  <c r="C12"/>
  <c r="C13"/>
  <c r="C14"/>
  <c r="C15"/>
  <c r="C16"/>
  <c r="C17"/>
  <c r="C18"/>
  <c r="C19"/>
  <c r="C2"/>
  <c r="B2"/>
  <c r="B3"/>
  <c r="B4"/>
  <c r="B5"/>
  <c r="B6"/>
  <c r="B7"/>
  <c r="B8"/>
  <c r="B9"/>
  <c r="B10"/>
  <c r="B11"/>
  <c r="B12"/>
  <c r="B13"/>
  <c r="B14"/>
  <c r="B15"/>
  <c r="B16"/>
  <c r="B17"/>
  <c r="B18"/>
  <c r="B19"/>
  <c r="A3"/>
  <c r="A4"/>
  <c r="A5"/>
  <c r="A6"/>
  <c r="A7"/>
  <c r="A8"/>
  <c r="A9"/>
  <c r="A10"/>
  <c r="A11"/>
  <c r="A12"/>
  <c r="A13"/>
  <c r="A14"/>
  <c r="A15"/>
  <c r="A16"/>
  <c r="A17"/>
  <c r="A18"/>
  <c r="A19"/>
  <c r="A2"/>
  <c r="K4" i="2"/>
  <c r="K5"/>
  <c r="K6"/>
  <c r="K7"/>
  <c r="K8"/>
  <c r="K9"/>
  <c r="K10"/>
  <c r="K11"/>
  <c r="K12"/>
  <c r="K13"/>
  <c r="K14"/>
  <c r="K15"/>
  <c r="K16"/>
  <c r="K17"/>
  <c r="K18"/>
  <c r="K19"/>
  <c r="K20"/>
  <c r="K21"/>
  <c r="J5"/>
  <c r="J6"/>
  <c r="J7"/>
  <c r="J8"/>
  <c r="J9"/>
  <c r="J10"/>
  <c r="J11"/>
  <c r="J12"/>
  <c r="J13"/>
  <c r="J14"/>
  <c r="J15"/>
  <c r="J16"/>
  <c r="J17"/>
  <c r="J18"/>
  <c r="J19"/>
  <c r="J20"/>
  <c r="J21"/>
  <c r="J4"/>
  <c r="D5"/>
  <c r="D6"/>
  <c r="D7"/>
  <c r="D8"/>
  <c r="D9"/>
  <c r="D10"/>
  <c r="D11"/>
  <c r="D12"/>
  <c r="D13"/>
  <c r="D14"/>
  <c r="D15"/>
  <c r="D16"/>
  <c r="D17"/>
  <c r="D18"/>
  <c r="D19"/>
  <c r="D20"/>
  <c r="D21"/>
  <c r="D4"/>
  <c r="B4"/>
  <c r="B5"/>
  <c r="B6"/>
  <c r="B7"/>
  <c r="B8"/>
  <c r="B9"/>
  <c r="B10"/>
  <c r="B11"/>
  <c r="B12"/>
  <c r="B13"/>
  <c r="B14"/>
  <c r="B15"/>
  <c r="B16"/>
  <c r="B17"/>
  <c r="B18"/>
  <c r="B19"/>
  <c r="B20"/>
  <c r="B21"/>
  <c r="A5"/>
  <c r="A6"/>
  <c r="A7"/>
  <c r="A8"/>
  <c r="A9"/>
  <c r="A10"/>
  <c r="A4"/>
  <c r="D5" i="1"/>
  <c r="D6"/>
  <c r="D7"/>
  <c r="D8"/>
  <c r="D9"/>
  <c r="D10"/>
  <c r="D11"/>
  <c r="D12"/>
  <c r="D13"/>
  <c r="D14"/>
  <c r="D15"/>
  <c r="D16"/>
  <c r="D17"/>
  <c r="D18"/>
  <c r="D19"/>
  <c r="D20"/>
  <c r="D21"/>
  <c r="D4"/>
  <c r="B5"/>
  <c r="B6"/>
  <c r="B7"/>
  <c r="B8"/>
  <c r="B9"/>
  <c r="B10"/>
  <c r="B11"/>
  <c r="B12"/>
  <c r="B13"/>
  <c r="B14"/>
  <c r="B15"/>
  <c r="B16"/>
  <c r="B17"/>
  <c r="B18"/>
  <c r="B19"/>
  <c r="B20"/>
  <c r="B21"/>
  <c r="B4"/>
  <c r="A5"/>
  <c r="A6"/>
  <c r="A7"/>
  <c r="A8"/>
  <c r="A9"/>
  <c r="A10"/>
  <c r="A4"/>
  <c r="A17" i="4"/>
  <c r="A18" s="1"/>
  <c r="A19" s="1"/>
  <c r="A20" s="1"/>
  <c r="A21" s="1"/>
  <c r="A9"/>
  <c r="A10" s="1"/>
  <c r="A11" s="1"/>
  <c r="A12" s="1"/>
  <c r="A13" s="1"/>
  <c r="A14" s="1"/>
  <c r="A15" s="1"/>
  <c r="A16" s="1"/>
  <c r="A18" i="2" s="1"/>
  <c r="L8" i="3" l="1"/>
  <c r="A13" i="2"/>
  <c r="A11" i="1"/>
  <c r="A15"/>
  <c r="A22" i="4"/>
  <c r="A23" i="2"/>
  <c r="A23" i="1"/>
  <c r="M9" i="3"/>
  <c r="M5"/>
  <c r="Q8" i="2"/>
  <c r="L5" i="3"/>
  <c r="M6"/>
  <c r="A17" i="2"/>
  <c r="L4" i="3"/>
  <c r="L6"/>
  <c r="M7"/>
  <c r="P8" i="1"/>
  <c r="L9" i="3"/>
  <c r="L7"/>
  <c r="M8"/>
  <c r="M4"/>
  <c r="E19"/>
  <c r="F18"/>
  <c r="F19"/>
  <c r="F17"/>
  <c r="E17"/>
  <c r="E18"/>
  <c r="A19" i="1"/>
  <c r="A21" i="2"/>
  <c r="A18" i="1"/>
  <c r="A14"/>
  <c r="A20" i="2"/>
  <c r="A16"/>
  <c r="A12"/>
  <c r="A21" i="1"/>
  <c r="A17"/>
  <c r="A13"/>
  <c r="A19" i="2"/>
  <c r="A15"/>
  <c r="A11"/>
  <c r="A22"/>
  <c r="A22" i="1"/>
  <c r="A20"/>
  <c r="A16"/>
  <c r="A12"/>
  <c r="A14" i="2"/>
  <c r="G20"/>
  <c r="G21"/>
  <c r="G19"/>
  <c r="E16" i="3"/>
  <c r="E15"/>
  <c r="E14"/>
  <c r="F16"/>
  <c r="F15"/>
  <c r="F14"/>
  <c r="G16" i="2"/>
  <c r="G17"/>
  <c r="G18"/>
  <c r="A23" i="4" l="1"/>
  <c r="A24" i="2"/>
  <c r="A24" i="1"/>
  <c r="N8" i="3"/>
  <c r="N5"/>
  <c r="N9"/>
  <c r="N6"/>
  <c r="N7"/>
  <c r="N4"/>
  <c r="E13"/>
  <c r="F13"/>
  <c r="G15" i="2"/>
  <c r="A24" i="4" l="1"/>
  <c r="A25" i="2"/>
  <c r="A25" i="1"/>
  <c r="E12" i="3"/>
  <c r="E11"/>
  <c r="F12"/>
  <c r="F11"/>
  <c r="G14" i="2"/>
  <c r="G13"/>
  <c r="A26" l="1"/>
  <c r="A25" i="4"/>
  <c r="A26" i="1"/>
  <c r="E10" i="3"/>
  <c r="E9"/>
  <c r="F10"/>
  <c r="F9"/>
  <c r="G12" i="2"/>
  <c r="G11"/>
  <c r="A27" l="1"/>
  <c r="A26" i="4"/>
  <c r="A27" i="1"/>
  <c r="E3" i="3"/>
  <c r="E4"/>
  <c r="E5"/>
  <c r="E6"/>
  <c r="E7"/>
  <c r="E8"/>
  <c r="E2"/>
  <c r="F3"/>
  <c r="F4"/>
  <c r="F5"/>
  <c r="F6"/>
  <c r="F7"/>
  <c r="F8"/>
  <c r="F2"/>
  <c r="L52" l="1"/>
  <c r="M82" s="1"/>
  <c r="M49"/>
  <c r="M50"/>
  <c r="K52"/>
  <c r="M81" s="1"/>
  <c r="J52"/>
  <c r="M80" s="1"/>
  <c r="M51"/>
  <c r="L48"/>
  <c r="I82" s="1"/>
  <c r="M48"/>
  <c r="I52"/>
  <c r="A27" i="4"/>
  <c r="A28" i="1"/>
  <c r="A28" i="2"/>
  <c r="I32" i="3"/>
  <c r="L30"/>
  <c r="I27"/>
  <c r="M27"/>
  <c r="K73" s="1"/>
  <c r="L29"/>
  <c r="M72" s="1"/>
  <c r="N26"/>
  <c r="N29"/>
  <c r="J27"/>
  <c r="N25"/>
  <c r="L26"/>
  <c r="K30"/>
  <c r="K26"/>
  <c r="K25"/>
  <c r="L25"/>
  <c r="N27"/>
  <c r="I28"/>
  <c r="J50"/>
  <c r="K80" s="1"/>
  <c r="I50"/>
  <c r="L50"/>
  <c r="K82" s="1"/>
  <c r="L49"/>
  <c r="J82" s="1"/>
  <c r="K49"/>
  <c r="J81" s="1"/>
  <c r="J48"/>
  <c r="K51"/>
  <c r="L81" s="1"/>
  <c r="J51"/>
  <c r="L80" s="1"/>
  <c r="I51"/>
  <c r="K48"/>
  <c r="I81" s="1"/>
  <c r="M25"/>
  <c r="I73" s="1"/>
  <c r="M26"/>
  <c r="J73" s="1"/>
  <c r="L27"/>
  <c r="I30"/>
  <c r="J30"/>
  <c r="K29"/>
  <c r="M71" s="1"/>
  <c r="M30"/>
  <c r="M28"/>
  <c r="L73" s="1"/>
  <c r="N28"/>
  <c r="I29"/>
  <c r="J29"/>
  <c r="M70" s="1"/>
  <c r="K28"/>
  <c r="J28"/>
  <c r="G10" i="2"/>
  <c r="M79" i="3" l="1"/>
  <c r="M83"/>
  <c r="I8"/>
  <c r="A28" i="4"/>
  <c r="A29" i="2"/>
  <c r="A29" i="1"/>
  <c r="L83" i="3"/>
  <c r="M61"/>
  <c r="L62" s="1"/>
  <c r="J83"/>
  <c r="M59"/>
  <c r="J62" s="1"/>
  <c r="K83"/>
  <c r="M60"/>
  <c r="K62" s="1"/>
  <c r="I83"/>
  <c r="M58"/>
  <c r="I62" s="1"/>
  <c r="J8"/>
  <c r="M69"/>
  <c r="M73"/>
  <c r="V73" s="1"/>
  <c r="J80"/>
  <c r="I79"/>
  <c r="I69"/>
  <c r="L72"/>
  <c r="L82"/>
  <c r="U82" s="1"/>
  <c r="K81"/>
  <c r="T81" s="1"/>
  <c r="K71"/>
  <c r="J70"/>
  <c r="M39"/>
  <c r="J42" s="1"/>
  <c r="M38"/>
  <c r="I42" s="1"/>
  <c r="M41"/>
  <c r="L42" s="1"/>
  <c r="M40"/>
  <c r="K42" s="1"/>
  <c r="J79"/>
  <c r="I80"/>
  <c r="L79"/>
  <c r="K79"/>
  <c r="I33"/>
  <c r="J72"/>
  <c r="K69"/>
  <c r="J71"/>
  <c r="I70"/>
  <c r="L71"/>
  <c r="J6"/>
  <c r="K70"/>
  <c r="K38"/>
  <c r="I40" s="1"/>
  <c r="I71"/>
  <c r="L70"/>
  <c r="L69"/>
  <c r="K72"/>
  <c r="I72"/>
  <c r="J69"/>
  <c r="J5"/>
  <c r="J4"/>
  <c r="I5"/>
  <c r="J7"/>
  <c r="K39"/>
  <c r="J40" s="1"/>
  <c r="I7"/>
  <c r="K59"/>
  <c r="J60" s="1"/>
  <c r="I6"/>
  <c r="L39"/>
  <c r="J41" s="1"/>
  <c r="L38"/>
  <c r="I41" s="1"/>
  <c r="J38"/>
  <c r="I39" s="1"/>
  <c r="J58"/>
  <c r="I59" s="1"/>
  <c r="L59"/>
  <c r="J61" s="1"/>
  <c r="L40"/>
  <c r="K41" s="1"/>
  <c r="L60"/>
  <c r="K61" s="1"/>
  <c r="K58"/>
  <c r="I60" s="1"/>
  <c r="G8" i="2"/>
  <c r="G9"/>
  <c r="R83" i="3" l="1"/>
  <c r="S83"/>
  <c r="V83"/>
  <c r="U73"/>
  <c r="T83"/>
  <c r="U83"/>
  <c r="K8"/>
  <c r="A29" i="4"/>
  <c r="A30" i="2"/>
  <c r="A30" i="1"/>
  <c r="U80" i="3"/>
  <c r="S80"/>
  <c r="U69"/>
  <c r="T70"/>
  <c r="S71"/>
  <c r="T79"/>
  <c r="S81"/>
  <c r="T73"/>
  <c r="R73"/>
  <c r="T72"/>
  <c r="V70"/>
  <c r="U81"/>
  <c r="S73"/>
  <c r="R79"/>
  <c r="V79"/>
  <c r="T80"/>
  <c r="S69"/>
  <c r="U70"/>
  <c r="T69"/>
  <c r="U79"/>
  <c r="S70"/>
  <c r="R69"/>
  <c r="V71"/>
  <c r="V81"/>
  <c r="V72"/>
  <c r="R72"/>
  <c r="R71"/>
  <c r="U71"/>
  <c r="S72"/>
  <c r="R80"/>
  <c r="V80"/>
  <c r="T71"/>
  <c r="V82"/>
  <c r="R81"/>
  <c r="S82"/>
  <c r="R70"/>
  <c r="S79"/>
  <c r="U72"/>
  <c r="R82"/>
  <c r="T82"/>
  <c r="V69"/>
  <c r="K6"/>
  <c r="K7"/>
  <c r="K5"/>
  <c r="K4"/>
  <c r="R5" i="2"/>
  <c r="G7"/>
  <c r="G6"/>
  <c r="G5"/>
  <c r="G4"/>
  <c r="I4" s="1"/>
  <c r="G4" i="1"/>
  <c r="E13" l="1"/>
  <c r="A4" i="5"/>
  <c r="E5" i="1"/>
  <c r="B4" i="5"/>
  <c r="A30" i="4"/>
  <c r="A31" i="1"/>
  <c r="A31" i="2"/>
  <c r="M4"/>
  <c r="E5" s="1"/>
  <c r="L4"/>
  <c r="E13" s="1"/>
  <c r="F5" i="1"/>
  <c r="G5"/>
  <c r="L5" s="1"/>
  <c r="Q5"/>
  <c r="C10" l="1"/>
  <c r="D5" i="5"/>
  <c r="C6" i="1"/>
  <c r="G6" s="1"/>
  <c r="L6" s="1"/>
  <c r="B5" i="5"/>
  <c r="H5" i="2"/>
  <c r="L5" s="1"/>
  <c r="C10" s="1"/>
  <c r="A31" i="4"/>
  <c r="A32" i="1"/>
  <c r="Q8" s="1"/>
  <c r="R8" s="1"/>
  <c r="A32" i="2"/>
  <c r="R8" s="1"/>
  <c r="S8" s="1"/>
  <c r="M5"/>
  <c r="C6" s="1"/>
  <c r="F6" i="1"/>
  <c r="E7" l="1"/>
  <c r="C6" i="5"/>
  <c r="C7" i="1"/>
  <c r="B6" i="5"/>
  <c r="A33" i="1"/>
  <c r="A33" i="2"/>
  <c r="A32" i="4"/>
  <c r="C7" i="2"/>
  <c r="I6"/>
  <c r="M6" s="1"/>
  <c r="E7" s="1"/>
  <c r="F7" i="1" l="1"/>
  <c r="G7"/>
  <c r="L7" s="1"/>
  <c r="A34"/>
  <c r="A33" i="4"/>
  <c r="A34" i="2"/>
  <c r="I7"/>
  <c r="M7" s="1"/>
  <c r="E8" s="1"/>
  <c r="H7"/>
  <c r="C8" s="1"/>
  <c r="K7" i="1" l="1"/>
  <c r="C8" s="1"/>
  <c r="E8"/>
  <c r="C7" i="5"/>
  <c r="A34" i="4"/>
  <c r="A35" i="2"/>
  <c r="A35" i="1"/>
  <c r="H8" i="2"/>
  <c r="L8" s="1"/>
  <c r="C9" s="1"/>
  <c r="I8"/>
  <c r="M8" s="1"/>
  <c r="E9" s="1"/>
  <c r="K8" i="1" l="1"/>
  <c r="B7" i="5"/>
  <c r="F8" i="1"/>
  <c r="G8"/>
  <c r="L8" s="1"/>
  <c r="H9" i="2"/>
  <c r="L9" s="1"/>
  <c r="E10" s="1"/>
  <c r="I10" s="1"/>
  <c r="M10" s="1"/>
  <c r="C11" s="1"/>
  <c r="A35" i="4"/>
  <c r="A36" i="2"/>
  <c r="A36" i="1"/>
  <c r="I9" i="2"/>
  <c r="M9" s="1"/>
  <c r="E11" s="1"/>
  <c r="C9" i="1" l="1"/>
  <c r="B8" i="5"/>
  <c r="E9" i="1"/>
  <c r="C8" i="5"/>
  <c r="H10" i="2"/>
  <c r="L10" s="1"/>
  <c r="E17" s="1"/>
  <c r="A36" i="4"/>
  <c r="A37" i="2"/>
  <c r="A37" i="1"/>
  <c r="H11" i="2"/>
  <c r="L11" s="1"/>
  <c r="C12" s="1"/>
  <c r="I11"/>
  <c r="M11" s="1"/>
  <c r="E12" s="1"/>
  <c r="F9" i="1" l="1"/>
  <c r="K9" s="1"/>
  <c r="G9"/>
  <c r="L9" s="1"/>
  <c r="A37" i="4"/>
  <c r="A38" i="1"/>
  <c r="A38" i="2"/>
  <c r="I12"/>
  <c r="M12" s="1"/>
  <c r="E14" s="1"/>
  <c r="H12"/>
  <c r="L12" s="1"/>
  <c r="C13" s="1"/>
  <c r="B9" i="5" l="1"/>
  <c r="E10" i="1"/>
  <c r="F10" s="1"/>
  <c r="K10" s="1"/>
  <c r="E11"/>
  <c r="C9" i="5"/>
  <c r="A38" i="4"/>
  <c r="A39" i="2"/>
  <c r="Q4" s="1"/>
  <c r="A39" i="1"/>
  <c r="P4" s="1"/>
  <c r="I13" i="2"/>
  <c r="M13" s="1"/>
  <c r="C14" s="1"/>
  <c r="H13"/>
  <c r="L13" s="1"/>
  <c r="C15" s="1"/>
  <c r="G10" i="1" l="1"/>
  <c r="L10" s="1"/>
  <c r="C11"/>
  <c r="B10" i="5"/>
  <c r="E17" i="1"/>
  <c r="D10" i="5"/>
  <c r="F11" i="1"/>
  <c r="A39" i="4"/>
  <c r="A40" i="2"/>
  <c r="A40" i="1"/>
  <c r="I14" i="2"/>
  <c r="M14" s="1"/>
  <c r="E15" s="1"/>
  <c r="I15" s="1"/>
  <c r="M15" s="1"/>
  <c r="E16" s="1"/>
  <c r="H14"/>
  <c r="L14" s="1"/>
  <c r="C16" s="1"/>
  <c r="K11" i="1" l="1"/>
  <c r="G11"/>
  <c r="L11" s="1"/>
  <c r="H16" i="2"/>
  <c r="A41"/>
  <c r="A40" i="4"/>
  <c r="A41" i="1"/>
  <c r="I16" i="2"/>
  <c r="H15"/>
  <c r="L15" s="1"/>
  <c r="C19" s="1"/>
  <c r="L16"/>
  <c r="C18" s="1"/>
  <c r="M16"/>
  <c r="C17" s="1"/>
  <c r="E12" i="1" l="1"/>
  <c r="C11" i="5"/>
  <c r="C12" i="1"/>
  <c r="B11" i="5"/>
  <c r="A41" i="4"/>
  <c r="A42" i="2"/>
  <c r="A42" i="1"/>
  <c r="H17" i="2"/>
  <c r="L17" s="1"/>
  <c r="E18" s="1"/>
  <c r="H18" s="1"/>
  <c r="I17"/>
  <c r="M17" s="1"/>
  <c r="F12" i="1" l="1"/>
  <c r="G12"/>
  <c r="L12" s="1"/>
  <c r="A42" i="4"/>
  <c r="A43" i="1"/>
  <c r="A43" i="2"/>
  <c r="I18"/>
  <c r="M18" s="1"/>
  <c r="E23" s="1"/>
  <c r="E22"/>
  <c r="L18"/>
  <c r="E19" s="1"/>
  <c r="B12" i="5" l="1"/>
  <c r="K12" i="1"/>
  <c r="C13" s="1"/>
  <c r="E14"/>
  <c r="C12" i="5"/>
  <c r="A43" i="4"/>
  <c r="A44" i="1"/>
  <c r="A44" i="2"/>
  <c r="H19"/>
  <c r="L19" s="1"/>
  <c r="E20" s="1"/>
  <c r="I19"/>
  <c r="M19" s="1"/>
  <c r="C20" s="1"/>
  <c r="F13" i="1" l="1"/>
  <c r="K13"/>
  <c r="C15" s="1"/>
  <c r="G13"/>
  <c r="L13" s="1"/>
  <c r="A13" i="5" s="1"/>
  <c r="I20" i="2"/>
  <c r="M20" s="1"/>
  <c r="E21" s="1"/>
  <c r="A44" i="4"/>
  <c r="A45" i="2"/>
  <c r="A45" i="1"/>
  <c r="H20" i="2"/>
  <c r="L20" s="1"/>
  <c r="C21" s="1"/>
  <c r="B13" i="5" l="1"/>
  <c r="C14" i="1"/>
  <c r="A45" i="4"/>
  <c r="A46" i="2"/>
  <c r="A46" i="1"/>
  <c r="I21" i="2"/>
  <c r="M21" s="1"/>
  <c r="C23" s="1"/>
  <c r="I23" s="1"/>
  <c r="H21"/>
  <c r="L21" s="1"/>
  <c r="C22" s="1"/>
  <c r="K14" i="1" l="1"/>
  <c r="G14"/>
  <c r="L14" s="1"/>
  <c r="F14"/>
  <c r="A46" i="4"/>
  <c r="A47" i="1"/>
  <c r="A47" i="2"/>
  <c r="H22"/>
  <c r="L22" s="1"/>
  <c r="E33" s="1"/>
  <c r="I22"/>
  <c r="M22" s="1"/>
  <c r="E29" s="1"/>
  <c r="M23"/>
  <c r="C24" s="1"/>
  <c r="H23"/>
  <c r="L23" s="1"/>
  <c r="E24" s="1"/>
  <c r="E15" i="1" l="1"/>
  <c r="C14" i="5"/>
  <c r="C16" i="1"/>
  <c r="A14" i="5"/>
  <c r="H24" i="2"/>
  <c r="L24" s="1"/>
  <c r="C25" s="1"/>
  <c r="A47" i="4"/>
  <c r="A48" i="1"/>
  <c r="A48" i="2"/>
  <c r="I24"/>
  <c r="M24" s="1"/>
  <c r="E25" s="1"/>
  <c r="F15" i="1" l="1"/>
  <c r="K15" s="1"/>
  <c r="G15"/>
  <c r="L15" s="1"/>
  <c r="A48" i="4"/>
  <c r="A49" i="2"/>
  <c r="A49" i="1"/>
  <c r="H25" i="2"/>
  <c r="L25" s="1"/>
  <c r="C26" s="1"/>
  <c r="I25"/>
  <c r="M25" s="1"/>
  <c r="E26" s="1"/>
  <c r="H26" s="1"/>
  <c r="L26" s="1"/>
  <c r="C19" i="1" l="1"/>
  <c r="B15" i="5"/>
  <c r="C15"/>
  <c r="E16" i="1"/>
  <c r="A49" i="4"/>
  <c r="A50" i="2"/>
  <c r="A50" i="1"/>
  <c r="I26" i="2"/>
  <c r="M26" s="1"/>
  <c r="C27" s="1"/>
  <c r="E27"/>
  <c r="F16" i="1" l="1"/>
  <c r="K16" s="1"/>
  <c r="G16"/>
  <c r="L16" s="1"/>
  <c r="A51"/>
  <c r="A50" i="4"/>
  <c r="A51" i="2"/>
  <c r="H27"/>
  <c r="L27" s="1"/>
  <c r="C28" s="1"/>
  <c r="I27"/>
  <c r="M27" s="1"/>
  <c r="E28" s="1"/>
  <c r="A16" i="5" l="1"/>
  <c r="C18" i="1"/>
  <c r="C17"/>
  <c r="C16" i="5"/>
  <c r="H28" i="2"/>
  <c r="L28" s="1"/>
  <c r="C29" s="1"/>
  <c r="I29" s="1"/>
  <c r="M29" s="1"/>
  <c r="A51" i="4"/>
  <c r="A52" i="1"/>
  <c r="A52" i="2"/>
  <c r="I28"/>
  <c r="M28" s="1"/>
  <c r="C30" s="1"/>
  <c r="K17" i="1" l="1"/>
  <c r="G17"/>
  <c r="L17" s="1"/>
  <c r="F17"/>
  <c r="H29" i="2"/>
  <c r="L29" s="1"/>
  <c r="E30" s="1"/>
  <c r="I30"/>
  <c r="M30" s="1"/>
  <c r="C31" s="1"/>
  <c r="A52" i="4"/>
  <c r="A53" i="2"/>
  <c r="A53" i="1"/>
  <c r="H30" i="2"/>
  <c r="L30" s="1"/>
  <c r="E18" i="1" l="1"/>
  <c r="C17" i="5"/>
  <c r="D17"/>
  <c r="E22" i="1"/>
  <c r="A53" i="4"/>
  <c r="A54" i="2"/>
  <c r="A54" i="1"/>
  <c r="E31" i="2"/>
  <c r="G18" i="1" l="1"/>
  <c r="L18" s="1"/>
  <c r="F18"/>
  <c r="K18" s="1"/>
  <c r="A54" i="4"/>
  <c r="A55" i="1"/>
  <c r="A55" i="2"/>
  <c r="I31"/>
  <c r="M31" s="1"/>
  <c r="E38" s="1"/>
  <c r="H31"/>
  <c r="L31" s="1"/>
  <c r="C32" s="1"/>
  <c r="I32" s="1"/>
  <c r="E19" i="1" l="1"/>
  <c r="A18" i="5"/>
  <c r="C18"/>
  <c r="E23" i="1"/>
  <c r="A55" i="4"/>
  <c r="A56" i="2"/>
  <c r="A56" i="1"/>
  <c r="H32" i="2"/>
  <c r="L32" s="1"/>
  <c r="C33" s="1"/>
  <c r="I33" s="1"/>
  <c r="M32"/>
  <c r="P8" s="1"/>
  <c r="G19" i="1" l="1"/>
  <c r="L19" s="1"/>
  <c r="F19"/>
  <c r="K19" s="1"/>
  <c r="A56" i="4"/>
  <c r="A57" i="1"/>
  <c r="A57" i="2"/>
  <c r="M33"/>
  <c r="C34" s="1"/>
  <c r="H33"/>
  <c r="L33" s="1"/>
  <c r="E34" s="1"/>
  <c r="H34" s="1"/>
  <c r="L34" s="1"/>
  <c r="C35" s="1"/>
  <c r="E20" i="1" l="1"/>
  <c r="B19" i="5"/>
  <c r="A19"/>
  <c r="C20" i="1"/>
  <c r="A57" i="4"/>
  <c r="A58" i="2"/>
  <c r="A58" i="1"/>
  <c r="I34" i="2"/>
  <c r="M34" s="1"/>
  <c r="E35" s="1"/>
  <c r="K20" i="1" l="1"/>
  <c r="G20"/>
  <c r="L20" s="1"/>
  <c r="E21" s="1"/>
  <c r="F20"/>
  <c r="A58" i="4"/>
  <c r="A59" i="1"/>
  <c r="A59" i="2"/>
  <c r="H35"/>
  <c r="L35" s="1"/>
  <c r="C36" s="1"/>
  <c r="I35"/>
  <c r="M35" s="1"/>
  <c r="E36" s="1"/>
  <c r="B20" i="5" l="1"/>
  <c r="A20"/>
  <c r="C21" i="1"/>
  <c r="A60" i="2"/>
  <c r="A59" i="4"/>
  <c r="A60" i="1"/>
  <c r="H36" i="2"/>
  <c r="L36" s="1"/>
  <c r="C37" s="1"/>
  <c r="I36"/>
  <c r="M36" s="1"/>
  <c r="E37" s="1"/>
  <c r="F21" i="1" l="1"/>
  <c r="K21" s="1"/>
  <c r="G21"/>
  <c r="L21" s="1"/>
  <c r="R7" i="2"/>
  <c r="Q6"/>
  <c r="A60" i="4"/>
  <c r="A61" i="1"/>
  <c r="A61" i="2"/>
  <c r="Q7" i="1"/>
  <c r="P6"/>
  <c r="H37" i="2"/>
  <c r="L37" s="1"/>
  <c r="C38" s="1"/>
  <c r="I38" s="1"/>
  <c r="M38" s="1"/>
  <c r="E39" s="1"/>
  <c r="I37"/>
  <c r="M37" s="1"/>
  <c r="C41" s="1"/>
  <c r="C22" i="1" l="1"/>
  <c r="A21" i="5"/>
  <c r="B21"/>
  <c r="C23" i="1"/>
  <c r="A62" i="2"/>
  <c r="A62" i="1"/>
  <c r="Q5" i="2"/>
  <c r="R6"/>
  <c r="S6" s="1"/>
  <c r="P5" i="1"/>
  <c r="Q6"/>
  <c r="R6" s="1"/>
  <c r="H38" i="2"/>
  <c r="L38" s="1"/>
  <c r="C39" s="1"/>
  <c r="I39" s="1"/>
  <c r="M39" s="1"/>
  <c r="C40" s="1"/>
  <c r="K23" i="1" l="1"/>
  <c r="G23"/>
  <c r="L23" s="1"/>
  <c r="F23"/>
  <c r="G22"/>
  <c r="L22" s="1"/>
  <c r="F22"/>
  <c r="K22" s="1"/>
  <c r="S5" i="2"/>
  <c r="R4"/>
  <c r="S4" s="1"/>
  <c r="Q7"/>
  <c r="S7" s="1"/>
  <c r="R5" i="1"/>
  <c r="Q4"/>
  <c r="R4" s="1"/>
  <c r="P7"/>
  <c r="R7" s="1"/>
  <c r="H39" i="2"/>
  <c r="L39" s="1"/>
  <c r="E40" s="1"/>
  <c r="I40" s="1"/>
  <c r="A22" i="5" l="1"/>
  <c r="E33" i="1"/>
  <c r="C24"/>
  <c r="C23" i="5"/>
  <c r="B23"/>
  <c r="E24" i="1"/>
  <c r="F24" s="1"/>
  <c r="E29"/>
  <c r="D22" i="5"/>
  <c r="H40" i="2"/>
  <c r="L40" s="1"/>
  <c r="E41" s="1"/>
  <c r="I41" s="1"/>
  <c r="M41" s="1"/>
  <c r="E42" s="1"/>
  <c r="M40"/>
  <c r="AA79" i="3" a="1"/>
  <c r="AA69" a="1"/>
  <c r="C24" i="5" l="1"/>
  <c r="K24" i="1"/>
  <c r="C25" s="1"/>
  <c r="G24"/>
  <c r="L24" s="1"/>
  <c r="H41" i="2"/>
  <c r="L41" s="1"/>
  <c r="C42" s="1"/>
  <c r="I42" s="1"/>
  <c r="M42" s="1"/>
  <c r="E43" s="1"/>
  <c r="E62"/>
  <c r="AD71" i="3"/>
  <c r="AE69"/>
  <c r="AA71"/>
  <c r="AC70"/>
  <c r="AC69"/>
  <c r="AB69"/>
  <c r="AB70"/>
  <c r="AA73"/>
  <c r="AD69"/>
  <c r="AA70"/>
  <c r="AD73"/>
  <c r="AD72"/>
  <c r="AB72"/>
  <c r="AC73"/>
  <c r="AD70"/>
  <c r="AB73"/>
  <c r="AC71"/>
  <c r="AB71"/>
  <c r="AE72"/>
  <c r="AA72"/>
  <c r="AC72"/>
  <c r="AE71"/>
  <c r="AE70"/>
  <c r="AA69"/>
  <c r="AE73"/>
  <c r="AD82"/>
  <c r="AB80"/>
  <c r="AC82"/>
  <c r="AE79"/>
  <c r="AB82"/>
  <c r="AD79"/>
  <c r="AE82"/>
  <c r="AC83"/>
  <c r="AA81"/>
  <c r="AA80"/>
  <c r="AA83"/>
  <c r="AE80"/>
  <c r="AD80"/>
  <c r="AA82"/>
  <c r="AC81"/>
  <c r="AC80"/>
  <c r="AB81"/>
  <c r="AB83"/>
  <c r="AC79"/>
  <c r="AE83"/>
  <c r="AD81"/>
  <c r="AB79"/>
  <c r="AA79"/>
  <c r="AE81"/>
  <c r="AD83"/>
  <c r="B24" i="5" l="1"/>
  <c r="E25" i="1"/>
  <c r="H42" i="2"/>
  <c r="L42" s="1"/>
  <c r="C43" s="1"/>
  <c r="I43" s="1"/>
  <c r="M43" s="1"/>
  <c r="E44" s="1"/>
  <c r="AJ79" i="3" a="1"/>
  <c r="AJ69" a="1"/>
  <c r="G25" i="1" l="1"/>
  <c r="L25" s="1"/>
  <c r="F25"/>
  <c r="K25" s="1"/>
  <c r="H43" i="2"/>
  <c r="L43" s="1"/>
  <c r="C44" s="1"/>
  <c r="I44" s="1"/>
  <c r="M44" s="1"/>
  <c r="C45" s="1"/>
  <c r="AN69" i="3"/>
  <c r="AK71"/>
  <c r="AL73"/>
  <c r="AJ72"/>
  <c r="AJ73"/>
  <c r="AN70"/>
  <c r="AJ71"/>
  <c r="AK69"/>
  <c r="AL69"/>
  <c r="AJ69"/>
  <c r="I13" s="1"/>
  <c r="AM71"/>
  <c r="AL70"/>
  <c r="AL71"/>
  <c r="I15" s="1"/>
  <c r="AN71"/>
  <c r="AM73"/>
  <c r="AN72"/>
  <c r="AM70"/>
  <c r="AK72"/>
  <c r="AK73"/>
  <c r="AK70"/>
  <c r="I14" s="1"/>
  <c r="AJ70"/>
  <c r="AL72"/>
  <c r="AM69"/>
  <c r="AM72"/>
  <c r="I16" s="1"/>
  <c r="AN73"/>
  <c r="I17" s="1"/>
  <c r="AK81"/>
  <c r="AN83"/>
  <c r="J17" s="1"/>
  <c r="AL80"/>
  <c r="AL79"/>
  <c r="AJ81"/>
  <c r="AN81"/>
  <c r="AM82"/>
  <c r="J16" s="1"/>
  <c r="AK80"/>
  <c r="J14" s="1"/>
  <c r="AL82"/>
  <c r="AJ82"/>
  <c r="AL83"/>
  <c r="AJ79"/>
  <c r="J13" s="1"/>
  <c r="AN79"/>
  <c r="AN82"/>
  <c r="AM79"/>
  <c r="AK82"/>
  <c r="AM80"/>
  <c r="AK79"/>
  <c r="AJ80"/>
  <c r="AJ83"/>
  <c r="AM83"/>
  <c r="AN80"/>
  <c r="AM81"/>
  <c r="AL81"/>
  <c r="J15" s="1"/>
  <c r="AK83"/>
  <c r="C25" i="5" l="1"/>
  <c r="C26" i="1"/>
  <c r="E26"/>
  <c r="B25" i="5"/>
  <c r="H44" i="2"/>
  <c r="L44" s="1"/>
  <c r="E45" s="1"/>
  <c r="H45" s="1"/>
  <c r="L45" s="1"/>
  <c r="E46" s="1"/>
  <c r="G26" i="1" l="1"/>
  <c r="L26" s="1"/>
  <c r="B26" i="5" s="1"/>
  <c r="C27" i="1"/>
  <c r="F26"/>
  <c r="K26" s="1"/>
  <c r="I45" i="2"/>
  <c r="M45" s="1"/>
  <c r="C46" s="1"/>
  <c r="I46" s="1"/>
  <c r="M46" s="1"/>
  <c r="C47" s="1"/>
  <c r="C26" i="5" l="1"/>
  <c r="E27" i="1"/>
  <c r="H46" i="2"/>
  <c r="L46" s="1"/>
  <c r="E47" s="1"/>
  <c r="H47" s="1"/>
  <c r="L47" s="1"/>
  <c r="E48" s="1"/>
  <c r="G27" i="1" l="1"/>
  <c r="L27" s="1"/>
  <c r="F27"/>
  <c r="K27" s="1"/>
  <c r="I47" i="2"/>
  <c r="M47" s="1"/>
  <c r="C48" s="1"/>
  <c r="I48" s="1"/>
  <c r="M48" s="1"/>
  <c r="E49" s="1"/>
  <c r="C27" i="5" l="1"/>
  <c r="E28" i="1"/>
  <c r="B27" i="5"/>
  <c r="C28" i="1"/>
  <c r="H48" i="2"/>
  <c r="L48" s="1"/>
  <c r="C49" s="1"/>
  <c r="I49" s="1"/>
  <c r="M49" s="1"/>
  <c r="E50" s="1"/>
  <c r="G28" i="1" l="1"/>
  <c r="L28" s="1"/>
  <c r="C28" i="5" s="1"/>
  <c r="F28" i="1"/>
  <c r="K28" s="1"/>
  <c r="H49" i="2"/>
  <c r="L49" s="1"/>
  <c r="C50" s="1"/>
  <c r="I50" s="1"/>
  <c r="M50" s="1"/>
  <c r="E51" s="1"/>
  <c r="C30" i="1" l="1"/>
  <c r="B28" i="5"/>
  <c r="C29" i="1"/>
  <c r="H50" i="2"/>
  <c r="L50" s="1"/>
  <c r="C51" s="1"/>
  <c r="I51" s="1"/>
  <c r="M51" s="1"/>
  <c r="E52" s="1"/>
  <c r="K29" i="1" l="1"/>
  <c r="G29"/>
  <c r="L29" s="1"/>
  <c r="F29"/>
  <c r="H51" i="2"/>
  <c r="L51" s="1"/>
  <c r="C52" s="1"/>
  <c r="I52" s="1"/>
  <c r="M52" s="1"/>
  <c r="E53" s="1"/>
  <c r="C61" i="1" l="1"/>
  <c r="D29" i="5"/>
  <c r="B29"/>
  <c r="E30" i="1"/>
  <c r="H52" i="2"/>
  <c r="L52" s="1"/>
  <c r="C53" s="1"/>
  <c r="I53" s="1"/>
  <c r="M53" s="1"/>
  <c r="G30" i="1" l="1"/>
  <c r="L30" s="1"/>
  <c r="F30"/>
  <c r="K30" s="1"/>
  <c r="C54" i="2"/>
  <c r="H53"/>
  <c r="L53" s="1"/>
  <c r="B30" i="5" l="1"/>
  <c r="C31" i="1"/>
  <c r="C30" i="5"/>
  <c r="E31" i="1"/>
  <c r="E54" i="2"/>
  <c r="K31" i="1" l="1"/>
  <c r="G31"/>
  <c r="L31" s="1"/>
  <c r="F31"/>
  <c r="H54" i="2"/>
  <c r="L54" s="1"/>
  <c r="C55" s="1"/>
  <c r="I54"/>
  <c r="M54" s="1"/>
  <c r="E55" s="1"/>
  <c r="H55" s="1"/>
  <c r="L55" s="1"/>
  <c r="E56" s="1"/>
  <c r="C31" i="5" l="1"/>
  <c r="E38" i="1"/>
  <c r="B31" i="5"/>
  <c r="C32" i="1"/>
  <c r="I55" i="2"/>
  <c r="M55" s="1"/>
  <c r="C56" s="1"/>
  <c r="I56" s="1"/>
  <c r="M56" s="1"/>
  <c r="E57" s="1"/>
  <c r="G32" i="1" l="1"/>
  <c r="L32" s="1"/>
  <c r="F32"/>
  <c r="K32" s="1"/>
  <c r="H56" i="2"/>
  <c r="L56" s="1"/>
  <c r="C57" s="1"/>
  <c r="I57" s="1"/>
  <c r="M57" s="1"/>
  <c r="E58" s="1"/>
  <c r="B32" i="5" l="1"/>
  <c r="C33" i="1"/>
  <c r="O8"/>
  <c r="E32" i="5"/>
  <c r="H57" i="2"/>
  <c r="L57" s="1"/>
  <c r="C58" s="1"/>
  <c r="I58" s="1"/>
  <c r="M58" s="1"/>
  <c r="E59" s="1"/>
  <c r="K33" i="1" l="1"/>
  <c r="F33"/>
  <c r="G33"/>
  <c r="L33" s="1"/>
  <c r="H58" i="2"/>
  <c r="L58" s="1"/>
  <c r="C59" s="1"/>
  <c r="A33" i="5" l="1"/>
  <c r="C34" i="1"/>
  <c r="E34"/>
  <c r="B33" i="5"/>
  <c r="H59" i="2"/>
  <c r="L59" s="1"/>
  <c r="C60" s="1"/>
  <c r="I59"/>
  <c r="M59" s="1"/>
  <c r="K34" i="1" l="1"/>
  <c r="F34"/>
  <c r="G34"/>
  <c r="L34" s="1"/>
  <c r="I60" i="2"/>
  <c r="M60" s="1"/>
  <c r="C62" s="1"/>
  <c r="H60"/>
  <c r="L60" s="1"/>
  <c r="E61" s="1"/>
  <c r="E60"/>
  <c r="B34" i="5" l="1"/>
  <c r="E35" i="1"/>
  <c r="F35" s="1"/>
  <c r="C35"/>
  <c r="A34" i="5"/>
  <c r="I62" i="2"/>
  <c r="M62" s="1"/>
  <c r="P4" s="1"/>
  <c r="H62"/>
  <c r="L62" s="1"/>
  <c r="P7" s="1"/>
  <c r="H61"/>
  <c r="L61" s="1"/>
  <c r="P5" s="1"/>
  <c r="I61"/>
  <c r="M61" s="1"/>
  <c r="P6" s="1"/>
  <c r="K35" i="1" l="1"/>
  <c r="A35" i="5" s="1"/>
  <c r="G35" i="1"/>
  <c r="L35" s="1"/>
  <c r="C36" l="1"/>
  <c r="B35" i="5"/>
  <c r="E36" i="1"/>
  <c r="F36" l="1"/>
  <c r="K36" s="1"/>
  <c r="G36"/>
  <c r="L36" s="1"/>
  <c r="A36" i="5" l="1"/>
  <c r="C37" i="1"/>
  <c r="B36" i="5"/>
  <c r="E37" i="1"/>
  <c r="F37" l="1"/>
  <c r="G37"/>
  <c r="L37" s="1"/>
  <c r="K37" l="1"/>
  <c r="C38" s="1"/>
  <c r="B37" i="5"/>
  <c r="C41" i="1"/>
  <c r="K38" l="1"/>
  <c r="A38" i="5" s="1"/>
  <c r="F38" i="1"/>
  <c r="G38"/>
  <c r="L38" s="1"/>
  <c r="C38" i="5" s="1"/>
  <c r="A37"/>
  <c r="E39" i="1"/>
  <c r="C39"/>
  <c r="F39" l="1"/>
  <c r="G39"/>
  <c r="L39" s="1"/>
  <c r="A39" i="5" l="1"/>
  <c r="K39" i="1"/>
  <c r="E40" s="1"/>
  <c r="C39" i="5"/>
  <c r="C40" i="1"/>
  <c r="G40" l="1"/>
  <c r="L40" s="1"/>
  <c r="E62" s="1"/>
  <c r="F40"/>
  <c r="K40" s="1"/>
  <c r="A40" i="5" l="1"/>
  <c r="E41" i="1"/>
  <c r="C40" i="5"/>
  <c r="G41" i="1" l="1"/>
  <c r="L41" s="1"/>
  <c r="F41"/>
  <c r="K41" s="1"/>
  <c r="E42" l="1"/>
  <c r="C41" i="5"/>
  <c r="C42" i="1"/>
  <c r="B41" i="5"/>
  <c r="K42" i="1" l="1"/>
  <c r="F42"/>
  <c r="G42"/>
  <c r="L42" s="1"/>
  <c r="C43" l="1"/>
  <c r="B42" i="5"/>
  <c r="C42"/>
  <c r="E43" i="1"/>
  <c r="F43" s="1"/>
  <c r="K43" l="1"/>
  <c r="C44"/>
  <c r="B43" i="5"/>
  <c r="G43" i="1"/>
  <c r="L43" s="1"/>
  <c r="K44" l="1"/>
  <c r="E44"/>
  <c r="F44" s="1"/>
  <c r="C43" i="5"/>
  <c r="G44" i="1" l="1"/>
  <c r="L44" s="1"/>
  <c r="E45"/>
  <c r="B44" i="5"/>
  <c r="C44" l="1"/>
  <c r="C45" i="1"/>
  <c r="G45" l="1"/>
  <c r="L45" s="1"/>
  <c r="B45" i="5" s="1"/>
  <c r="F45" i="1"/>
  <c r="K45" s="1"/>
  <c r="C46" l="1"/>
  <c r="E46"/>
  <c r="F46" s="1"/>
  <c r="C45" i="5"/>
  <c r="K46" i="1" l="1"/>
  <c r="G46"/>
  <c r="L46" s="1"/>
  <c r="B46" i="5"/>
  <c r="E47" i="1"/>
  <c r="C47" l="1"/>
  <c r="C46" i="5"/>
  <c r="G47" i="1" l="1"/>
  <c r="L47" s="1"/>
  <c r="K47"/>
  <c r="F47"/>
  <c r="B47" i="5"/>
  <c r="C48" i="1"/>
  <c r="C47" i="5" l="1"/>
  <c r="E48" i="1"/>
  <c r="F48" s="1"/>
  <c r="K48" s="1"/>
  <c r="C49" l="1"/>
  <c r="B48" i="5"/>
  <c r="G48" i="1"/>
  <c r="L48" s="1"/>
  <c r="K49" l="1"/>
  <c r="E49"/>
  <c r="F49" s="1"/>
  <c r="C48" i="5"/>
  <c r="G49" i="1" l="1"/>
  <c r="L49" s="1"/>
  <c r="B49" i="5"/>
  <c r="C50" i="1"/>
  <c r="K50" l="1"/>
  <c r="C49" i="5"/>
  <c r="E50" i="1"/>
  <c r="F50" s="1"/>
  <c r="B50" i="5" l="1"/>
  <c r="C51" i="1"/>
  <c r="G50"/>
  <c r="L50" s="1"/>
  <c r="K51" l="1"/>
  <c r="C50" i="5"/>
  <c r="E51" i="1"/>
  <c r="F51" s="1"/>
  <c r="C52" l="1"/>
  <c r="B51" i="5"/>
  <c r="G51" i="1"/>
  <c r="L51" s="1"/>
  <c r="K52" l="1"/>
  <c r="E52"/>
  <c r="F52" s="1"/>
  <c r="C51" i="5"/>
  <c r="C53" i="1" l="1"/>
  <c r="B52" i="5"/>
  <c r="G52" i="1"/>
  <c r="L52" s="1"/>
  <c r="E53" l="1"/>
  <c r="F53" s="1"/>
  <c r="K53" s="1"/>
  <c r="C52" i="5"/>
  <c r="G53" i="1" l="1"/>
  <c r="L53" s="1"/>
  <c r="B53" i="5"/>
  <c r="E54" i="1"/>
  <c r="C54" l="1"/>
  <c r="C53" i="5"/>
  <c r="G54" i="1" l="1"/>
  <c r="L54" s="1"/>
  <c r="K54"/>
  <c r="F54"/>
  <c r="B54" i="5"/>
  <c r="E55" i="1"/>
  <c r="C54" i="5" l="1"/>
  <c r="C55" i="1"/>
  <c r="F55" l="1"/>
  <c r="K55"/>
  <c r="E56" s="1"/>
  <c r="G55"/>
  <c r="L55" s="1"/>
  <c r="B55" i="5" s="1"/>
  <c r="C55" l="1"/>
  <c r="C56" i="1"/>
  <c r="F56" l="1"/>
  <c r="K56"/>
  <c r="B56" i="5" s="1"/>
  <c r="G56" i="1"/>
  <c r="L56" s="1"/>
  <c r="E57" s="1"/>
  <c r="C57"/>
  <c r="C56" i="5" l="1"/>
  <c r="G57" i="1"/>
  <c r="L57" s="1"/>
  <c r="E58" s="1"/>
  <c r="F57"/>
  <c r="K57" s="1"/>
  <c r="C57" i="5" l="1"/>
  <c r="B57"/>
  <c r="C58" i="1"/>
  <c r="G58" l="1"/>
  <c r="L58" s="1"/>
  <c r="C58" i="5" s="1"/>
  <c r="F58" i="1"/>
  <c r="K58" s="1"/>
  <c r="E59" l="1"/>
  <c r="C59"/>
  <c r="B58" i="5"/>
  <c r="G59" i="1" l="1"/>
  <c r="L59" s="1"/>
  <c r="C59" i="5" s="1"/>
  <c r="K59" i="1"/>
  <c r="F59"/>
  <c r="E60"/>
  <c r="C60" l="1"/>
  <c r="B59" i="5"/>
  <c r="G60" i="1" l="1"/>
  <c r="L60" s="1"/>
  <c r="K60"/>
  <c r="F60"/>
  <c r="C62"/>
  <c r="C60" i="5"/>
  <c r="F62" i="1" l="1"/>
  <c r="K62" s="1"/>
  <c r="G62"/>
  <c r="L62" s="1"/>
  <c r="B60" i="5"/>
  <c r="E61" i="1"/>
  <c r="C62" i="5" l="1"/>
  <c r="C63" i="1"/>
  <c r="A62" i="5"/>
  <c r="C65" i="1"/>
  <c r="G61"/>
  <c r="L61" s="1"/>
  <c r="F61"/>
  <c r="K61" s="1"/>
  <c r="K63" l="1"/>
  <c r="B61" i="5"/>
  <c r="E63" i="1"/>
  <c r="F63" s="1"/>
  <c r="D61" i="5"/>
  <c r="E67" i="1"/>
  <c r="G63" l="1"/>
  <c r="L63" s="1"/>
  <c r="C63" i="5"/>
  <c r="C64" i="1"/>
  <c r="K64" l="1"/>
  <c r="E64"/>
  <c r="F64" s="1"/>
  <c r="B63" i="5"/>
  <c r="G64" i="1" l="1"/>
  <c r="L64" s="1"/>
  <c r="E65"/>
  <c r="C64" i="5"/>
  <c r="B64" l="1"/>
  <c r="E66" i="1"/>
  <c r="F65"/>
  <c r="K65" s="1"/>
  <c r="G65"/>
  <c r="L65" s="1"/>
  <c r="C66" l="1"/>
  <c r="A65" i="5"/>
  <c r="C67" i="1"/>
  <c r="C65" i="5"/>
  <c r="F66" i="1"/>
  <c r="G66" l="1"/>
  <c r="L66" s="1"/>
  <c r="K66"/>
  <c r="C68" s="1"/>
  <c r="E68"/>
  <c r="B66" i="5"/>
  <c r="G67" i="1"/>
  <c r="L67" s="1"/>
  <c r="F67"/>
  <c r="K67" s="1"/>
  <c r="K68" l="1"/>
  <c r="A66" i="5"/>
  <c r="F68" i="1"/>
  <c r="G68"/>
  <c r="L68" s="1"/>
  <c r="D67" i="5"/>
  <c r="O5" i="1"/>
  <c r="C67" i="5"/>
  <c r="O7" i="1"/>
  <c r="A68" i="5" l="1"/>
  <c r="O4" i="1"/>
  <c r="O6"/>
  <c r="B68" i="5"/>
</calcChain>
</file>

<file path=xl/sharedStrings.xml><?xml version="1.0" encoding="utf-8"?>
<sst xmlns="http://schemas.openxmlformats.org/spreadsheetml/2006/main" count="421" uniqueCount="51">
  <si>
    <t>Player1</t>
  </si>
  <si>
    <t>Player2</t>
  </si>
  <si>
    <t>Bert</t>
  </si>
  <si>
    <t>Nick</t>
  </si>
  <si>
    <t>Player1 Rank</t>
  </si>
  <si>
    <t>Player2 Rank</t>
  </si>
  <si>
    <t>E1</t>
  </si>
  <si>
    <t>E2</t>
  </si>
  <si>
    <t>Player1 New Rank</t>
  </si>
  <si>
    <t>k</t>
  </si>
  <si>
    <t>Player1 Score</t>
  </si>
  <si>
    <t>Player2 Score</t>
  </si>
  <si>
    <t>Best of</t>
  </si>
  <si>
    <t>Player2 New Rank</t>
  </si>
  <si>
    <t>Dan</t>
  </si>
  <si>
    <t>Ellie</t>
  </si>
  <si>
    <t>Scooter</t>
  </si>
  <si>
    <t>Winner</t>
  </si>
  <si>
    <t>Loser</t>
  </si>
  <si>
    <t>Mom</t>
  </si>
  <si>
    <t>Date</t>
  </si>
  <si>
    <t>Current Rank</t>
  </si>
  <si>
    <t>Last Win</t>
  </si>
  <si>
    <t>Last Loss</t>
  </si>
  <si>
    <t>last win or loss</t>
  </si>
  <si>
    <t>games played</t>
  </si>
  <si>
    <t>Player1 Win</t>
  </si>
  <si>
    <t>Player2 Loss</t>
  </si>
  <si>
    <t>Score W</t>
  </si>
  <si>
    <t>Score L</t>
  </si>
  <si>
    <t>Key</t>
  </si>
  <si>
    <t>Game Key</t>
  </si>
  <si>
    <t>Difference</t>
  </si>
  <si>
    <t>Sum Differences</t>
  </si>
  <si>
    <t>Sum Matrix</t>
  </si>
  <si>
    <t>Difference Probability</t>
  </si>
  <si>
    <t>Game sums</t>
  </si>
  <si>
    <t>Game Probability</t>
  </si>
  <si>
    <t>Win Percentages</t>
  </si>
  <si>
    <t>By Game</t>
  </si>
  <si>
    <t>W</t>
  </si>
  <si>
    <t>L</t>
  </si>
  <si>
    <t>By Match</t>
  </si>
  <si>
    <t>P</t>
  </si>
  <si>
    <t>rho</t>
  </si>
  <si>
    <t>Bert System Calcs for Match Difference</t>
  </si>
  <si>
    <t>Bert System Calcs for Games</t>
  </si>
  <si>
    <t>Bert System Ranking</t>
  </si>
  <si>
    <t>Best of 7 Best of 7s Challenge</t>
  </si>
  <si>
    <t>Dates entered</t>
  </si>
  <si>
    <t>Scoots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</si>
</sst>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wrapText="1"/>
    </xf>
    <xf numFmtId="2" fontId="1" fillId="0" borderId="0" xfId="0" applyNumberFormat="1" applyFont="1" applyAlignment="1">
      <alignment horizontal="center" wrapText="1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1" fontId="0" fillId="6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Nick</a:t>
            </a:r>
            <a:r>
              <a:rPr lang="en-US" baseline="0"/>
              <a:t> System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strRef>
              <c:f>'Nick Chart'!$A$3</c:f>
              <c:strCache>
                <c:ptCount val="1"/>
                <c:pt idx="0">
                  <c:v>Bert</c:v>
                </c:pt>
              </c:strCache>
            </c:strRef>
          </c:tx>
          <c:spPr>
            <a:ln>
              <a:noFill/>
            </a:ln>
          </c:spPr>
          <c:yVal>
            <c:numRef>
              <c:f>'Nick Chart'!$A$4:$A$70</c:f>
              <c:numCache>
                <c:formatCode>General</c:formatCode>
                <c:ptCount val="67"/>
                <c:pt idx="0">
                  <c:v>1024.5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1001.4333912304126</c:v>
                </c:pt>
                <c:pt idx="10">
                  <c:v>1017.8257170212656</c:v>
                </c:pt>
                <c:pt idx="11">
                  <c:v>0</c:v>
                </c:pt>
                <c:pt idx="12">
                  <c:v>1031.5549009796434</c:v>
                </c:pt>
                <c:pt idx="13">
                  <c:v>0</c:v>
                </c:pt>
                <c:pt idx="14">
                  <c:v>1045.8718320119681</c:v>
                </c:pt>
                <c:pt idx="15">
                  <c:v>1023.7406069950545</c:v>
                </c:pt>
                <c:pt idx="16">
                  <c:v>1053.6476032211744</c:v>
                </c:pt>
                <c:pt idx="17">
                  <c:v>1079.4259958513767</c:v>
                </c:pt>
                <c:pt idx="18">
                  <c:v>1099.1641847800151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1070.6422431222297</c:v>
                </c:pt>
                <c:pt idx="30">
                  <c:v>1095.1061216076264</c:v>
                </c:pt>
                <c:pt idx="31">
                  <c:v>1116.1431205127781</c:v>
                </c:pt>
                <c:pt idx="32">
                  <c:v>1134.3350696403902</c:v>
                </c:pt>
                <c:pt idx="33">
                  <c:v>1150.2025934593046</c:v>
                </c:pt>
                <c:pt idx="34">
                  <c:v>1160.4165014409971</c:v>
                </c:pt>
                <c:pt idx="35">
                  <c:v>1169.7122330398086</c:v>
                </c:pt>
                <c:pt idx="36">
                  <c:v>1140.7952693546688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1099.5411484219849</c:v>
                </c:pt>
                <c:pt idx="59">
                  <c:v>0</c:v>
                </c:pt>
                <c:pt idx="60">
                  <c:v>0</c:v>
                </c:pt>
                <c:pt idx="61">
                  <c:v>1114.5545775682683</c:v>
                </c:pt>
                <c:pt idx="62">
                  <c:v>1130.5407470981381</c:v>
                </c:pt>
                <c:pt idx="63">
                  <c:v>0</c:v>
                </c:pt>
                <c:pt idx="64">
                  <c:v>1144.6112583742927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'Nick Chart'!$B$3</c:f>
              <c:strCache>
                <c:ptCount val="1"/>
                <c:pt idx="0">
                  <c:v>Nick</c:v>
                </c:pt>
              </c:strCache>
            </c:strRef>
          </c:tx>
          <c:spPr>
            <a:ln>
              <a:noFill/>
            </a:ln>
          </c:spPr>
          <c:yVal>
            <c:numRef>
              <c:f>'Nick Chart'!$B$4:$B$70</c:f>
              <c:numCache>
                <c:formatCode>General</c:formatCode>
                <c:ptCount val="67"/>
                <c:pt idx="0">
                  <c:v>975.5</c:v>
                </c:pt>
                <c:pt idx="1">
                  <c:v>952.72480041040808</c:v>
                </c:pt>
                <c:pt idx="2">
                  <c:v>980.53806706681939</c:v>
                </c:pt>
                <c:pt idx="3">
                  <c:v>1004.4492722290946</c:v>
                </c:pt>
                <c:pt idx="4">
                  <c:v>1025.0222459370184</c:v>
                </c:pt>
                <c:pt idx="5">
                  <c:v>1042.8336092578675</c:v>
                </c:pt>
                <c:pt idx="6">
                  <c:v>1016.9207264301554</c:v>
                </c:pt>
                <c:pt idx="7">
                  <c:v>1034.1033770281583</c:v>
                </c:pt>
                <c:pt idx="8">
                  <c:v>1044.8502248741174</c:v>
                </c:pt>
                <c:pt idx="9">
                  <c:v>1067.9168336437049</c:v>
                </c:pt>
                <c:pt idx="10">
                  <c:v>0</c:v>
                </c:pt>
                <c:pt idx="11">
                  <c:v>1079.5687969848393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1101.700022001753</c:v>
                </c:pt>
                <c:pt idx="16">
                  <c:v>1071.7930257756329</c:v>
                </c:pt>
                <c:pt idx="17">
                  <c:v>1046.0146331454307</c:v>
                </c:pt>
                <c:pt idx="18">
                  <c:v>0</c:v>
                </c:pt>
                <c:pt idx="19">
                  <c:v>1058.7123295658084</c:v>
                </c:pt>
                <c:pt idx="20">
                  <c:v>1021.0838581943791</c:v>
                </c:pt>
                <c:pt idx="21">
                  <c:v>987.66101083751596</c:v>
                </c:pt>
                <c:pt idx="22">
                  <c:v>958.57730712723526</c:v>
                </c:pt>
                <c:pt idx="23">
                  <c:v>982.54082833496341</c:v>
                </c:pt>
                <c:pt idx="24">
                  <c:v>1003.1576250057983</c:v>
                </c:pt>
                <c:pt idx="25">
                  <c:v>1026.8211023294566</c:v>
                </c:pt>
                <c:pt idx="26">
                  <c:v>994.1531093101089</c:v>
                </c:pt>
                <c:pt idx="27">
                  <c:v>1014.800085321291</c:v>
                </c:pt>
                <c:pt idx="28">
                  <c:v>1041.6080602942648</c:v>
                </c:pt>
                <c:pt idx="29">
                  <c:v>1070.1300019520502</c:v>
                </c:pt>
                <c:pt idx="30">
                  <c:v>1045.6661234666535</c:v>
                </c:pt>
                <c:pt idx="31">
                  <c:v>1024.6291245615018</c:v>
                </c:pt>
                <c:pt idx="32">
                  <c:v>1006.4371754338897</c:v>
                </c:pt>
                <c:pt idx="33">
                  <c:v>990.56965161497544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1010.6919942985769</c:v>
                </c:pt>
                <c:pt idx="38">
                  <c:v>1028.1344614007767</c:v>
                </c:pt>
                <c:pt idx="39">
                  <c:v>1043.3916326592325</c:v>
                </c:pt>
                <c:pt idx="40">
                  <c:v>1056.8669023704176</c:v>
                </c:pt>
                <c:pt idx="41">
                  <c:v>1019.8804861455137</c:v>
                </c:pt>
                <c:pt idx="42">
                  <c:v>1026.8546395320029</c:v>
                </c:pt>
                <c:pt idx="43">
                  <c:v>993.26704788605673</c:v>
                </c:pt>
                <c:pt idx="44">
                  <c:v>1013.0221617111795</c:v>
                </c:pt>
                <c:pt idx="45">
                  <c:v>1030.1644452580133</c:v>
                </c:pt>
                <c:pt idx="46">
                  <c:v>1036.5984644036721</c:v>
                </c:pt>
                <c:pt idx="47">
                  <c:v>1054.923257833731</c:v>
                </c:pt>
                <c:pt idx="48">
                  <c:v>1060.1593966623489</c:v>
                </c:pt>
                <c:pt idx="49">
                  <c:v>1065.1621851703751</c:v>
                </c:pt>
                <c:pt idx="50">
                  <c:v>1005.713079149558</c:v>
                </c:pt>
                <c:pt idx="51">
                  <c:v>974.80465265251723</c:v>
                </c:pt>
                <c:pt idx="52">
                  <c:v>1003.4814044700139</c:v>
                </c:pt>
                <c:pt idx="53">
                  <c:v>1021.8671569016477</c:v>
                </c:pt>
                <c:pt idx="54">
                  <c:v>1042.4712334670116</c:v>
                </c:pt>
                <c:pt idx="55">
                  <c:v>1056.0502719518568</c:v>
                </c:pt>
                <c:pt idx="56">
                  <c:v>1068.1493168370762</c:v>
                </c:pt>
                <c:pt idx="57">
                  <c:v>1054.6934051050589</c:v>
                </c:pt>
                <c:pt idx="58">
                  <c:v>0</c:v>
                </c:pt>
                <c:pt idx="59">
                  <c:v>1019.4627677452152</c:v>
                </c:pt>
                <c:pt idx="60">
                  <c:v>988.57397654992701</c:v>
                </c:pt>
                <c:pt idx="61">
                  <c:v>0</c:v>
                </c:pt>
                <c:pt idx="62">
                  <c:v>972.5878070200572</c:v>
                </c:pt>
                <c:pt idx="63">
                  <c:v>0</c:v>
                </c:pt>
                <c:pt idx="64">
                  <c:v>958.51729574390276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'Nick Chart'!$C$3</c:f>
              <c:strCache>
                <c:ptCount val="1"/>
                <c:pt idx="0">
                  <c:v>Dan</c:v>
                </c:pt>
              </c:strCache>
            </c:strRef>
          </c:tx>
          <c:spPr>
            <a:ln>
              <a:noFill/>
            </a:ln>
          </c:spPr>
          <c:yVal>
            <c:numRef>
              <c:f>'Nick Chart'!$C$4:$C$70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972.18673334358868</c:v>
                </c:pt>
                <c:pt idx="3">
                  <c:v>948.27552818131346</c:v>
                </c:pt>
                <c:pt idx="4">
                  <c:v>927.70255447338968</c:v>
                </c:pt>
                <c:pt idx="5">
                  <c:v>909.89119115254061</c:v>
                </c:pt>
                <c:pt idx="6">
                  <c:v>0</c:v>
                </c:pt>
                <c:pt idx="7">
                  <c:v>892.70854055453754</c:v>
                </c:pt>
                <c:pt idx="8">
                  <c:v>881.96169270857854</c:v>
                </c:pt>
                <c:pt idx="9">
                  <c:v>0</c:v>
                </c:pt>
                <c:pt idx="10">
                  <c:v>865.56936691772546</c:v>
                </c:pt>
                <c:pt idx="11">
                  <c:v>853.91740357659091</c:v>
                </c:pt>
                <c:pt idx="12">
                  <c:v>840.18821961821322</c:v>
                </c:pt>
                <c:pt idx="13">
                  <c:v>877.84786632753708</c:v>
                </c:pt>
                <c:pt idx="14">
                  <c:v>863.53093529521254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850.83323887483482</c:v>
                </c:pt>
                <c:pt idx="20">
                  <c:v>888.46171024626415</c:v>
                </c:pt>
                <c:pt idx="21">
                  <c:v>921.88455760312729</c:v>
                </c:pt>
                <c:pt idx="22">
                  <c:v>950.96826131340799</c:v>
                </c:pt>
                <c:pt idx="23">
                  <c:v>927.00474010567984</c:v>
                </c:pt>
                <c:pt idx="24">
                  <c:v>906.38794343484494</c:v>
                </c:pt>
                <c:pt idx="25">
                  <c:v>0</c:v>
                </c:pt>
                <c:pt idx="26">
                  <c:v>939.05593645419265</c:v>
                </c:pt>
                <c:pt idx="27">
                  <c:v>918.40896044301053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908.19505246131803</c:v>
                </c:pt>
                <c:pt idx="35">
                  <c:v>898.89932086250656</c:v>
                </c:pt>
                <c:pt idx="36">
                  <c:v>927.81628454764643</c:v>
                </c:pt>
                <c:pt idx="37">
                  <c:v>907.69394186404497</c:v>
                </c:pt>
                <c:pt idx="38">
                  <c:v>890.25147476184509</c:v>
                </c:pt>
                <c:pt idx="39">
                  <c:v>874.99430350338935</c:v>
                </c:pt>
                <c:pt idx="40">
                  <c:v>861.51903379220425</c:v>
                </c:pt>
                <c:pt idx="41">
                  <c:v>898.50545001710816</c:v>
                </c:pt>
                <c:pt idx="42">
                  <c:v>891.53129663061884</c:v>
                </c:pt>
                <c:pt idx="43">
                  <c:v>925.11888827656503</c:v>
                </c:pt>
                <c:pt idx="44">
                  <c:v>905.36377445144228</c:v>
                </c:pt>
                <c:pt idx="45">
                  <c:v>888.22149090460834</c:v>
                </c:pt>
                <c:pt idx="46">
                  <c:v>881.78747175894944</c:v>
                </c:pt>
                <c:pt idx="47">
                  <c:v>863.46267832889055</c:v>
                </c:pt>
                <c:pt idx="48">
                  <c:v>858.22653950027257</c:v>
                </c:pt>
                <c:pt idx="49">
                  <c:v>853.22375099224644</c:v>
                </c:pt>
                <c:pt idx="50">
                  <c:v>912.67285701306355</c:v>
                </c:pt>
                <c:pt idx="51">
                  <c:v>943.5812835101043</c:v>
                </c:pt>
                <c:pt idx="52">
                  <c:v>914.90453169260763</c:v>
                </c:pt>
                <c:pt idx="53">
                  <c:v>896.51877926097382</c:v>
                </c:pt>
                <c:pt idx="54">
                  <c:v>875.91470269560989</c:v>
                </c:pt>
                <c:pt idx="55">
                  <c:v>862.33566421076466</c:v>
                </c:pt>
                <c:pt idx="56">
                  <c:v>850.23661932554523</c:v>
                </c:pt>
                <c:pt idx="57">
                  <c:v>0</c:v>
                </c:pt>
                <c:pt idx="58">
                  <c:v>891.49074025822927</c:v>
                </c:pt>
                <c:pt idx="59">
                  <c:v>926.72137761807301</c:v>
                </c:pt>
                <c:pt idx="60">
                  <c:v>957.61016881336116</c:v>
                </c:pt>
                <c:pt idx="61">
                  <c:v>942.59673966707783</c:v>
                </c:pt>
                <c:pt idx="62">
                  <c:v>0</c:v>
                </c:pt>
                <c:pt idx="63">
                  <c:v>969.79959412223343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'Nick Chart'!$D$3</c:f>
              <c:strCache>
                <c:ptCount val="1"/>
                <c:pt idx="0">
                  <c:v>Mom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yVal>
            <c:numRef>
              <c:f>'Nick Chart'!$D$4:$D$70</c:f>
              <c:numCache>
                <c:formatCode>General</c:formatCode>
                <c:ptCount val="67"/>
                <c:pt idx="0">
                  <c:v>0</c:v>
                </c:pt>
                <c:pt idx="1">
                  <c:v>1022.7751995895919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1048.688082417304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1011.0284357079802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991.29024677934171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967.62676945568342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981.08268118770059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953.87982673254498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'Nick Chart'!$E$3</c:f>
              <c:strCache>
                <c:ptCount val="1"/>
                <c:pt idx="0">
                  <c:v>Ellie</c:v>
                </c:pt>
              </c:strCache>
            </c:strRef>
          </c:tx>
          <c:spPr>
            <a:ln w="28575">
              <a:noFill/>
            </a:ln>
          </c:spPr>
          <c:yVal>
            <c:numRef>
              <c:f>'Nick Chart'!$E$4:$E$70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973.19202502702615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1"/>
        </c:ser>
        <c:axId val="156443392"/>
        <c:axId val="156445312"/>
      </c:scatterChart>
      <c:valAx>
        <c:axId val="1564433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Game Number</a:t>
                </a:r>
              </a:p>
            </c:rich>
          </c:tx>
        </c:title>
        <c:majorTickMark val="none"/>
        <c:tickLblPos val="nextTo"/>
        <c:crossAx val="156445312"/>
        <c:crosses val="autoZero"/>
        <c:crossBetween val="midCat"/>
      </c:valAx>
      <c:valAx>
        <c:axId val="156445312"/>
        <c:scaling>
          <c:orientation val="minMax"/>
          <c:max val="1400"/>
          <c:min val="6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</c:title>
        <c:numFmt formatCode="General" sourceLinked="1"/>
        <c:majorTickMark val="none"/>
        <c:tickLblPos val="nextTo"/>
        <c:crossAx val="156443392"/>
        <c:crosses val="autoZero"/>
        <c:crossBetween val="midCat"/>
      </c:valAx>
    </c:plotArea>
    <c:legend>
      <c:legendPos val="b"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Chess System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strRef>
              <c:f>'Chess Chart'!$A$3</c:f>
              <c:strCache>
                <c:ptCount val="1"/>
                <c:pt idx="0">
                  <c:v>Bert</c:v>
                </c:pt>
              </c:strCache>
            </c:strRef>
          </c:tx>
          <c:spPr>
            <a:ln>
              <a:noFill/>
            </a:ln>
          </c:spPr>
          <c:yVal>
            <c:numRef>
              <c:f>'Chess Chart'!$A$4:$A$70</c:f>
              <c:numCache>
                <c:formatCode>General</c:formatCode>
                <c:ptCount val="67"/>
                <c:pt idx="0">
                  <c:v>1248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1237.3327365670689</c:v>
                </c:pt>
                <c:pt idx="10">
                  <c:v>1261.5079855126141</c:v>
                </c:pt>
                <c:pt idx="11">
                  <c:v>0</c:v>
                </c:pt>
                <c:pt idx="12">
                  <c:v>1261.8682448412162</c:v>
                </c:pt>
                <c:pt idx="13">
                  <c:v>0</c:v>
                </c:pt>
                <c:pt idx="14">
                  <c:v>1271.6484673204122</c:v>
                </c:pt>
                <c:pt idx="15">
                  <c:v>1257.8602252104272</c:v>
                </c:pt>
                <c:pt idx="16">
                  <c:v>1308.6449198004548</c:v>
                </c:pt>
                <c:pt idx="17">
                  <c:v>1308.6449198004548</c:v>
                </c:pt>
                <c:pt idx="18">
                  <c:v>1339.0159307772492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1289.2733649037539</c:v>
                </c:pt>
                <c:pt idx="30">
                  <c:v>1330.9089846957743</c:v>
                </c:pt>
                <c:pt idx="31">
                  <c:v>1379.4056669390254</c:v>
                </c:pt>
                <c:pt idx="32">
                  <c:v>1384.5036630695292</c:v>
                </c:pt>
                <c:pt idx="33">
                  <c:v>1403.1255598769617</c:v>
                </c:pt>
                <c:pt idx="34">
                  <c:v>1422.0309522152518</c:v>
                </c:pt>
                <c:pt idx="35">
                  <c:v>1437.8477367474018</c:v>
                </c:pt>
                <c:pt idx="36">
                  <c:v>1413.8477367474018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1389.8477367474018</c:v>
                </c:pt>
                <c:pt idx="59">
                  <c:v>0</c:v>
                </c:pt>
                <c:pt idx="60">
                  <c:v>0</c:v>
                </c:pt>
                <c:pt idx="61">
                  <c:v>1413.0118575389208</c:v>
                </c:pt>
                <c:pt idx="62">
                  <c:v>1413.2305949856764</c:v>
                </c:pt>
                <c:pt idx="63">
                  <c:v>0</c:v>
                </c:pt>
                <c:pt idx="64">
                  <c:v>1445.3225966081534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'Chess Chart'!$B$3</c:f>
              <c:strCache>
                <c:ptCount val="1"/>
                <c:pt idx="0">
                  <c:v>Nick</c:v>
                </c:pt>
              </c:strCache>
            </c:strRef>
          </c:tx>
          <c:spPr>
            <a:ln>
              <a:noFill/>
            </a:ln>
          </c:spPr>
          <c:yVal>
            <c:numRef>
              <c:f>'Chess Chart'!$B$4:$B$70</c:f>
              <c:numCache>
                <c:formatCode>General</c:formatCode>
                <c:ptCount val="67"/>
                <c:pt idx="0">
                  <c:v>1152</c:v>
                </c:pt>
                <c:pt idx="1">
                  <c:v>1124.23696702604</c:v>
                </c:pt>
                <c:pt idx="2">
                  <c:v>1173.1172635666317</c:v>
                </c:pt>
                <c:pt idx="3">
                  <c:v>1179.8059770692307</c:v>
                </c:pt>
                <c:pt idx="4">
                  <c:v>1196.5003522940513</c:v>
                </c:pt>
                <c:pt idx="5">
                  <c:v>1220.77793884926</c:v>
                </c:pt>
                <c:pt idx="6">
                  <c:v>1198.225283473542</c:v>
                </c:pt>
                <c:pt idx="7">
                  <c:v>1233.4481437162403</c:v>
                </c:pt>
                <c:pt idx="8">
                  <c:v>1253.5128448649014</c:v>
                </c:pt>
                <c:pt idx="9">
                  <c:v>1264.1801082978325</c:v>
                </c:pt>
                <c:pt idx="10">
                  <c:v>0</c:v>
                </c:pt>
                <c:pt idx="11">
                  <c:v>1264.2509336474438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1278.0391757574289</c:v>
                </c:pt>
                <c:pt idx="16">
                  <c:v>1227.2544811674013</c:v>
                </c:pt>
                <c:pt idx="17">
                  <c:v>1234.5801332888707</c:v>
                </c:pt>
                <c:pt idx="18">
                  <c:v>0</c:v>
                </c:pt>
                <c:pt idx="19">
                  <c:v>1234.5801332888707</c:v>
                </c:pt>
                <c:pt idx="20">
                  <c:v>1210.5801332888707</c:v>
                </c:pt>
                <c:pt idx="21">
                  <c:v>1186.5801332888707</c:v>
                </c:pt>
                <c:pt idx="22">
                  <c:v>1158.599047647006</c:v>
                </c:pt>
                <c:pt idx="23">
                  <c:v>1179.4468199536043</c:v>
                </c:pt>
                <c:pt idx="24">
                  <c:v>1214.5896788911987</c:v>
                </c:pt>
                <c:pt idx="25">
                  <c:v>1238.633809183342</c:v>
                </c:pt>
                <c:pt idx="26">
                  <c:v>1214.633809183342</c:v>
                </c:pt>
                <c:pt idx="27">
                  <c:v>1230.3972728923284</c:v>
                </c:pt>
                <c:pt idx="28">
                  <c:v>1326.3972728923284</c:v>
                </c:pt>
                <c:pt idx="29">
                  <c:v>1376.1398387658237</c:v>
                </c:pt>
                <c:pt idx="30">
                  <c:v>1334.5042189738033</c:v>
                </c:pt>
                <c:pt idx="31">
                  <c:v>1286.0075367305521</c:v>
                </c:pt>
                <c:pt idx="32">
                  <c:v>1280.9095406000483</c:v>
                </c:pt>
                <c:pt idx="33">
                  <c:v>1262.2876437926159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1284.220010622525</c:v>
                </c:pt>
                <c:pt idx="38">
                  <c:v>1284.220010622525</c:v>
                </c:pt>
                <c:pt idx="39">
                  <c:v>1315.5755641521655</c:v>
                </c:pt>
                <c:pt idx="40">
                  <c:v>1315.5755641521655</c:v>
                </c:pt>
                <c:pt idx="41">
                  <c:v>1291.5755641521655</c:v>
                </c:pt>
                <c:pt idx="42">
                  <c:v>1294.7535778215856</c:v>
                </c:pt>
                <c:pt idx="43">
                  <c:v>1270.7535778215856</c:v>
                </c:pt>
                <c:pt idx="44">
                  <c:v>1300.6881287571057</c:v>
                </c:pt>
                <c:pt idx="45">
                  <c:v>1305.4558580030557</c:v>
                </c:pt>
                <c:pt idx="46">
                  <c:v>1322.438015423817</c:v>
                </c:pt>
                <c:pt idx="47">
                  <c:v>1359.6946527563368</c:v>
                </c:pt>
                <c:pt idx="48">
                  <c:v>1370.5778763502265</c:v>
                </c:pt>
                <c:pt idx="49">
                  <c:v>1370.5778763502265</c:v>
                </c:pt>
                <c:pt idx="50">
                  <c:v>1346.5778763502265</c:v>
                </c:pt>
                <c:pt idx="51">
                  <c:v>1299.7167162155297</c:v>
                </c:pt>
                <c:pt idx="52">
                  <c:v>1343.4644707325933</c:v>
                </c:pt>
                <c:pt idx="53">
                  <c:v>1361.385854086926</c:v>
                </c:pt>
                <c:pt idx="54">
                  <c:v>1381.1641155431478</c:v>
                </c:pt>
                <c:pt idx="55">
                  <c:v>1381.1641155431478</c:v>
                </c:pt>
                <c:pt idx="56">
                  <c:v>1389.5888628718685</c:v>
                </c:pt>
                <c:pt idx="57">
                  <c:v>1349.9949557416448</c:v>
                </c:pt>
                <c:pt idx="58">
                  <c:v>0</c:v>
                </c:pt>
                <c:pt idx="59">
                  <c:v>1307.3920780056762</c:v>
                </c:pt>
                <c:pt idx="60">
                  <c:v>1293.7859684290693</c:v>
                </c:pt>
                <c:pt idx="61">
                  <c:v>0</c:v>
                </c:pt>
                <c:pt idx="62">
                  <c:v>1293.5672309823137</c:v>
                </c:pt>
                <c:pt idx="63">
                  <c:v>0</c:v>
                </c:pt>
                <c:pt idx="64">
                  <c:v>1261.4752293598367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'Chess Chart'!$C$3</c:f>
              <c:strCache>
                <c:ptCount val="1"/>
                <c:pt idx="0">
                  <c:v>Dan</c:v>
                </c:pt>
              </c:strCache>
            </c:strRef>
          </c:tx>
          <c:spPr>
            <a:ln>
              <a:noFill/>
            </a:ln>
          </c:spPr>
          <c:yVal>
            <c:numRef>
              <c:f>'Chess Chart'!$C$4:$C$70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1151.1197034594084</c:v>
                </c:pt>
                <c:pt idx="3">
                  <c:v>1144.4309899568093</c:v>
                </c:pt>
                <c:pt idx="4">
                  <c:v>1127.7366147319888</c:v>
                </c:pt>
                <c:pt idx="5">
                  <c:v>1103.4590281767801</c:v>
                </c:pt>
                <c:pt idx="6">
                  <c:v>0</c:v>
                </c:pt>
                <c:pt idx="7">
                  <c:v>1068.2361679340818</c:v>
                </c:pt>
                <c:pt idx="8">
                  <c:v>1048.1714667854208</c:v>
                </c:pt>
                <c:pt idx="9">
                  <c:v>0</c:v>
                </c:pt>
                <c:pt idx="10">
                  <c:v>1023.9962178398755</c:v>
                </c:pt>
                <c:pt idx="11">
                  <c:v>1023.9253924902642</c:v>
                </c:pt>
                <c:pt idx="12">
                  <c:v>1023.5651331616622</c:v>
                </c:pt>
                <c:pt idx="13">
                  <c:v>1099.0904879069903</c:v>
                </c:pt>
                <c:pt idx="14">
                  <c:v>1089.3102654277943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1093.7751556175701</c:v>
                </c:pt>
                <c:pt idx="20">
                  <c:v>1138.0688323404413</c:v>
                </c:pt>
                <c:pt idx="21">
                  <c:v>1167.3498138203238</c:v>
                </c:pt>
                <c:pt idx="22">
                  <c:v>1195.3308994621884</c:v>
                </c:pt>
                <c:pt idx="23">
                  <c:v>1174.4831271555902</c:v>
                </c:pt>
                <c:pt idx="24">
                  <c:v>1139.3402682179958</c:v>
                </c:pt>
                <c:pt idx="25">
                  <c:v>0</c:v>
                </c:pt>
                <c:pt idx="26">
                  <c:v>1174.7137003657497</c:v>
                </c:pt>
                <c:pt idx="27">
                  <c:v>1158.9502366567633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1140.0448443184732</c:v>
                </c:pt>
                <c:pt idx="35">
                  <c:v>1124.2280597863232</c:v>
                </c:pt>
                <c:pt idx="36">
                  <c:v>1179.2837868222935</c:v>
                </c:pt>
                <c:pt idx="37">
                  <c:v>1157.3514199923843</c:v>
                </c:pt>
                <c:pt idx="38">
                  <c:v>1158.53331095715</c:v>
                </c:pt>
                <c:pt idx="39">
                  <c:v>1127.1777574275095</c:v>
                </c:pt>
                <c:pt idx="40">
                  <c:v>1156.7318109800342</c:v>
                </c:pt>
                <c:pt idx="41">
                  <c:v>1204.6662097214187</c:v>
                </c:pt>
                <c:pt idx="42">
                  <c:v>1201.4881960519986</c:v>
                </c:pt>
                <c:pt idx="43">
                  <c:v>1235.510648122869</c:v>
                </c:pt>
                <c:pt idx="44">
                  <c:v>1205.576097187349</c:v>
                </c:pt>
                <c:pt idx="45">
                  <c:v>1200.808367941399</c:v>
                </c:pt>
                <c:pt idx="46">
                  <c:v>1183.8262105206377</c:v>
                </c:pt>
                <c:pt idx="47">
                  <c:v>1146.5695731881178</c:v>
                </c:pt>
                <c:pt idx="48">
                  <c:v>1135.6863495942282</c:v>
                </c:pt>
                <c:pt idx="49">
                  <c:v>1144.8889079501603</c:v>
                </c:pt>
                <c:pt idx="50">
                  <c:v>1232.3124632206745</c:v>
                </c:pt>
                <c:pt idx="51">
                  <c:v>1279.1736233553713</c:v>
                </c:pt>
                <c:pt idx="52">
                  <c:v>1235.4258688383077</c:v>
                </c:pt>
                <c:pt idx="53">
                  <c:v>1217.504485483975</c:v>
                </c:pt>
                <c:pt idx="54">
                  <c:v>1197.7262240277532</c:v>
                </c:pt>
                <c:pt idx="55">
                  <c:v>1208.5621961417528</c:v>
                </c:pt>
                <c:pt idx="56">
                  <c:v>1200.1374488130321</c:v>
                </c:pt>
                <c:pt idx="57">
                  <c:v>0</c:v>
                </c:pt>
                <c:pt idx="58">
                  <c:v>1258.1452998195164</c:v>
                </c:pt>
                <c:pt idx="59">
                  <c:v>1300.748177555485</c:v>
                </c:pt>
                <c:pt idx="60">
                  <c:v>1314.3542871320919</c:v>
                </c:pt>
                <c:pt idx="61">
                  <c:v>1291.1901663405729</c:v>
                </c:pt>
                <c:pt idx="62">
                  <c:v>0</c:v>
                </c:pt>
                <c:pt idx="63">
                  <c:v>1305.5484675836217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'Chess Chart'!$D$3</c:f>
              <c:strCache>
                <c:ptCount val="1"/>
                <c:pt idx="0">
                  <c:v>Mom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yVal>
            <c:numRef>
              <c:f>'Chess Chart'!$D$4:$D$70</c:f>
              <c:numCache>
                <c:formatCode>General</c:formatCode>
                <c:ptCount val="67"/>
                <c:pt idx="0">
                  <c:v>0</c:v>
                </c:pt>
                <c:pt idx="1">
                  <c:v>1227.76303297396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1250.3156883496779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1174.7903336043496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1144.4193226275552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1120.3751923354118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1159.9690994656355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1145.6107982225867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'Chess Chart'!$E$3</c:f>
              <c:strCache>
                <c:ptCount val="1"/>
                <c:pt idx="0">
                  <c:v>Ellie</c:v>
                </c:pt>
              </c:strCache>
            </c:strRef>
          </c:tx>
          <c:spPr>
            <a:ln w="28575">
              <a:noFill/>
            </a:ln>
          </c:spPr>
          <c:yVal>
            <c:numRef>
              <c:f>'Chess Chart'!$E$4:$E$70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1112.3777118719272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  <c:smooth val="1"/>
        </c:ser>
        <c:axId val="156813568"/>
        <c:axId val="156828032"/>
      </c:scatterChart>
      <c:valAx>
        <c:axId val="1568135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Game Number</a:t>
                </a:r>
              </a:p>
            </c:rich>
          </c:tx>
        </c:title>
        <c:majorTickMark val="none"/>
        <c:tickLblPos val="nextTo"/>
        <c:crossAx val="156828032"/>
        <c:crosses val="autoZero"/>
        <c:crossBetween val="midCat"/>
      </c:valAx>
      <c:valAx>
        <c:axId val="156828032"/>
        <c:scaling>
          <c:orientation val="minMax"/>
          <c:max val="1600"/>
          <c:min val="8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</c:title>
        <c:numFmt formatCode="General" sourceLinked="1"/>
        <c:majorTickMark val="none"/>
        <c:tickLblPos val="nextTo"/>
        <c:crossAx val="156813568"/>
        <c:crosses val="autoZero"/>
        <c:crossBetween val="midCat"/>
      </c:valAx>
    </c:plotArea>
    <c:legend>
      <c:legendPos val="b"/>
    </c:legend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33337</xdr:rowOff>
    </xdr:from>
    <xdr:to>
      <xdr:col>17</xdr:col>
      <xdr:colOff>552450</xdr:colOff>
      <xdr:row>23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33337</xdr:rowOff>
    </xdr:from>
    <xdr:to>
      <xdr:col>17</xdr:col>
      <xdr:colOff>552450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nellr/Downloads/matrix/matrix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trix"/>
      <sheetName val="WorkArea"/>
      <sheetName val="CommandBarMenu"/>
      <sheetName val="Functions"/>
    </sheetNames>
    <definedNames>
      <definedName name="MIde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cols>
    <col min="1" max="1" width="3" style="26" bestFit="1" customWidth="1"/>
    <col min="2" max="6" width="9.140625" style="26"/>
    <col min="7" max="7" width="9.7109375" style="26" bestFit="1" customWidth="1"/>
    <col min="8" max="8" width="27.28515625" bestFit="1" customWidth="1"/>
  </cols>
  <sheetData>
    <row r="1" spans="1:7" ht="30">
      <c r="B1" s="4" t="s">
        <v>26</v>
      </c>
      <c r="C1" s="4" t="s">
        <v>27</v>
      </c>
      <c r="D1" s="13" t="s">
        <v>12</v>
      </c>
      <c r="E1" s="4" t="s">
        <v>10</v>
      </c>
      <c r="F1" s="4" t="s">
        <v>11</v>
      </c>
      <c r="G1" s="4" t="s">
        <v>20</v>
      </c>
    </row>
    <row r="2" spans="1:7">
      <c r="A2" s="26">
        <v>1</v>
      </c>
      <c r="B2" s="26" t="s">
        <v>2</v>
      </c>
      <c r="C2" s="26" t="s">
        <v>3</v>
      </c>
      <c r="D2" s="26">
        <v>7</v>
      </c>
      <c r="E2" s="26">
        <v>4</v>
      </c>
      <c r="F2" s="26">
        <v>0</v>
      </c>
      <c r="G2" s="10">
        <v>41092</v>
      </c>
    </row>
    <row r="3" spans="1:7">
      <c r="A3" s="26">
        <v>2</v>
      </c>
      <c r="B3" s="26" t="s">
        <v>19</v>
      </c>
      <c r="C3" s="26" t="s">
        <v>3</v>
      </c>
      <c r="D3" s="26">
        <v>7</v>
      </c>
      <c r="E3" s="26">
        <v>4</v>
      </c>
      <c r="F3" s="26">
        <v>1</v>
      </c>
      <c r="G3" s="10">
        <v>41093</v>
      </c>
    </row>
    <row r="4" spans="1:7">
      <c r="A4" s="26">
        <v>3</v>
      </c>
      <c r="B4" s="26" t="s">
        <v>3</v>
      </c>
      <c r="C4" s="26" t="s">
        <v>14</v>
      </c>
      <c r="D4" s="26">
        <v>7</v>
      </c>
      <c r="E4" s="26">
        <v>4</v>
      </c>
      <c r="F4" s="26">
        <v>1</v>
      </c>
      <c r="G4" s="10">
        <v>41093</v>
      </c>
    </row>
    <row r="5" spans="1:7">
      <c r="A5" s="26">
        <v>4</v>
      </c>
      <c r="B5" s="26" t="s">
        <v>3</v>
      </c>
      <c r="C5" s="26" t="s">
        <v>14</v>
      </c>
      <c r="D5" s="26">
        <v>7</v>
      </c>
      <c r="E5" s="26">
        <v>4</v>
      </c>
      <c r="F5" s="26">
        <v>3</v>
      </c>
      <c r="G5" s="10">
        <v>41093</v>
      </c>
    </row>
    <row r="6" spans="1:7">
      <c r="A6" s="26">
        <v>5</v>
      </c>
      <c r="B6" s="26" t="s">
        <v>3</v>
      </c>
      <c r="C6" s="26" t="s">
        <v>14</v>
      </c>
      <c r="D6" s="26">
        <v>7</v>
      </c>
      <c r="E6" s="26">
        <v>4</v>
      </c>
      <c r="F6" s="26">
        <v>2</v>
      </c>
      <c r="G6" s="10">
        <v>41096</v>
      </c>
    </row>
    <row r="7" spans="1:7">
      <c r="A7" s="26">
        <v>6</v>
      </c>
      <c r="B7" s="26" t="s">
        <v>3</v>
      </c>
      <c r="C7" s="26" t="s">
        <v>14</v>
      </c>
      <c r="D7" s="26">
        <v>7</v>
      </c>
      <c r="E7" s="26">
        <v>4</v>
      </c>
      <c r="F7" s="26">
        <v>1</v>
      </c>
      <c r="G7" s="10">
        <v>41096</v>
      </c>
    </row>
    <row r="8" spans="1:7">
      <c r="A8" s="26">
        <v>7</v>
      </c>
      <c r="B8" s="26" t="s">
        <v>19</v>
      </c>
      <c r="C8" s="26" t="s">
        <v>3</v>
      </c>
      <c r="D8" s="26">
        <v>7</v>
      </c>
      <c r="E8" s="26">
        <v>4</v>
      </c>
      <c r="F8" s="26">
        <v>2</v>
      </c>
      <c r="G8" s="10">
        <v>41096</v>
      </c>
    </row>
    <row r="9" spans="1:7">
      <c r="A9" s="26">
        <f>+A8+1</f>
        <v>8</v>
      </c>
      <c r="B9" s="26" t="s">
        <v>3</v>
      </c>
      <c r="C9" s="26" t="s">
        <v>14</v>
      </c>
      <c r="D9" s="26">
        <v>7</v>
      </c>
      <c r="E9" s="26">
        <v>4</v>
      </c>
      <c r="F9" s="26">
        <v>0</v>
      </c>
      <c r="G9" s="10">
        <v>41096</v>
      </c>
    </row>
    <row r="10" spans="1:7">
      <c r="A10" s="26">
        <f>+A9+1</f>
        <v>9</v>
      </c>
      <c r="B10" s="26" t="s">
        <v>3</v>
      </c>
      <c r="C10" s="26" t="s">
        <v>14</v>
      </c>
      <c r="D10" s="26">
        <v>5</v>
      </c>
      <c r="E10" s="26">
        <v>3</v>
      </c>
      <c r="F10" s="26">
        <v>0</v>
      </c>
      <c r="G10" s="10">
        <v>41096</v>
      </c>
    </row>
    <row r="11" spans="1:7">
      <c r="A11" s="26">
        <f t="shared" ref="A11:A72" si="0">+A10+1</f>
        <v>10</v>
      </c>
      <c r="B11" s="26" t="s">
        <v>3</v>
      </c>
      <c r="C11" s="26" t="s">
        <v>2</v>
      </c>
      <c r="D11" s="26">
        <v>7</v>
      </c>
      <c r="E11" s="26">
        <v>4</v>
      </c>
      <c r="F11" s="26">
        <v>3</v>
      </c>
      <c r="G11" s="10">
        <v>41097</v>
      </c>
    </row>
    <row r="12" spans="1:7">
      <c r="A12" s="26">
        <f t="shared" si="0"/>
        <v>11</v>
      </c>
      <c r="B12" s="26" t="s">
        <v>2</v>
      </c>
      <c r="C12" s="26" t="s">
        <v>14</v>
      </c>
      <c r="D12" s="26">
        <v>7</v>
      </c>
      <c r="E12" s="26">
        <v>4</v>
      </c>
      <c r="F12" s="26">
        <v>0</v>
      </c>
      <c r="G12" s="10">
        <v>41097</v>
      </c>
    </row>
    <row r="13" spans="1:7">
      <c r="A13" s="26">
        <f t="shared" si="0"/>
        <v>12</v>
      </c>
      <c r="B13" s="26" t="s">
        <v>3</v>
      </c>
      <c r="C13" s="26" t="s">
        <v>14</v>
      </c>
      <c r="D13" s="26">
        <v>7</v>
      </c>
      <c r="E13" s="26">
        <v>4</v>
      </c>
      <c r="F13" s="26">
        <v>1</v>
      </c>
      <c r="G13" s="10">
        <v>41097</v>
      </c>
    </row>
    <row r="14" spans="1:7">
      <c r="A14" s="26">
        <f t="shared" si="0"/>
        <v>13</v>
      </c>
      <c r="B14" s="26" t="s">
        <v>2</v>
      </c>
      <c r="C14" s="26" t="s">
        <v>14</v>
      </c>
      <c r="D14" s="26">
        <v>7</v>
      </c>
      <c r="E14" s="26">
        <v>4</v>
      </c>
      <c r="F14" s="26">
        <v>1</v>
      </c>
      <c r="G14" s="10">
        <v>41098</v>
      </c>
    </row>
    <row r="15" spans="1:7">
      <c r="A15" s="26">
        <f t="shared" si="0"/>
        <v>14</v>
      </c>
      <c r="B15" s="26" t="s">
        <v>14</v>
      </c>
      <c r="C15" s="26" t="s">
        <v>19</v>
      </c>
      <c r="D15" s="26">
        <v>7</v>
      </c>
      <c r="E15" s="26">
        <v>4</v>
      </c>
      <c r="F15" s="26">
        <v>0</v>
      </c>
      <c r="G15" s="10">
        <v>41098</v>
      </c>
    </row>
    <row r="16" spans="1:7">
      <c r="A16" s="26">
        <f t="shared" si="0"/>
        <v>15</v>
      </c>
      <c r="B16" s="26" t="s">
        <v>2</v>
      </c>
      <c r="C16" s="26" t="s">
        <v>14</v>
      </c>
      <c r="D16" s="26">
        <v>7</v>
      </c>
      <c r="E16" s="26">
        <v>4</v>
      </c>
      <c r="F16" s="26">
        <v>1</v>
      </c>
      <c r="G16" s="10">
        <v>41098</v>
      </c>
    </row>
    <row r="17" spans="1:8">
      <c r="A17" s="26">
        <f t="shared" si="0"/>
        <v>16</v>
      </c>
      <c r="B17" s="26" t="s">
        <v>3</v>
      </c>
      <c r="C17" s="26" t="s">
        <v>2</v>
      </c>
      <c r="D17" s="26">
        <v>7</v>
      </c>
      <c r="E17" s="26">
        <v>4</v>
      </c>
      <c r="F17" s="26">
        <v>3</v>
      </c>
      <c r="G17" s="10">
        <v>41099</v>
      </c>
    </row>
    <row r="18" spans="1:8">
      <c r="A18" s="26">
        <f t="shared" si="0"/>
        <v>17</v>
      </c>
      <c r="B18" s="26" t="s">
        <v>2</v>
      </c>
      <c r="C18" s="26" t="s">
        <v>3</v>
      </c>
      <c r="D18" s="26">
        <v>7</v>
      </c>
      <c r="E18" s="26">
        <v>4</v>
      </c>
      <c r="F18" s="26">
        <v>0</v>
      </c>
      <c r="G18" s="10">
        <v>41099</v>
      </c>
    </row>
    <row r="19" spans="1:8">
      <c r="A19" s="26">
        <f t="shared" si="0"/>
        <v>18</v>
      </c>
      <c r="B19" s="26" t="s">
        <v>2</v>
      </c>
      <c r="C19" s="26" t="s">
        <v>3</v>
      </c>
      <c r="D19" s="26">
        <v>7</v>
      </c>
      <c r="E19" s="26">
        <v>4</v>
      </c>
      <c r="F19" s="26">
        <v>3</v>
      </c>
      <c r="G19" s="10">
        <v>41099</v>
      </c>
    </row>
    <row r="20" spans="1:8">
      <c r="A20" s="26">
        <f t="shared" si="0"/>
        <v>19</v>
      </c>
      <c r="B20" s="26" t="s">
        <v>2</v>
      </c>
      <c r="C20" s="26" t="s">
        <v>19</v>
      </c>
      <c r="D20" s="26">
        <v>7</v>
      </c>
      <c r="E20" s="26">
        <v>4</v>
      </c>
      <c r="F20" s="26">
        <v>0</v>
      </c>
      <c r="G20" s="10">
        <v>41099</v>
      </c>
    </row>
    <row r="21" spans="1:8">
      <c r="A21" s="31">
        <f t="shared" si="0"/>
        <v>20</v>
      </c>
      <c r="B21" s="26" t="s">
        <v>3</v>
      </c>
      <c r="C21" s="26" t="s">
        <v>14</v>
      </c>
      <c r="D21" s="26">
        <v>7</v>
      </c>
      <c r="E21" s="26">
        <v>4</v>
      </c>
      <c r="F21" s="26">
        <v>2</v>
      </c>
      <c r="G21" s="10">
        <v>41100</v>
      </c>
    </row>
    <row r="22" spans="1:8">
      <c r="A22" s="31">
        <f t="shared" si="0"/>
        <v>21</v>
      </c>
      <c r="B22" s="26" t="s">
        <v>14</v>
      </c>
      <c r="C22" s="26" t="s">
        <v>3</v>
      </c>
      <c r="D22" s="26">
        <v>7</v>
      </c>
      <c r="E22" s="26">
        <v>4</v>
      </c>
      <c r="F22" s="26">
        <v>3</v>
      </c>
      <c r="G22" s="10">
        <v>41100</v>
      </c>
    </row>
    <row r="23" spans="1:8">
      <c r="A23" s="31">
        <f t="shared" si="0"/>
        <v>22</v>
      </c>
      <c r="B23" s="26" t="s">
        <v>14</v>
      </c>
      <c r="C23" s="26" t="s">
        <v>3</v>
      </c>
      <c r="D23" s="26">
        <v>7</v>
      </c>
      <c r="E23" s="26">
        <v>4</v>
      </c>
      <c r="F23" s="26">
        <v>3</v>
      </c>
      <c r="G23" s="10">
        <v>41100</v>
      </c>
    </row>
    <row r="24" spans="1:8">
      <c r="A24" s="32">
        <f t="shared" si="0"/>
        <v>23</v>
      </c>
      <c r="B24" s="26" t="s">
        <v>14</v>
      </c>
      <c r="C24" s="26" t="s">
        <v>3</v>
      </c>
      <c r="D24" s="26">
        <v>7</v>
      </c>
      <c r="E24" s="26">
        <v>4</v>
      </c>
      <c r="F24" s="26">
        <v>2</v>
      </c>
      <c r="G24" s="10">
        <v>41101</v>
      </c>
    </row>
    <row r="25" spans="1:8">
      <c r="A25" s="32">
        <f t="shared" si="0"/>
        <v>24</v>
      </c>
      <c r="B25" s="26" t="s">
        <v>3</v>
      </c>
      <c r="C25" s="26" t="s">
        <v>14</v>
      </c>
      <c r="D25" s="26">
        <v>7</v>
      </c>
      <c r="E25" s="26">
        <v>4</v>
      </c>
      <c r="F25" s="26">
        <v>3</v>
      </c>
      <c r="G25" s="10">
        <v>41101</v>
      </c>
    </row>
    <row r="26" spans="1:8">
      <c r="A26" s="32">
        <f t="shared" si="0"/>
        <v>25</v>
      </c>
      <c r="B26" s="26" t="s">
        <v>3</v>
      </c>
      <c r="C26" s="26" t="s">
        <v>14</v>
      </c>
      <c r="D26" s="26">
        <v>7</v>
      </c>
      <c r="E26" s="26">
        <v>4</v>
      </c>
      <c r="F26" s="26">
        <v>1</v>
      </c>
      <c r="G26" s="10">
        <v>41101</v>
      </c>
    </row>
    <row r="27" spans="1:8">
      <c r="A27" s="38">
        <f t="shared" si="0"/>
        <v>26</v>
      </c>
      <c r="B27" s="26" t="s">
        <v>3</v>
      </c>
      <c r="C27" s="26" t="s">
        <v>19</v>
      </c>
      <c r="D27" s="26">
        <v>7</v>
      </c>
      <c r="E27" s="26">
        <v>4</v>
      </c>
      <c r="F27" s="26">
        <v>1</v>
      </c>
      <c r="G27" s="10">
        <v>41102</v>
      </c>
    </row>
    <row r="28" spans="1:8">
      <c r="A28" s="38">
        <f t="shared" si="0"/>
        <v>27</v>
      </c>
      <c r="B28" s="26" t="s">
        <v>14</v>
      </c>
      <c r="C28" s="26" t="s">
        <v>3</v>
      </c>
      <c r="D28" s="26">
        <v>7</v>
      </c>
      <c r="E28" s="26">
        <v>4</v>
      </c>
      <c r="F28" s="26">
        <v>3</v>
      </c>
      <c r="G28" s="10">
        <v>41102</v>
      </c>
    </row>
    <row r="29" spans="1:8">
      <c r="A29" s="38">
        <f t="shared" si="0"/>
        <v>28</v>
      </c>
      <c r="B29" s="26" t="s">
        <v>3</v>
      </c>
      <c r="C29" s="26" t="s">
        <v>14</v>
      </c>
      <c r="D29" s="26">
        <v>7</v>
      </c>
      <c r="E29" s="26">
        <v>4</v>
      </c>
      <c r="F29" s="26">
        <v>2</v>
      </c>
      <c r="G29" s="10">
        <v>41102</v>
      </c>
    </row>
    <row r="30" spans="1:8">
      <c r="A30" s="38">
        <f t="shared" si="0"/>
        <v>29</v>
      </c>
      <c r="B30" s="26" t="s">
        <v>3</v>
      </c>
      <c r="C30" s="26" t="s">
        <v>15</v>
      </c>
      <c r="D30" s="26">
        <v>8</v>
      </c>
      <c r="E30" s="26">
        <v>8</v>
      </c>
      <c r="F30" s="26">
        <v>0</v>
      </c>
      <c r="G30" s="10">
        <v>41102</v>
      </c>
    </row>
    <row r="31" spans="1:8">
      <c r="A31" s="39">
        <f t="shared" si="0"/>
        <v>30</v>
      </c>
      <c r="B31" s="26" t="s">
        <v>3</v>
      </c>
      <c r="C31" s="26" t="s">
        <v>2</v>
      </c>
      <c r="D31" s="26">
        <v>7</v>
      </c>
      <c r="E31" s="26">
        <v>4</v>
      </c>
      <c r="F31" s="26">
        <v>0</v>
      </c>
      <c r="G31" s="10">
        <v>41104</v>
      </c>
      <c r="H31" t="s">
        <v>48</v>
      </c>
    </row>
    <row r="32" spans="1:8">
      <c r="A32" s="39">
        <f t="shared" si="0"/>
        <v>31</v>
      </c>
      <c r="B32" s="26" t="s">
        <v>2</v>
      </c>
      <c r="C32" s="26" t="s">
        <v>3</v>
      </c>
      <c r="D32" s="26">
        <v>7</v>
      </c>
      <c r="E32" s="26">
        <v>4</v>
      </c>
      <c r="F32" s="26">
        <v>2</v>
      </c>
      <c r="G32" s="10">
        <v>41104</v>
      </c>
    </row>
    <row r="33" spans="1:8">
      <c r="A33" s="39">
        <f t="shared" si="0"/>
        <v>32</v>
      </c>
      <c r="B33" s="39" t="s">
        <v>2</v>
      </c>
      <c r="C33" s="39" t="s">
        <v>3</v>
      </c>
      <c r="D33" s="26">
        <v>7</v>
      </c>
      <c r="E33" s="26">
        <v>4</v>
      </c>
      <c r="F33" s="26">
        <v>0</v>
      </c>
      <c r="G33" s="10">
        <v>41104</v>
      </c>
    </row>
    <row r="34" spans="1:8">
      <c r="A34" s="39">
        <f t="shared" si="0"/>
        <v>33</v>
      </c>
      <c r="B34" s="39" t="s">
        <v>2</v>
      </c>
      <c r="C34" s="39" t="s">
        <v>3</v>
      </c>
      <c r="D34" s="26">
        <v>7</v>
      </c>
      <c r="E34" s="26">
        <v>4</v>
      </c>
      <c r="F34" s="26">
        <v>2</v>
      </c>
      <c r="G34" s="10">
        <v>41104</v>
      </c>
    </row>
    <row r="35" spans="1:8">
      <c r="A35" s="39">
        <f t="shared" si="0"/>
        <v>34</v>
      </c>
      <c r="B35" s="39" t="s">
        <v>2</v>
      </c>
      <c r="C35" s="39" t="s">
        <v>3</v>
      </c>
      <c r="D35" s="26">
        <v>7</v>
      </c>
      <c r="E35" s="26">
        <v>4</v>
      </c>
      <c r="F35" s="26">
        <v>1</v>
      </c>
      <c r="G35" s="10">
        <v>41104</v>
      </c>
    </row>
    <row r="36" spans="1:8">
      <c r="A36" s="40">
        <f t="shared" si="0"/>
        <v>35</v>
      </c>
      <c r="B36" s="26" t="s">
        <v>2</v>
      </c>
      <c r="C36" s="26" t="s">
        <v>14</v>
      </c>
      <c r="D36" s="26">
        <v>7</v>
      </c>
      <c r="E36" s="26">
        <v>4</v>
      </c>
      <c r="F36" s="26">
        <v>0</v>
      </c>
      <c r="G36" s="10">
        <v>41104</v>
      </c>
    </row>
    <row r="37" spans="1:8">
      <c r="A37" s="40">
        <f t="shared" si="0"/>
        <v>36</v>
      </c>
      <c r="B37" s="26" t="s">
        <v>2</v>
      </c>
      <c r="C37" s="26" t="s">
        <v>14</v>
      </c>
      <c r="D37" s="26">
        <v>7</v>
      </c>
      <c r="E37" s="26">
        <v>4</v>
      </c>
      <c r="F37" s="26">
        <v>0</v>
      </c>
      <c r="G37" s="10">
        <v>41104</v>
      </c>
    </row>
    <row r="38" spans="1:8">
      <c r="A38" s="40">
        <f t="shared" si="0"/>
        <v>37</v>
      </c>
      <c r="B38" s="26" t="s">
        <v>14</v>
      </c>
      <c r="C38" s="26" t="s">
        <v>2</v>
      </c>
      <c r="D38" s="26">
        <v>5</v>
      </c>
      <c r="E38" s="26">
        <v>3</v>
      </c>
      <c r="F38" s="26">
        <v>2</v>
      </c>
      <c r="G38" s="10">
        <v>41104</v>
      </c>
    </row>
    <row r="39" spans="1:8">
      <c r="A39" s="41">
        <f t="shared" si="0"/>
        <v>38</v>
      </c>
      <c r="B39" s="26" t="s">
        <v>3</v>
      </c>
      <c r="C39" s="26" t="s">
        <v>14</v>
      </c>
      <c r="D39" s="26">
        <v>7</v>
      </c>
      <c r="E39" s="26">
        <v>4</v>
      </c>
      <c r="F39" s="26">
        <v>1</v>
      </c>
      <c r="G39" s="10">
        <v>41117</v>
      </c>
      <c r="H39" t="s">
        <v>49</v>
      </c>
    </row>
    <row r="40" spans="1:8">
      <c r="A40" s="41">
        <f t="shared" si="0"/>
        <v>39</v>
      </c>
      <c r="B40" s="41" t="s">
        <v>3</v>
      </c>
      <c r="C40" s="41" t="s">
        <v>14</v>
      </c>
      <c r="D40" s="26">
        <v>7</v>
      </c>
      <c r="E40" s="26">
        <v>4</v>
      </c>
      <c r="F40" s="26">
        <v>2</v>
      </c>
      <c r="G40" s="10">
        <v>41117</v>
      </c>
      <c r="H40" t="s">
        <v>49</v>
      </c>
    </row>
    <row r="41" spans="1:8">
      <c r="A41" s="41">
        <f t="shared" si="0"/>
        <v>40</v>
      </c>
      <c r="B41" s="41" t="s">
        <v>3</v>
      </c>
      <c r="C41" s="41" t="s">
        <v>14</v>
      </c>
      <c r="D41" s="26">
        <v>7</v>
      </c>
      <c r="E41" s="26">
        <v>4</v>
      </c>
      <c r="F41" s="26">
        <v>0</v>
      </c>
      <c r="G41" s="10">
        <v>41117</v>
      </c>
      <c r="H41" t="s">
        <v>49</v>
      </c>
    </row>
    <row r="42" spans="1:8">
      <c r="A42" s="41">
        <f t="shared" si="0"/>
        <v>41</v>
      </c>
      <c r="B42" s="41" t="s">
        <v>3</v>
      </c>
      <c r="C42" s="41" t="s">
        <v>14</v>
      </c>
      <c r="D42" s="26">
        <v>7</v>
      </c>
      <c r="E42" s="26">
        <v>4</v>
      </c>
      <c r="F42" s="26">
        <v>3</v>
      </c>
      <c r="G42" s="10">
        <v>41117</v>
      </c>
      <c r="H42" t="s">
        <v>49</v>
      </c>
    </row>
    <row r="43" spans="1:8">
      <c r="A43" s="41">
        <f t="shared" si="0"/>
        <v>42</v>
      </c>
      <c r="B43" s="26" t="s">
        <v>14</v>
      </c>
      <c r="C43" s="26" t="s">
        <v>3</v>
      </c>
      <c r="D43" s="26">
        <v>7</v>
      </c>
      <c r="E43" s="26">
        <v>4</v>
      </c>
      <c r="F43" s="26">
        <v>3</v>
      </c>
      <c r="G43" s="10">
        <v>41117</v>
      </c>
      <c r="H43" t="s">
        <v>49</v>
      </c>
    </row>
    <row r="44" spans="1:8">
      <c r="A44" s="41">
        <f t="shared" si="0"/>
        <v>43</v>
      </c>
      <c r="B44" s="26" t="s">
        <v>3</v>
      </c>
      <c r="C44" s="26" t="s">
        <v>14</v>
      </c>
      <c r="D44" s="26">
        <v>3</v>
      </c>
      <c r="E44" s="26">
        <v>2</v>
      </c>
      <c r="F44" s="26">
        <v>1</v>
      </c>
      <c r="G44" s="10">
        <v>41117</v>
      </c>
      <c r="H44" t="s">
        <v>49</v>
      </c>
    </row>
    <row r="45" spans="1:8">
      <c r="A45" s="41">
        <f t="shared" si="0"/>
        <v>44</v>
      </c>
      <c r="B45" s="26" t="s">
        <v>14</v>
      </c>
      <c r="C45" s="26" t="s">
        <v>3</v>
      </c>
      <c r="D45" s="26">
        <v>7</v>
      </c>
      <c r="E45" s="26">
        <v>4</v>
      </c>
      <c r="F45" s="26">
        <v>3</v>
      </c>
      <c r="G45" s="10">
        <v>41117</v>
      </c>
      <c r="H45" t="s">
        <v>49</v>
      </c>
    </row>
    <row r="46" spans="1:8">
      <c r="A46" s="41">
        <f t="shared" si="0"/>
        <v>45</v>
      </c>
      <c r="B46" s="26" t="s">
        <v>3</v>
      </c>
      <c r="C46" s="26" t="s">
        <v>14</v>
      </c>
      <c r="D46" s="26">
        <v>7</v>
      </c>
      <c r="E46" s="26">
        <v>4</v>
      </c>
      <c r="F46" s="26">
        <v>1</v>
      </c>
      <c r="G46" s="10">
        <v>41117</v>
      </c>
      <c r="H46" t="s">
        <v>49</v>
      </c>
    </row>
    <row r="47" spans="1:8">
      <c r="A47" s="41">
        <f t="shared" si="0"/>
        <v>46</v>
      </c>
      <c r="B47" s="41" t="s">
        <v>3</v>
      </c>
      <c r="C47" s="41" t="s">
        <v>14</v>
      </c>
      <c r="D47" s="26">
        <v>7</v>
      </c>
      <c r="E47" s="26">
        <v>4</v>
      </c>
      <c r="F47" s="26">
        <v>2</v>
      </c>
      <c r="G47" s="10">
        <v>41117</v>
      </c>
      <c r="H47" t="s">
        <v>49</v>
      </c>
    </row>
    <row r="48" spans="1:8">
      <c r="A48" s="41">
        <f t="shared" si="0"/>
        <v>47</v>
      </c>
      <c r="B48" s="41" t="s">
        <v>3</v>
      </c>
      <c r="C48" s="41" t="s">
        <v>14</v>
      </c>
      <c r="D48" s="26">
        <v>3</v>
      </c>
      <c r="E48" s="26">
        <v>2</v>
      </c>
      <c r="F48" s="26">
        <v>0</v>
      </c>
      <c r="G48" s="10">
        <v>41117</v>
      </c>
    </row>
    <row r="49" spans="1:8">
      <c r="A49" s="41">
        <f t="shared" si="0"/>
        <v>48</v>
      </c>
      <c r="B49" s="41" t="s">
        <v>3</v>
      </c>
      <c r="C49" s="41" t="s">
        <v>14</v>
      </c>
      <c r="D49" s="26">
        <v>9</v>
      </c>
      <c r="E49" s="26">
        <v>5</v>
      </c>
      <c r="F49" s="26">
        <v>0</v>
      </c>
      <c r="G49" s="10">
        <v>41117</v>
      </c>
    </row>
    <row r="50" spans="1:8">
      <c r="A50" s="41">
        <f t="shared" si="0"/>
        <v>49</v>
      </c>
      <c r="B50" s="41" t="s">
        <v>3</v>
      </c>
      <c r="C50" s="41" t="s">
        <v>14</v>
      </c>
      <c r="D50" s="26">
        <v>3</v>
      </c>
      <c r="E50" s="26">
        <v>2</v>
      </c>
      <c r="F50" s="26">
        <v>0</v>
      </c>
      <c r="G50" s="10">
        <v>41117</v>
      </c>
    </row>
    <row r="51" spans="1:8">
      <c r="A51" s="48">
        <f t="shared" si="0"/>
        <v>50</v>
      </c>
      <c r="B51" s="48" t="s">
        <v>3</v>
      </c>
      <c r="C51" s="48" t="s">
        <v>14</v>
      </c>
      <c r="D51" s="26">
        <v>3</v>
      </c>
      <c r="E51" s="26">
        <v>2</v>
      </c>
      <c r="F51" s="26">
        <v>1</v>
      </c>
      <c r="G51" s="10">
        <v>41117</v>
      </c>
    </row>
    <row r="52" spans="1:8">
      <c r="A52" s="49">
        <f t="shared" si="0"/>
        <v>51</v>
      </c>
      <c r="B52" s="49" t="s">
        <v>14</v>
      </c>
      <c r="C52" s="49" t="s">
        <v>3</v>
      </c>
      <c r="D52" s="26">
        <v>11</v>
      </c>
      <c r="E52" s="26">
        <v>6</v>
      </c>
      <c r="F52" s="26">
        <v>5</v>
      </c>
      <c r="G52" s="10">
        <v>41121</v>
      </c>
      <c r="H52" t="s">
        <v>49</v>
      </c>
    </row>
    <row r="53" spans="1:8">
      <c r="A53" s="49">
        <f t="shared" si="0"/>
        <v>52</v>
      </c>
      <c r="B53" s="49" t="s">
        <v>14</v>
      </c>
      <c r="C53" s="49" t="s">
        <v>3</v>
      </c>
      <c r="D53" s="26">
        <v>7</v>
      </c>
      <c r="E53" s="26">
        <v>4</v>
      </c>
      <c r="F53" s="26">
        <v>2</v>
      </c>
      <c r="G53" s="10">
        <v>41121</v>
      </c>
      <c r="H53" t="s">
        <v>49</v>
      </c>
    </row>
    <row r="54" spans="1:8">
      <c r="A54" s="49">
        <f t="shared" si="0"/>
        <v>53</v>
      </c>
      <c r="B54" s="49" t="s">
        <v>3</v>
      </c>
      <c r="C54" s="49" t="s">
        <v>14</v>
      </c>
      <c r="D54" s="26">
        <v>9</v>
      </c>
      <c r="E54" s="26">
        <v>5</v>
      </c>
      <c r="F54" s="26">
        <v>1</v>
      </c>
      <c r="G54" s="10">
        <v>41121</v>
      </c>
      <c r="H54" t="s">
        <v>49</v>
      </c>
    </row>
    <row r="55" spans="1:8">
      <c r="A55" s="49">
        <f t="shared" si="0"/>
        <v>54</v>
      </c>
      <c r="B55" s="49" t="s">
        <v>3</v>
      </c>
      <c r="C55" s="49" t="s">
        <v>14</v>
      </c>
      <c r="D55" s="26">
        <v>7</v>
      </c>
      <c r="E55" s="26">
        <v>4</v>
      </c>
      <c r="F55" s="26">
        <v>1</v>
      </c>
      <c r="G55" s="10">
        <v>41121</v>
      </c>
      <c r="H55" t="s">
        <v>49</v>
      </c>
    </row>
    <row r="56" spans="1:8">
      <c r="A56" s="49">
        <f t="shared" si="0"/>
        <v>55</v>
      </c>
      <c r="B56" s="49" t="s">
        <v>3</v>
      </c>
      <c r="C56" s="49" t="s">
        <v>14</v>
      </c>
      <c r="D56" s="26">
        <v>9</v>
      </c>
      <c r="E56" s="26">
        <v>5</v>
      </c>
      <c r="F56" s="26">
        <v>1</v>
      </c>
      <c r="G56" s="10">
        <v>41121</v>
      </c>
      <c r="H56" t="s">
        <v>49</v>
      </c>
    </row>
    <row r="57" spans="1:8">
      <c r="A57" s="49">
        <f t="shared" si="0"/>
        <v>56</v>
      </c>
      <c r="B57" s="49" t="s">
        <v>3</v>
      </c>
      <c r="C57" s="49" t="s">
        <v>14</v>
      </c>
      <c r="D57" s="26">
        <v>7</v>
      </c>
      <c r="E57" s="26">
        <v>4</v>
      </c>
      <c r="F57" s="26">
        <v>2</v>
      </c>
      <c r="G57" s="10">
        <v>41121</v>
      </c>
      <c r="H57" t="s">
        <v>49</v>
      </c>
    </row>
    <row r="58" spans="1:8">
      <c r="A58" s="49">
        <f t="shared" si="0"/>
        <v>57</v>
      </c>
      <c r="B58" s="49" t="s">
        <v>3</v>
      </c>
      <c r="C58" s="49" t="s">
        <v>14</v>
      </c>
      <c r="D58" s="26">
        <v>7</v>
      </c>
      <c r="E58" s="26">
        <v>4</v>
      </c>
      <c r="F58" s="26">
        <v>1</v>
      </c>
      <c r="G58" s="10">
        <v>41121</v>
      </c>
      <c r="H58" t="s">
        <v>49</v>
      </c>
    </row>
    <row r="59" spans="1:8">
      <c r="A59" s="49">
        <f t="shared" si="0"/>
        <v>58</v>
      </c>
      <c r="B59" s="49" t="s">
        <v>19</v>
      </c>
      <c r="C59" s="49" t="s">
        <v>3</v>
      </c>
      <c r="D59" s="49">
        <v>3</v>
      </c>
      <c r="E59" s="49">
        <v>2</v>
      </c>
      <c r="F59" s="49">
        <v>0</v>
      </c>
      <c r="G59" s="10">
        <v>41121</v>
      </c>
    </row>
    <row r="60" spans="1:8">
      <c r="A60" s="49">
        <f t="shared" si="0"/>
        <v>59</v>
      </c>
      <c r="B60" s="49" t="s">
        <v>14</v>
      </c>
      <c r="C60" s="49" t="s">
        <v>2</v>
      </c>
      <c r="D60" s="26">
        <v>7</v>
      </c>
      <c r="E60" s="26">
        <v>4</v>
      </c>
      <c r="F60" s="26">
        <v>3</v>
      </c>
      <c r="G60" s="10">
        <v>41121</v>
      </c>
    </row>
    <row r="61" spans="1:8">
      <c r="A61" s="51">
        <f t="shared" si="0"/>
        <v>60</v>
      </c>
      <c r="B61" s="50" t="s">
        <v>14</v>
      </c>
      <c r="C61" s="50" t="s">
        <v>3</v>
      </c>
      <c r="D61" s="26">
        <v>7</v>
      </c>
      <c r="E61" s="26">
        <v>4</v>
      </c>
      <c r="F61" s="26">
        <v>2</v>
      </c>
      <c r="G61" s="10">
        <v>41128</v>
      </c>
      <c r="H61" t="s">
        <v>49</v>
      </c>
    </row>
    <row r="62" spans="1:8">
      <c r="A62" s="51">
        <f t="shared" si="0"/>
        <v>61</v>
      </c>
      <c r="B62" s="50" t="s">
        <v>14</v>
      </c>
      <c r="C62" s="50" t="s">
        <v>3</v>
      </c>
      <c r="D62" s="26">
        <v>7</v>
      </c>
      <c r="E62" s="26">
        <v>4</v>
      </c>
      <c r="F62" s="26">
        <v>3</v>
      </c>
      <c r="G62" s="10">
        <v>41128</v>
      </c>
      <c r="H62" t="s">
        <v>49</v>
      </c>
    </row>
    <row r="63" spans="1:8">
      <c r="A63" s="51">
        <f t="shared" si="0"/>
        <v>62</v>
      </c>
      <c r="B63" s="50" t="s">
        <v>2</v>
      </c>
      <c r="C63" s="50" t="s">
        <v>14</v>
      </c>
      <c r="D63" s="26">
        <v>7</v>
      </c>
      <c r="E63" s="26">
        <v>4</v>
      </c>
      <c r="F63" s="26">
        <v>1</v>
      </c>
      <c r="G63" s="10">
        <v>41128</v>
      </c>
    </row>
    <row r="64" spans="1:8">
      <c r="A64" s="51">
        <f t="shared" si="0"/>
        <v>63</v>
      </c>
      <c r="B64" s="50" t="s">
        <v>2</v>
      </c>
      <c r="C64" s="50" t="s">
        <v>3</v>
      </c>
      <c r="D64" s="26">
        <v>7</v>
      </c>
      <c r="E64" s="26">
        <v>4</v>
      </c>
      <c r="F64" s="26">
        <v>2</v>
      </c>
      <c r="G64" s="10">
        <v>41128</v>
      </c>
    </row>
    <row r="65" spans="1:7">
      <c r="A65" s="51">
        <f t="shared" si="0"/>
        <v>64</v>
      </c>
      <c r="B65" s="51" t="s">
        <v>14</v>
      </c>
      <c r="C65" s="51" t="s">
        <v>19</v>
      </c>
      <c r="D65" s="26">
        <v>7</v>
      </c>
      <c r="E65" s="26">
        <v>4</v>
      </c>
      <c r="F65" s="26">
        <v>1</v>
      </c>
      <c r="G65" s="10">
        <v>41131</v>
      </c>
    </row>
    <row r="66" spans="1:7">
      <c r="A66" s="51">
        <f t="shared" si="0"/>
        <v>65</v>
      </c>
      <c r="B66" s="51" t="s">
        <v>2</v>
      </c>
      <c r="C66" s="51" t="s">
        <v>3</v>
      </c>
      <c r="D66" s="26">
        <v>7</v>
      </c>
      <c r="E66" s="26">
        <v>4</v>
      </c>
      <c r="F66" s="26">
        <v>0</v>
      </c>
      <c r="G66" s="10">
        <v>41131</v>
      </c>
    </row>
    <row r="67" spans="1:7">
      <c r="A67" s="51">
        <f t="shared" si="0"/>
        <v>66</v>
      </c>
      <c r="B67" s="51" t="s">
        <v>3</v>
      </c>
      <c r="C67" s="51" t="s">
        <v>14</v>
      </c>
      <c r="D67" s="26">
        <v>7</v>
      </c>
      <c r="E67" s="26">
        <v>4</v>
      </c>
      <c r="F67" s="26">
        <v>2</v>
      </c>
      <c r="G67" s="10">
        <v>41131</v>
      </c>
    </row>
    <row r="68" spans="1:7">
      <c r="A68" s="51">
        <f t="shared" si="0"/>
        <v>67</v>
      </c>
      <c r="B68" s="51" t="s">
        <v>3</v>
      </c>
      <c r="C68" s="51" t="s">
        <v>14</v>
      </c>
      <c r="D68" s="26">
        <v>9</v>
      </c>
      <c r="E68" s="26">
        <v>5</v>
      </c>
      <c r="F68" s="26">
        <v>4</v>
      </c>
      <c r="G68" s="10">
        <v>41131</v>
      </c>
    </row>
    <row r="69" spans="1:7">
      <c r="A69" s="52">
        <f t="shared" si="0"/>
        <v>68</v>
      </c>
      <c r="B69" s="52" t="s">
        <v>3</v>
      </c>
      <c r="C69" s="52" t="s">
        <v>14</v>
      </c>
      <c r="D69" s="26">
        <v>3</v>
      </c>
      <c r="E69" s="26">
        <v>2</v>
      </c>
      <c r="F69" s="26">
        <v>1</v>
      </c>
      <c r="G69" s="10">
        <v>41132</v>
      </c>
    </row>
    <row r="70" spans="1:7">
      <c r="A70" s="52">
        <f t="shared" si="0"/>
        <v>69</v>
      </c>
      <c r="B70" s="52" t="s">
        <v>3</v>
      </c>
      <c r="C70" s="52" t="s">
        <v>2</v>
      </c>
      <c r="D70" s="26">
        <v>7</v>
      </c>
      <c r="E70" s="26">
        <v>4</v>
      </c>
      <c r="F70" s="26">
        <v>3</v>
      </c>
      <c r="G70" s="10">
        <v>41132</v>
      </c>
    </row>
    <row r="71" spans="1:7">
      <c r="A71" s="52">
        <f t="shared" si="0"/>
        <v>70</v>
      </c>
      <c r="B71" s="52" t="s">
        <v>3</v>
      </c>
      <c r="C71" s="52" t="s">
        <v>2</v>
      </c>
      <c r="D71" s="26">
        <v>7</v>
      </c>
      <c r="E71" s="26">
        <v>4</v>
      </c>
      <c r="F71" s="26">
        <v>2</v>
      </c>
      <c r="G71" s="10">
        <v>41132</v>
      </c>
    </row>
    <row r="72" spans="1:7">
      <c r="A72" s="53">
        <f t="shared" si="0"/>
        <v>71</v>
      </c>
      <c r="B72" s="53" t="s">
        <v>3</v>
      </c>
      <c r="C72" s="53" t="s">
        <v>14</v>
      </c>
      <c r="D72" s="26">
        <v>7</v>
      </c>
      <c r="E72" s="26">
        <v>4</v>
      </c>
      <c r="F72" s="26">
        <v>1</v>
      </c>
      <c r="G72" s="10">
        <v>41132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8"/>
  <sheetViews>
    <sheetView topLeftCell="A44" workbookViewId="0">
      <selection activeCell="F6" sqref="F6"/>
    </sheetView>
  </sheetViews>
  <sheetFormatPr defaultRowHeight="15"/>
  <cols>
    <col min="1" max="1" width="3.5703125" customWidth="1"/>
    <col min="2" max="2" width="9.140625" style="6"/>
    <col min="3" max="3" width="10.140625" style="7" customWidth="1"/>
    <col min="4" max="4" width="8.85546875" style="6" customWidth="1"/>
    <col min="5" max="5" width="8.140625" style="7" customWidth="1"/>
    <col min="6" max="7" width="9.140625" style="6"/>
    <col min="8" max="8" width="10" style="6" customWidth="1"/>
    <col min="9" max="9" width="8.42578125" style="6" customWidth="1"/>
    <col min="10" max="10" width="7.5703125" style="6" customWidth="1"/>
    <col min="11" max="11" width="10" style="7" customWidth="1"/>
    <col min="12" max="12" width="9.140625" style="7" customWidth="1"/>
    <col min="16" max="18" width="9.140625" customWidth="1"/>
  </cols>
  <sheetData>
    <row r="1" spans="1:19">
      <c r="B1" s="6" t="s">
        <v>9</v>
      </c>
      <c r="C1" s="7">
        <v>7</v>
      </c>
    </row>
    <row r="3" spans="1:19" s="12" customFormat="1" ht="45">
      <c r="B3" s="13" t="s">
        <v>0</v>
      </c>
      <c r="C3" s="13" t="s">
        <v>4</v>
      </c>
      <c r="D3" s="13" t="s">
        <v>1</v>
      </c>
      <c r="E3" s="13" t="s">
        <v>5</v>
      </c>
      <c r="F3" s="13" t="s">
        <v>6</v>
      </c>
      <c r="G3" s="13" t="s">
        <v>7</v>
      </c>
      <c r="H3" s="13" t="s">
        <v>10</v>
      </c>
      <c r="I3" s="13" t="s">
        <v>11</v>
      </c>
      <c r="J3" s="13" t="s">
        <v>12</v>
      </c>
      <c r="K3" s="13" t="s">
        <v>8</v>
      </c>
      <c r="L3" s="13" t="s">
        <v>13</v>
      </c>
      <c r="N3" s="4" t="s">
        <v>21</v>
      </c>
      <c r="O3" s="4"/>
      <c r="P3" s="4" t="s">
        <v>22</v>
      </c>
      <c r="Q3" s="4" t="s">
        <v>23</v>
      </c>
      <c r="R3" s="4" t="s">
        <v>24</v>
      </c>
      <c r="S3" s="3"/>
    </row>
    <row r="4" spans="1:19">
      <c r="A4" s="28">
        <f>Data!A2</f>
        <v>1</v>
      </c>
      <c r="B4" s="27" t="str">
        <f>Data!B2</f>
        <v>Bert</v>
      </c>
      <c r="C4" s="7">
        <v>1000</v>
      </c>
      <c r="D4" s="27" t="str">
        <f>Data!C2</f>
        <v>Nick</v>
      </c>
      <c r="E4" s="7">
        <v>1000</v>
      </c>
      <c r="F4" s="8">
        <f>1/(1+10^((E4-C4)/400))</f>
        <v>0.5</v>
      </c>
      <c r="G4" s="8">
        <f>1/(1+10^((C4-E4)/400))</f>
        <v>0.5</v>
      </c>
      <c r="H4" s="6">
        <v>1</v>
      </c>
      <c r="I4" s="6">
        <v>0</v>
      </c>
      <c r="J4" s="27">
        <f>Data!D2</f>
        <v>7</v>
      </c>
      <c r="K4" s="29">
        <f>C4+$C$1*(H4-F4)*J4</f>
        <v>1024.5</v>
      </c>
      <c r="L4" s="29">
        <f>E4+$C$1*(I4-G4)*J4</f>
        <v>975.5</v>
      </c>
      <c r="M4" s="2"/>
      <c r="N4" s="14" t="s">
        <v>2</v>
      </c>
      <c r="O4" s="15">
        <f>IF(P4=R4,INDEX(K$4:K$100,P4), INDEX(L$4:L$100, Q4))</f>
        <v>1144.6112583742927</v>
      </c>
      <c r="P4" s="6">
        <f>IF(IFERROR(MATCH(N4,B:B,0 ), 0) = 0, 0, INDEX(A:A,SUMPRODUCT(MAX((B:B=N4)*ROW(B:B)))))</f>
        <v>65</v>
      </c>
      <c r="Q4" s="6">
        <f>IF(IFERROR(MATCH(N4,D:D,0 ), 0) = 0, 0, INDEX(A:A,SUMPRODUCT(MAX((D:D=N4)*ROW(D:D)))))</f>
        <v>59</v>
      </c>
      <c r="R4" s="6">
        <f>MAX(P4:Q4)</f>
        <v>65</v>
      </c>
    </row>
    <row r="5" spans="1:19">
      <c r="A5" s="28">
        <f>Data!A3</f>
        <v>2</v>
      </c>
      <c r="B5" s="27" t="str">
        <f>Data!B3</f>
        <v>Mom</v>
      </c>
      <c r="C5" s="7">
        <v>1000</v>
      </c>
      <c r="D5" s="27" t="str">
        <f>Data!C3</f>
        <v>Nick</v>
      </c>
      <c r="E5" s="7">
        <f>L4</f>
        <v>975.5</v>
      </c>
      <c r="F5" s="8">
        <f>1/(1+10^((E5-C5)/400))</f>
        <v>0.53520000837567405</v>
      </c>
      <c r="G5" s="8">
        <f>1/(1+10^((C5-E5)/400))</f>
        <v>0.46479999162432595</v>
      </c>
      <c r="H5" s="6">
        <v>1</v>
      </c>
      <c r="I5" s="6">
        <v>0</v>
      </c>
      <c r="J5" s="27">
        <f>Data!D3</f>
        <v>7</v>
      </c>
      <c r="K5" s="29">
        <f t="shared" ref="K5:K68" si="0">C5+$C$1*(H5-F5)*J5</f>
        <v>1022.7751995895919</v>
      </c>
      <c r="L5" s="29">
        <f>E5+$C$1*(I5-G5)*J5</f>
        <v>952.72480041040808</v>
      </c>
      <c r="M5" s="2"/>
      <c r="N5" s="14" t="s">
        <v>19</v>
      </c>
      <c r="O5" s="15">
        <f t="shared" ref="O5:O8" si="1">IF(P5=R5,INDEX(K$4:K$100,P5), INDEX(L$4:L$100, Q5))</f>
        <v>953.87982673254498</v>
      </c>
      <c r="P5" s="6">
        <f>IF(IFERROR(MATCH(N5,B:B,0 ), 0) = 0, 0, INDEX(A:A,SUMPRODUCT(MAX((B:B=N5)*ROW(B:B)))))</f>
        <v>58</v>
      </c>
      <c r="Q5" s="6">
        <f>IF(IFERROR(MATCH(N5,D:D,0 ), 0) = 0, 0, INDEX(A:A,SUMPRODUCT(MAX((D:D=N5)*ROW(D:D)))))</f>
        <v>64</v>
      </c>
      <c r="R5" s="6">
        <f t="shared" ref="R5:R8" si="2">MAX(P5:Q5)</f>
        <v>64</v>
      </c>
    </row>
    <row r="6" spans="1:19">
      <c r="A6" s="28">
        <f>Data!A4</f>
        <v>3</v>
      </c>
      <c r="B6" s="27" t="str">
        <f>Data!B4</f>
        <v>Nick</v>
      </c>
      <c r="C6" s="7">
        <f>L5</f>
        <v>952.72480041040808</v>
      </c>
      <c r="D6" s="27" t="str">
        <f>Data!C4</f>
        <v>Dan</v>
      </c>
      <c r="E6" s="7">
        <v>1000</v>
      </c>
      <c r="F6" s="8">
        <f>1/(1+10^((E6-C6)/400))</f>
        <v>0.43238231313446318</v>
      </c>
      <c r="G6" s="8">
        <f>1/(1+10^((C6-E6)/400))</f>
        <v>0.56761768686553682</v>
      </c>
      <c r="H6" s="6">
        <v>1</v>
      </c>
      <c r="I6" s="6">
        <v>0</v>
      </c>
      <c r="J6" s="27">
        <f>Data!D4</f>
        <v>7</v>
      </c>
      <c r="K6" s="29">
        <f t="shared" si="0"/>
        <v>980.53806706681939</v>
      </c>
      <c r="L6" s="29">
        <f>E6+$C$1*(I6-G6)*J6</f>
        <v>972.18673334358868</v>
      </c>
      <c r="M6" s="2"/>
      <c r="N6" s="14" t="s">
        <v>3</v>
      </c>
      <c r="O6" s="15">
        <f t="shared" si="1"/>
        <v>958.51729574390276</v>
      </c>
      <c r="P6" s="6">
        <f>IF(IFERROR(MATCH(N6,B:B,0 ), 0) = 0, 0, INDEX(A:A,SUMPRODUCT(MAX((B:B=N6)*ROW(B:B)))))</f>
        <v>57</v>
      </c>
      <c r="Q6" s="6">
        <f>IF(IFERROR(MATCH(N6,D:D,0 ), 0) = 0, 0, INDEX(A:A,SUMPRODUCT(MAX((D:D=N6)*ROW(D:D)))))</f>
        <v>65</v>
      </c>
      <c r="R6" s="6">
        <f t="shared" si="2"/>
        <v>65</v>
      </c>
    </row>
    <row r="7" spans="1:19">
      <c r="A7" s="28">
        <f>Data!A5</f>
        <v>4</v>
      </c>
      <c r="B7" s="27" t="str">
        <f>Data!B5</f>
        <v>Nick</v>
      </c>
      <c r="C7" s="7">
        <f>K6</f>
        <v>980.53806706681939</v>
      </c>
      <c r="D7" s="27" t="str">
        <f>Data!C5</f>
        <v>Dan</v>
      </c>
      <c r="E7" s="7">
        <f>L6</f>
        <v>972.18673334358868</v>
      </c>
      <c r="F7" s="8">
        <f>1/(1+10^((E7-C7)/400))</f>
        <v>0.5120162211780569</v>
      </c>
      <c r="G7" s="8">
        <f>1/(1+10^((C7-E7)/400))</f>
        <v>0.48798377882194299</v>
      </c>
      <c r="H7" s="6">
        <v>1</v>
      </c>
      <c r="I7" s="6">
        <v>0</v>
      </c>
      <c r="J7" s="27">
        <f>Data!D5</f>
        <v>7</v>
      </c>
      <c r="K7" s="29">
        <f t="shared" si="0"/>
        <v>1004.4492722290946</v>
      </c>
      <c r="L7" s="29">
        <f>E7+$C$1*(I7-G7)*J7</f>
        <v>948.27552818131346</v>
      </c>
      <c r="M7" s="2"/>
      <c r="N7" s="14" t="s">
        <v>14</v>
      </c>
      <c r="O7" s="15">
        <f t="shared" si="1"/>
        <v>969.79959412223343</v>
      </c>
      <c r="P7" s="6">
        <f>IF(IFERROR(MATCH(N7,B:B,0 ), 0) = 0, 0, INDEX(A:A,SUMPRODUCT(MAX((B:B=N7)*ROW(B:B)))))</f>
        <v>64</v>
      </c>
      <c r="Q7" s="6">
        <f>IF(IFERROR(MATCH(N7,D:D,0 ), 0) = 0, 0, INDEX(A:A,SUMPRODUCT(MAX((D:D=N7)*ROW(D:D)))))</f>
        <v>62</v>
      </c>
      <c r="R7" s="6">
        <f t="shared" si="2"/>
        <v>64</v>
      </c>
    </row>
    <row r="8" spans="1:19">
      <c r="A8" s="28">
        <f>Data!A6</f>
        <v>5</v>
      </c>
      <c r="B8" s="27" t="str">
        <f>Data!B6</f>
        <v>Nick</v>
      </c>
      <c r="C8" s="7">
        <f>K7</f>
        <v>1004.4492722290946</v>
      </c>
      <c r="D8" s="27" t="str">
        <f>Data!C6</f>
        <v>Dan</v>
      </c>
      <c r="E8" s="7">
        <f>L7</f>
        <v>948.27552818131346</v>
      </c>
      <c r="F8" s="8">
        <f t="shared" ref="F8:F9" si="3">1/(1+10^((E8-C8)/400))</f>
        <v>0.58014339371584089</v>
      </c>
      <c r="G8" s="8">
        <f t="shared" ref="G8:G9" si="4">1/(1+10^((C8-E8)/400))</f>
        <v>0.419856606284159</v>
      </c>
      <c r="H8" s="6">
        <v>1</v>
      </c>
      <c r="I8" s="6">
        <v>0</v>
      </c>
      <c r="J8" s="27">
        <f>Data!D6</f>
        <v>7</v>
      </c>
      <c r="K8" s="29">
        <f t="shared" si="0"/>
        <v>1025.0222459370184</v>
      </c>
      <c r="L8" s="29">
        <f t="shared" ref="L8:L10" si="5">E8+$C$1*(I8-G8)*J8</f>
        <v>927.70255447338968</v>
      </c>
      <c r="M8" s="2"/>
      <c r="N8" s="14" t="s">
        <v>15</v>
      </c>
      <c r="O8" s="15">
        <f t="shared" si="1"/>
        <v>973.19202502702615</v>
      </c>
      <c r="P8" s="38">
        <f>IF(IFERROR(MATCH(N8,B:B,0 ), 0) = 0, 0, INDEX(A:A,SUMPRODUCT(MAX((B:B=N8)*ROW(B:B)))))</f>
        <v>0</v>
      </c>
      <c r="Q8" s="38">
        <f>IF(IFERROR(MATCH(N8,D:D,0 ), 0) = 0, 0, INDEX(A:A,SUMPRODUCT(MAX((D:D=N8)*ROW(D:D)))))</f>
        <v>29</v>
      </c>
      <c r="R8" s="38">
        <f t="shared" si="2"/>
        <v>29</v>
      </c>
    </row>
    <row r="9" spans="1:19">
      <c r="A9" s="28">
        <f>Data!A7</f>
        <v>6</v>
      </c>
      <c r="B9" s="27" t="str">
        <f>Data!B7</f>
        <v>Nick</v>
      </c>
      <c r="C9" s="7">
        <f>K8</f>
        <v>1025.0222459370184</v>
      </c>
      <c r="D9" s="27" t="str">
        <f>Data!C7</f>
        <v>Dan</v>
      </c>
      <c r="E9" s="7">
        <f>L8</f>
        <v>927.70255447338968</v>
      </c>
      <c r="F9" s="8">
        <f t="shared" si="3"/>
        <v>0.63650278937042715</v>
      </c>
      <c r="G9" s="8">
        <f t="shared" si="4"/>
        <v>0.3634972106295728</v>
      </c>
      <c r="H9" s="6">
        <v>1</v>
      </c>
      <c r="I9" s="6">
        <v>0</v>
      </c>
      <c r="J9" s="27">
        <f>Data!D7</f>
        <v>7</v>
      </c>
      <c r="K9" s="29">
        <f t="shared" si="0"/>
        <v>1042.8336092578675</v>
      </c>
      <c r="L9" s="29">
        <f t="shared" si="5"/>
        <v>909.89119115254061</v>
      </c>
      <c r="M9" s="2"/>
    </row>
    <row r="10" spans="1:19">
      <c r="A10" s="28">
        <f>Data!A8</f>
        <v>7</v>
      </c>
      <c r="B10" s="27" t="str">
        <f>Data!B8</f>
        <v>Mom</v>
      </c>
      <c r="C10" s="7">
        <f>K5</f>
        <v>1022.7751995895919</v>
      </c>
      <c r="D10" s="27" t="str">
        <f>Data!C8</f>
        <v>Nick</v>
      </c>
      <c r="E10" s="7">
        <f>K9</f>
        <v>1042.8336092578675</v>
      </c>
      <c r="F10" s="8">
        <f t="shared" ref="F10" si="6">1/(1+10^((E10-C10)/400))</f>
        <v>0.47116565657730303</v>
      </c>
      <c r="G10" s="8">
        <f t="shared" ref="G10" si="7">1/(1+10^((C10-E10)/400))</f>
        <v>0.52883434342269686</v>
      </c>
      <c r="H10" s="6">
        <v>1</v>
      </c>
      <c r="I10" s="6">
        <v>0</v>
      </c>
      <c r="J10" s="27">
        <f>Data!D8</f>
        <v>7</v>
      </c>
      <c r="K10" s="29">
        <f t="shared" si="0"/>
        <v>1048.688082417304</v>
      </c>
      <c r="L10" s="29">
        <f t="shared" si="5"/>
        <v>1016.9207264301554</v>
      </c>
      <c r="M10" s="2"/>
    </row>
    <row r="11" spans="1:19">
      <c r="A11" s="28">
        <f>Data!A9</f>
        <v>8</v>
      </c>
      <c r="B11" s="27" t="str">
        <f>Data!B9</f>
        <v>Nick</v>
      </c>
      <c r="C11" s="7">
        <f>L10</f>
        <v>1016.9207264301554</v>
      </c>
      <c r="D11" s="27" t="str">
        <f>Data!C9</f>
        <v>Dan</v>
      </c>
      <c r="E11" s="7">
        <f>L9</f>
        <v>909.89119115254061</v>
      </c>
      <c r="F11" s="8">
        <f t="shared" ref="F11:F12" si="8">1/(1+10^((E11-C11)/400))</f>
        <v>0.64933366126524394</v>
      </c>
      <c r="G11" s="8">
        <f t="shared" ref="G11:G12" si="9">1/(1+10^((C11-E11)/400))</f>
        <v>0.35066633873475606</v>
      </c>
      <c r="H11" s="6">
        <v>1</v>
      </c>
      <c r="I11" s="16">
        <v>0</v>
      </c>
      <c r="J11" s="27">
        <f>Data!D9</f>
        <v>7</v>
      </c>
      <c r="K11" s="29">
        <f t="shared" si="0"/>
        <v>1034.1033770281583</v>
      </c>
      <c r="L11" s="29">
        <f t="shared" ref="L11:L12" si="10">E11+$C$1*(I11-G11)*J11</f>
        <v>892.70854055453754</v>
      </c>
      <c r="M11" s="2"/>
    </row>
    <row r="12" spans="1:19">
      <c r="A12" s="28">
        <f>Data!A10</f>
        <v>9</v>
      </c>
      <c r="B12" s="27" t="str">
        <f>Data!B10</f>
        <v>Nick</v>
      </c>
      <c r="C12" s="7">
        <f>K11</f>
        <v>1034.1033770281583</v>
      </c>
      <c r="D12" s="27" t="str">
        <f>Data!C10</f>
        <v>Dan</v>
      </c>
      <c r="E12" s="7">
        <f>L11</f>
        <v>892.70854055453754</v>
      </c>
      <c r="F12" s="8">
        <f t="shared" si="8"/>
        <v>0.69294720440116997</v>
      </c>
      <c r="G12" s="8">
        <f t="shared" si="9"/>
        <v>0.30705279559883003</v>
      </c>
      <c r="H12" s="6">
        <v>1</v>
      </c>
      <c r="I12" s="16">
        <v>0</v>
      </c>
      <c r="J12" s="27">
        <f>Data!D10</f>
        <v>5</v>
      </c>
      <c r="K12" s="29">
        <f t="shared" si="0"/>
        <v>1044.8502248741174</v>
      </c>
      <c r="L12" s="29">
        <f t="shared" si="10"/>
        <v>881.96169270857854</v>
      </c>
      <c r="M12" s="2"/>
    </row>
    <row r="13" spans="1:19">
      <c r="A13" s="28">
        <f>Data!A11</f>
        <v>10</v>
      </c>
      <c r="B13" s="27" t="str">
        <f>Data!B11</f>
        <v>Nick</v>
      </c>
      <c r="C13" s="7">
        <f>K12</f>
        <v>1044.8502248741174</v>
      </c>
      <c r="D13" s="27" t="str">
        <f>Data!C11</f>
        <v>Bert</v>
      </c>
      <c r="E13" s="7">
        <f>K4</f>
        <v>1024.5</v>
      </c>
      <c r="F13" s="8">
        <f t="shared" ref="F13:F14" si="11">1/(1+10^((E13-C13)/400))</f>
        <v>0.52925288225331657</v>
      </c>
      <c r="G13" s="8">
        <f t="shared" ref="G13:G14" si="12">1/(1+10^((C13-E13)/400))</f>
        <v>0.47074711774668349</v>
      </c>
      <c r="H13" s="22">
        <v>1</v>
      </c>
      <c r="I13" s="22">
        <v>0</v>
      </c>
      <c r="J13" s="27">
        <f>Data!D11</f>
        <v>7</v>
      </c>
      <c r="K13" s="29">
        <f t="shared" si="0"/>
        <v>1067.9168336437049</v>
      </c>
      <c r="L13" s="29">
        <f t="shared" ref="L13" si="13">E13+$C$1*(I13-G13)*J13</f>
        <v>1001.4333912304126</v>
      </c>
      <c r="M13" s="2"/>
    </row>
    <row r="14" spans="1:19">
      <c r="A14" s="28">
        <f>Data!A12</f>
        <v>11</v>
      </c>
      <c r="B14" s="27" t="str">
        <f>Data!B12</f>
        <v>Bert</v>
      </c>
      <c r="C14" s="7">
        <f>L13</f>
        <v>1001.4333912304126</v>
      </c>
      <c r="D14" s="27" t="str">
        <f>Data!C12</f>
        <v>Dan</v>
      </c>
      <c r="E14" s="7">
        <f>L12</f>
        <v>881.96169270857854</v>
      </c>
      <c r="F14" s="8">
        <f t="shared" si="11"/>
        <v>0.66546273896218233</v>
      </c>
      <c r="G14" s="8">
        <f t="shared" si="12"/>
        <v>0.33453726103781767</v>
      </c>
      <c r="H14" s="22">
        <v>1</v>
      </c>
      <c r="I14" s="22">
        <v>0</v>
      </c>
      <c r="J14" s="27">
        <f>Data!D12</f>
        <v>7</v>
      </c>
      <c r="K14" s="29">
        <f t="shared" si="0"/>
        <v>1017.8257170212656</v>
      </c>
      <c r="L14" s="29">
        <f t="shared" ref="L14" si="14">E14+$C$1*(I14-G14)*J14</f>
        <v>865.56936691772546</v>
      </c>
      <c r="M14" s="2"/>
    </row>
    <row r="15" spans="1:19">
      <c r="A15" s="28">
        <f>Data!A13</f>
        <v>12</v>
      </c>
      <c r="B15" s="27" t="str">
        <f>Data!B13</f>
        <v>Nick</v>
      </c>
      <c r="C15" s="7">
        <f>K13</f>
        <v>1067.9168336437049</v>
      </c>
      <c r="D15" s="27" t="str">
        <f>Data!C13</f>
        <v>Dan</v>
      </c>
      <c r="E15" s="7">
        <f>L14</f>
        <v>865.56936691772546</v>
      </c>
      <c r="F15" s="8">
        <f t="shared" ref="F15" si="15">1/(1+10^((E15-C15)/400))</f>
        <v>0.7622048297727656</v>
      </c>
      <c r="G15" s="8">
        <f t="shared" ref="G15" si="16">1/(1+10^((C15-E15)/400))</f>
        <v>0.23779517022723448</v>
      </c>
      <c r="H15" s="23">
        <v>1</v>
      </c>
      <c r="I15" s="23">
        <v>0</v>
      </c>
      <c r="J15" s="27">
        <f>Data!D13</f>
        <v>7</v>
      </c>
      <c r="K15" s="29">
        <f t="shared" si="0"/>
        <v>1079.5687969848393</v>
      </c>
      <c r="L15" s="29">
        <f t="shared" ref="L15" si="17">E15+$C$1*(I15-G15)*J15</f>
        <v>853.91740357659091</v>
      </c>
      <c r="M15" s="2"/>
    </row>
    <row r="16" spans="1:19">
      <c r="A16" s="28">
        <f>Data!A14</f>
        <v>13</v>
      </c>
      <c r="B16" s="27" t="str">
        <f>Data!B14</f>
        <v>Bert</v>
      </c>
      <c r="C16" s="7">
        <f>K14</f>
        <v>1017.8257170212656</v>
      </c>
      <c r="D16" s="27" t="str">
        <f>Data!C14</f>
        <v>Dan</v>
      </c>
      <c r="E16" s="7">
        <f>L15</f>
        <v>853.91740357659091</v>
      </c>
      <c r="F16" s="8">
        <f t="shared" ref="F16:F18" si="18">1/(1+10^((E16-C16)/400))</f>
        <v>0.71981257227800632</v>
      </c>
      <c r="G16" s="8">
        <f t="shared" ref="G16:G18" si="19">1/(1+10^((C16-E16)/400))</f>
        <v>0.28018742772199368</v>
      </c>
      <c r="H16" s="6">
        <v>1</v>
      </c>
      <c r="I16" s="6">
        <v>0</v>
      </c>
      <c r="J16" s="27">
        <f>Data!D14</f>
        <v>7</v>
      </c>
      <c r="K16" s="29">
        <f t="shared" si="0"/>
        <v>1031.5549009796434</v>
      </c>
      <c r="L16" s="29">
        <f t="shared" ref="L16:L18" si="20">E16+$C$1*(I16-G16)*J16</f>
        <v>840.18821961821322</v>
      </c>
      <c r="M16" s="2"/>
    </row>
    <row r="17" spans="1:13">
      <c r="A17" s="28">
        <f>Data!A15</f>
        <v>14</v>
      </c>
      <c r="B17" s="27" t="str">
        <f>Data!B15</f>
        <v>Dan</v>
      </c>
      <c r="C17" s="7">
        <f>L16</f>
        <v>840.18821961821322</v>
      </c>
      <c r="D17" s="27" t="str">
        <f>Data!C15</f>
        <v>Mom</v>
      </c>
      <c r="E17" s="7">
        <f>K10</f>
        <v>1048.688082417304</v>
      </c>
      <c r="F17" s="8">
        <f t="shared" si="18"/>
        <v>0.23143578144237054</v>
      </c>
      <c r="G17" s="8">
        <f t="shared" si="19"/>
        <v>0.76856421855762935</v>
      </c>
      <c r="H17" s="6">
        <v>1</v>
      </c>
      <c r="I17" s="6">
        <v>0</v>
      </c>
      <c r="J17" s="27">
        <f>Data!D15</f>
        <v>7</v>
      </c>
      <c r="K17" s="29">
        <f t="shared" si="0"/>
        <v>877.84786632753708</v>
      </c>
      <c r="L17" s="29">
        <f t="shared" si="20"/>
        <v>1011.0284357079802</v>
      </c>
      <c r="M17" s="2"/>
    </row>
    <row r="18" spans="1:13">
      <c r="A18" s="28">
        <f>Data!A16</f>
        <v>15</v>
      </c>
      <c r="B18" s="27" t="str">
        <f>Data!B16</f>
        <v>Bert</v>
      </c>
      <c r="C18" s="7">
        <f>K16</f>
        <v>1031.5549009796434</v>
      </c>
      <c r="D18" s="27" t="str">
        <f>Data!C16</f>
        <v>Dan</v>
      </c>
      <c r="E18" s="7">
        <f>K17</f>
        <v>877.84786632753708</v>
      </c>
      <c r="F18" s="8">
        <f t="shared" si="18"/>
        <v>0.70781773403419257</v>
      </c>
      <c r="G18" s="8">
        <f t="shared" si="19"/>
        <v>0.29218226596580743</v>
      </c>
      <c r="H18" s="24">
        <v>1</v>
      </c>
      <c r="I18" s="24">
        <v>0</v>
      </c>
      <c r="J18" s="27">
        <f>Data!D16</f>
        <v>7</v>
      </c>
      <c r="K18" s="29">
        <f t="shared" si="0"/>
        <v>1045.8718320119681</v>
      </c>
      <c r="L18" s="29">
        <f t="shared" si="20"/>
        <v>863.53093529521254</v>
      </c>
      <c r="M18" s="2"/>
    </row>
    <row r="19" spans="1:13">
      <c r="A19" s="28">
        <f>Data!A17</f>
        <v>16</v>
      </c>
      <c r="B19" s="27" t="str">
        <f>Data!B17</f>
        <v>Nick</v>
      </c>
      <c r="C19" s="7">
        <f>K15</f>
        <v>1079.5687969848393</v>
      </c>
      <c r="D19" s="27" t="str">
        <f>Data!C17</f>
        <v>Bert</v>
      </c>
      <c r="E19" s="7">
        <f>K18</f>
        <v>1045.8718320119681</v>
      </c>
      <c r="F19" s="8">
        <f t="shared" ref="F19:F21" si="21">1/(1+10^((E19-C19)/400))</f>
        <v>0.54834234659359893</v>
      </c>
      <c r="G19" s="8">
        <f t="shared" ref="G19:G21" si="22">1/(1+10^((C19-E19)/400))</f>
        <v>0.45165765340640102</v>
      </c>
      <c r="H19" s="25">
        <v>1</v>
      </c>
      <c r="I19" s="25">
        <v>0</v>
      </c>
      <c r="J19" s="27">
        <f>Data!D17</f>
        <v>7</v>
      </c>
      <c r="K19" s="29">
        <f t="shared" si="0"/>
        <v>1101.700022001753</v>
      </c>
      <c r="L19" s="29">
        <f t="shared" ref="L19:L21" si="23">E19+$C$1*(I19-G19)*J19</f>
        <v>1023.7406069950545</v>
      </c>
      <c r="M19" s="2"/>
    </row>
    <row r="20" spans="1:13">
      <c r="A20" s="28">
        <f>Data!A18</f>
        <v>17</v>
      </c>
      <c r="B20" s="27" t="str">
        <f>Data!B18</f>
        <v>Bert</v>
      </c>
      <c r="C20" s="7">
        <f>L19</f>
        <v>1023.7406069950545</v>
      </c>
      <c r="D20" s="27" t="str">
        <f>Data!C18</f>
        <v>Nick</v>
      </c>
      <c r="E20" s="7">
        <f>K19</f>
        <v>1101.700022001753</v>
      </c>
      <c r="F20" s="8">
        <f t="shared" si="21"/>
        <v>0.38965313824244879</v>
      </c>
      <c r="G20" s="8">
        <f t="shared" si="22"/>
        <v>0.61034686175755126</v>
      </c>
      <c r="H20" s="25">
        <v>1</v>
      </c>
      <c r="I20" s="25">
        <v>0</v>
      </c>
      <c r="J20" s="27">
        <f>Data!D18</f>
        <v>7</v>
      </c>
      <c r="K20" s="29">
        <f t="shared" si="0"/>
        <v>1053.6476032211744</v>
      </c>
      <c r="L20" s="29">
        <f t="shared" si="23"/>
        <v>1071.7930257756329</v>
      </c>
      <c r="M20" s="2"/>
    </row>
    <row r="21" spans="1:13">
      <c r="A21" s="28">
        <f>Data!A19</f>
        <v>18</v>
      </c>
      <c r="B21" s="27" t="str">
        <f>Data!B19</f>
        <v>Bert</v>
      </c>
      <c r="C21" s="7">
        <f>K20</f>
        <v>1053.6476032211744</v>
      </c>
      <c r="D21" s="27" t="str">
        <f>Data!C19</f>
        <v>Nick</v>
      </c>
      <c r="E21" s="7">
        <f>L20</f>
        <v>1071.7930257756329</v>
      </c>
      <c r="F21" s="8">
        <f t="shared" si="21"/>
        <v>0.47391035448566771</v>
      </c>
      <c r="G21" s="8">
        <f t="shared" si="22"/>
        <v>0.52608964551433235</v>
      </c>
      <c r="H21" s="25">
        <v>1</v>
      </c>
      <c r="I21" s="25">
        <v>0</v>
      </c>
      <c r="J21" s="27">
        <f>Data!D19</f>
        <v>7</v>
      </c>
      <c r="K21" s="29">
        <f t="shared" si="0"/>
        <v>1079.4259958513767</v>
      </c>
      <c r="L21" s="29">
        <f t="shared" si="23"/>
        <v>1046.0146331454307</v>
      </c>
      <c r="M21" s="2"/>
    </row>
    <row r="22" spans="1:13">
      <c r="A22" s="28">
        <f>Data!A20</f>
        <v>19</v>
      </c>
      <c r="B22" s="27" t="str">
        <f>Data!B20</f>
        <v>Bert</v>
      </c>
      <c r="C22" s="7">
        <f>K21</f>
        <v>1079.4259958513767</v>
      </c>
      <c r="D22" s="27" t="str">
        <f>Data!C20</f>
        <v>Mom</v>
      </c>
      <c r="E22" s="7">
        <f>L17</f>
        <v>1011.0284357079802</v>
      </c>
      <c r="F22" s="8">
        <f t="shared" ref="F22" si="24">1/(1+10^((E22-C22)/400))</f>
        <v>0.59717981778288909</v>
      </c>
      <c r="G22" s="8">
        <f t="shared" ref="G22" si="25">1/(1+10^((C22-E22)/400))</f>
        <v>0.40282018221711097</v>
      </c>
      <c r="H22" s="26">
        <v>1</v>
      </c>
      <c r="I22" s="26">
        <v>0</v>
      </c>
      <c r="J22" s="27">
        <f>Data!D20</f>
        <v>7</v>
      </c>
      <c r="K22" s="29">
        <f t="shared" si="0"/>
        <v>1099.1641847800151</v>
      </c>
      <c r="L22" s="29">
        <f t="shared" ref="L22" si="26">E22+$C$1*(I22-G22)*J22</f>
        <v>991.29024677934171</v>
      </c>
      <c r="M22" s="2"/>
    </row>
    <row r="23" spans="1:13">
      <c r="A23" s="28">
        <f>Data!A21</f>
        <v>20</v>
      </c>
      <c r="B23" s="27" t="str">
        <f>Data!B21</f>
        <v>Nick</v>
      </c>
      <c r="C23" s="7">
        <f>L21</f>
        <v>1046.0146331454307</v>
      </c>
      <c r="D23" s="27" t="str">
        <f>Data!C21</f>
        <v>Dan</v>
      </c>
      <c r="E23" s="7">
        <f>L18</f>
        <v>863.53093529521254</v>
      </c>
      <c r="F23" s="8">
        <f t="shared" ref="F23:F25" si="27">1/(1+10^((E23-C23)/400))</f>
        <v>0.74086333835963891</v>
      </c>
      <c r="G23" s="8">
        <f t="shared" ref="G23:G25" si="28">1/(1+10^((C23-E23)/400))</f>
        <v>0.25913666164036109</v>
      </c>
      <c r="H23" s="31">
        <v>1</v>
      </c>
      <c r="I23" s="31">
        <v>0</v>
      </c>
      <c r="J23" s="27">
        <f>Data!D21</f>
        <v>7</v>
      </c>
      <c r="K23" s="29">
        <f t="shared" si="0"/>
        <v>1058.7123295658084</v>
      </c>
      <c r="L23" s="29">
        <f t="shared" ref="L23:L25" si="29">E23+$C$1*(I23-G23)*J23</f>
        <v>850.83323887483482</v>
      </c>
    </row>
    <row r="24" spans="1:13">
      <c r="A24" s="28">
        <f>Data!A22</f>
        <v>21</v>
      </c>
      <c r="B24" s="27" t="str">
        <f>Data!B22</f>
        <v>Dan</v>
      </c>
      <c r="C24" s="7">
        <f>L23</f>
        <v>850.83323887483482</v>
      </c>
      <c r="D24" s="27" t="str">
        <f>Data!C22</f>
        <v>Nick</v>
      </c>
      <c r="E24" s="7">
        <f>K23</f>
        <v>1058.7123295658084</v>
      </c>
      <c r="F24" s="8">
        <f t="shared" si="27"/>
        <v>0.23207201282797207</v>
      </c>
      <c r="G24" s="8">
        <f t="shared" si="28"/>
        <v>0.76792798717202793</v>
      </c>
      <c r="H24" s="31">
        <v>1</v>
      </c>
      <c r="I24" s="31">
        <v>0</v>
      </c>
      <c r="J24" s="27">
        <f>Data!D22</f>
        <v>7</v>
      </c>
      <c r="K24" s="29">
        <f t="shared" si="0"/>
        <v>888.46171024626415</v>
      </c>
      <c r="L24" s="29">
        <f t="shared" si="29"/>
        <v>1021.0838581943791</v>
      </c>
    </row>
    <row r="25" spans="1:13">
      <c r="A25" s="28">
        <f>Data!A23</f>
        <v>22</v>
      </c>
      <c r="B25" s="27" t="str">
        <f>Data!B23</f>
        <v>Dan</v>
      </c>
      <c r="C25" s="7">
        <f>K24</f>
        <v>888.46171024626415</v>
      </c>
      <c r="D25" s="27" t="str">
        <f>Data!C23</f>
        <v>Nick</v>
      </c>
      <c r="E25" s="7">
        <f>L24</f>
        <v>1021.0838581943791</v>
      </c>
      <c r="F25" s="8">
        <f t="shared" si="27"/>
        <v>0.31790107434973242</v>
      </c>
      <c r="G25" s="8">
        <f t="shared" si="28"/>
        <v>0.68209892565026764</v>
      </c>
      <c r="H25" s="31">
        <v>1</v>
      </c>
      <c r="I25" s="31">
        <v>0</v>
      </c>
      <c r="J25" s="27">
        <f>Data!D23</f>
        <v>7</v>
      </c>
      <c r="K25" s="29">
        <f t="shared" si="0"/>
        <v>921.88455760312729</v>
      </c>
      <c r="L25" s="29">
        <f t="shared" si="29"/>
        <v>987.66101083751596</v>
      </c>
    </row>
    <row r="26" spans="1:13">
      <c r="A26" s="28">
        <f>Data!A24</f>
        <v>23</v>
      </c>
      <c r="B26" s="27" t="str">
        <f>Data!B24</f>
        <v>Dan</v>
      </c>
      <c r="C26" s="7">
        <f>K25</f>
        <v>921.88455760312729</v>
      </c>
      <c r="D26" s="27" t="str">
        <f>Data!C24</f>
        <v>Nick</v>
      </c>
      <c r="E26" s="7">
        <f>L25</f>
        <v>987.66101083751596</v>
      </c>
      <c r="F26" s="8">
        <f t="shared" ref="F26:F28" si="30">1/(1+10^((E26-C26)/400))</f>
        <v>0.4064550263208011</v>
      </c>
      <c r="G26" s="8">
        <f t="shared" ref="G26:G28" si="31">1/(1+10^((C26-E26)/400))</f>
        <v>0.5935449736791989</v>
      </c>
      <c r="H26" s="32">
        <v>1</v>
      </c>
      <c r="I26" s="32">
        <v>0</v>
      </c>
      <c r="J26" s="27">
        <f>Data!D24</f>
        <v>7</v>
      </c>
      <c r="K26" s="29">
        <f t="shared" si="0"/>
        <v>950.96826131340799</v>
      </c>
      <c r="L26" s="29">
        <f t="shared" ref="L26:L28" si="32">E26+$C$1*(I26-G26)*J26</f>
        <v>958.57730712723526</v>
      </c>
    </row>
    <row r="27" spans="1:13">
      <c r="A27" s="28">
        <f>Data!A25</f>
        <v>24</v>
      </c>
      <c r="B27" s="27" t="str">
        <f>Data!B25</f>
        <v>Nick</v>
      </c>
      <c r="C27" s="7">
        <f>L26</f>
        <v>958.57730712723526</v>
      </c>
      <c r="D27" s="27" t="str">
        <f>Data!C25</f>
        <v>Dan</v>
      </c>
      <c r="E27" s="7">
        <f>K26</f>
        <v>950.96826131340799</v>
      </c>
      <c r="F27" s="8">
        <f t="shared" si="30"/>
        <v>0.51094854678105828</v>
      </c>
      <c r="G27" s="8">
        <f t="shared" si="31"/>
        <v>0.48905145321894172</v>
      </c>
      <c r="H27" s="32">
        <v>1</v>
      </c>
      <c r="I27" s="32">
        <v>0</v>
      </c>
      <c r="J27" s="27">
        <f>Data!D25</f>
        <v>7</v>
      </c>
      <c r="K27" s="29">
        <f t="shared" si="0"/>
        <v>982.54082833496341</v>
      </c>
      <c r="L27" s="29">
        <f t="shared" si="32"/>
        <v>927.00474010567984</v>
      </c>
    </row>
    <row r="28" spans="1:13">
      <c r="A28" s="28">
        <f>Data!A26</f>
        <v>25</v>
      </c>
      <c r="B28" s="27" t="str">
        <f>Data!B26</f>
        <v>Nick</v>
      </c>
      <c r="C28" s="7">
        <f>K27</f>
        <v>982.54082833496341</v>
      </c>
      <c r="D28" s="27" t="str">
        <f>Data!C26</f>
        <v>Dan</v>
      </c>
      <c r="E28" s="7">
        <f>L27</f>
        <v>927.00474010567984</v>
      </c>
      <c r="F28" s="8">
        <f t="shared" si="30"/>
        <v>0.57924904753398154</v>
      </c>
      <c r="G28" s="8">
        <f t="shared" si="31"/>
        <v>0.42075095246601835</v>
      </c>
      <c r="H28" s="32">
        <v>1</v>
      </c>
      <c r="I28" s="32">
        <v>0</v>
      </c>
      <c r="J28" s="27">
        <f>Data!D26</f>
        <v>7</v>
      </c>
      <c r="K28" s="29">
        <f t="shared" si="0"/>
        <v>1003.1576250057983</v>
      </c>
      <c r="L28" s="29">
        <f t="shared" si="32"/>
        <v>906.38794343484494</v>
      </c>
    </row>
    <row r="29" spans="1:13">
      <c r="A29" s="28">
        <f>Data!A27</f>
        <v>26</v>
      </c>
      <c r="B29" s="27" t="str">
        <f>Data!B27</f>
        <v>Nick</v>
      </c>
      <c r="C29" s="7">
        <f>K28</f>
        <v>1003.1576250057983</v>
      </c>
      <c r="D29" s="27" t="str">
        <f>Data!C27</f>
        <v>Mom</v>
      </c>
      <c r="E29" s="7">
        <f>L22</f>
        <v>991.29024677934171</v>
      </c>
      <c r="F29" s="8">
        <f t="shared" ref="F29:F32" si="33">1/(1+10^((E29-C29)/400))</f>
        <v>0.51707189135391252</v>
      </c>
      <c r="G29" s="8">
        <f t="shared" ref="G29:G32" si="34">1/(1+10^((C29-E29)/400))</f>
        <v>0.48292810864608748</v>
      </c>
      <c r="H29" s="38">
        <v>1</v>
      </c>
      <c r="I29" s="38">
        <v>0</v>
      </c>
      <c r="J29" s="27">
        <f>Data!D27</f>
        <v>7</v>
      </c>
      <c r="K29" s="29">
        <f t="shared" si="0"/>
        <v>1026.8211023294566</v>
      </c>
      <c r="L29" s="29">
        <f t="shared" ref="L29:L32" si="35">E29+$C$1*(I29-G29)*J29</f>
        <v>967.62676945568342</v>
      </c>
    </row>
    <row r="30" spans="1:13">
      <c r="A30" s="28">
        <f>Data!A28</f>
        <v>27</v>
      </c>
      <c r="B30" s="27" t="str">
        <f>Data!B28</f>
        <v>Dan</v>
      </c>
      <c r="C30" s="7">
        <f>L28</f>
        <v>906.38794343484494</v>
      </c>
      <c r="D30" s="27" t="str">
        <f>Data!C28</f>
        <v>Nick</v>
      </c>
      <c r="E30" s="7">
        <f>K29</f>
        <v>1026.8211023294566</v>
      </c>
      <c r="F30" s="8">
        <f t="shared" si="33"/>
        <v>0.33330626491127036</v>
      </c>
      <c r="G30" s="8">
        <f t="shared" si="34"/>
        <v>0.66669373508872976</v>
      </c>
      <c r="H30" s="38">
        <v>1</v>
      </c>
      <c r="I30" s="38">
        <v>0</v>
      </c>
      <c r="J30" s="27">
        <f>Data!D28</f>
        <v>7</v>
      </c>
      <c r="K30" s="29">
        <f t="shared" si="0"/>
        <v>939.05593645419265</v>
      </c>
      <c r="L30" s="29">
        <f t="shared" si="35"/>
        <v>994.1531093101089</v>
      </c>
    </row>
    <row r="31" spans="1:13">
      <c r="A31" s="28">
        <f>Data!A29</f>
        <v>28</v>
      </c>
      <c r="B31" s="27" t="str">
        <f>Data!B29</f>
        <v>Nick</v>
      </c>
      <c r="C31" s="7">
        <f>L30</f>
        <v>994.1531093101089</v>
      </c>
      <c r="D31" s="27" t="str">
        <f>Data!C29</f>
        <v>Dan</v>
      </c>
      <c r="E31" s="7">
        <f>K30</f>
        <v>939.05593645419265</v>
      </c>
      <c r="F31" s="8">
        <f t="shared" si="33"/>
        <v>0.57863314262893562</v>
      </c>
      <c r="G31" s="8">
        <f t="shared" si="34"/>
        <v>0.42136685737106438</v>
      </c>
      <c r="H31" s="38">
        <v>1</v>
      </c>
      <c r="I31" s="38">
        <v>0</v>
      </c>
      <c r="J31" s="27">
        <f>Data!D29</f>
        <v>7</v>
      </c>
      <c r="K31" s="29">
        <f t="shared" si="0"/>
        <v>1014.800085321291</v>
      </c>
      <c r="L31" s="29">
        <f t="shared" si="35"/>
        <v>918.40896044301053</v>
      </c>
    </row>
    <row r="32" spans="1:13">
      <c r="A32" s="28">
        <f>Data!A30</f>
        <v>29</v>
      </c>
      <c r="B32" s="27" t="str">
        <f>Data!B30</f>
        <v>Nick</v>
      </c>
      <c r="C32" s="7">
        <f>K31</f>
        <v>1014.800085321291</v>
      </c>
      <c r="D32" s="27" t="str">
        <f>Data!C30</f>
        <v>Ellie</v>
      </c>
      <c r="E32" s="7">
        <v>1000</v>
      </c>
      <c r="F32" s="8">
        <f t="shared" si="33"/>
        <v>0.5212861611968963</v>
      </c>
      <c r="G32" s="8">
        <f t="shared" si="34"/>
        <v>0.47871383880310375</v>
      </c>
      <c r="H32" s="38">
        <v>1</v>
      </c>
      <c r="I32" s="38">
        <v>0</v>
      </c>
      <c r="J32" s="27">
        <f>Data!D30</f>
        <v>8</v>
      </c>
      <c r="K32" s="29">
        <f t="shared" si="0"/>
        <v>1041.6080602942648</v>
      </c>
      <c r="L32" s="29">
        <f t="shared" si="35"/>
        <v>973.19202502702615</v>
      </c>
    </row>
    <row r="33" spans="1:12">
      <c r="A33" s="28">
        <f>Data!A31</f>
        <v>30</v>
      </c>
      <c r="B33" s="27" t="str">
        <f>Data!B31</f>
        <v>Nick</v>
      </c>
      <c r="C33" s="7">
        <f>K32</f>
        <v>1041.6080602942648</v>
      </c>
      <c r="D33" s="27" t="str">
        <f>Data!C31</f>
        <v>Bert</v>
      </c>
      <c r="E33" s="7">
        <f>K22</f>
        <v>1099.1641847800151</v>
      </c>
      <c r="F33" s="8">
        <f t="shared" ref="F33:F37" si="36">1/(1+10^((E33-C33)/400))</f>
        <v>0.4179195580043783</v>
      </c>
      <c r="G33" s="8">
        <f t="shared" ref="G33:G37" si="37">1/(1+10^((C33-E33)/400))</f>
        <v>0.5820804419956217</v>
      </c>
      <c r="H33" s="39">
        <v>1</v>
      </c>
      <c r="I33" s="39">
        <v>0</v>
      </c>
      <c r="J33" s="27">
        <f>Data!D31</f>
        <v>7</v>
      </c>
      <c r="K33" s="29">
        <f t="shared" si="0"/>
        <v>1070.1300019520502</v>
      </c>
      <c r="L33" s="29">
        <f t="shared" ref="L33:L37" si="38">E33+$C$1*(I33-G33)*J33</f>
        <v>1070.6422431222297</v>
      </c>
    </row>
    <row r="34" spans="1:12">
      <c r="A34" s="28">
        <f>Data!A32</f>
        <v>31</v>
      </c>
      <c r="B34" s="27" t="str">
        <f>Data!B32</f>
        <v>Bert</v>
      </c>
      <c r="C34" s="7">
        <f>L33</f>
        <v>1070.6422431222297</v>
      </c>
      <c r="D34" s="27" t="str">
        <f>Data!C32</f>
        <v>Nick</v>
      </c>
      <c r="E34" s="7">
        <f>K33</f>
        <v>1070.1300019520502</v>
      </c>
      <c r="F34" s="8">
        <f t="shared" si="36"/>
        <v>0.50073717376741333</v>
      </c>
      <c r="G34" s="8">
        <f t="shared" si="37"/>
        <v>0.49926282623258661</v>
      </c>
      <c r="H34" s="39">
        <v>1</v>
      </c>
      <c r="I34" s="39">
        <v>0</v>
      </c>
      <c r="J34" s="27">
        <f>Data!D32</f>
        <v>7</v>
      </c>
      <c r="K34" s="29">
        <f t="shared" si="0"/>
        <v>1095.1061216076264</v>
      </c>
      <c r="L34" s="29">
        <f t="shared" si="38"/>
        <v>1045.6661234666535</v>
      </c>
    </row>
    <row r="35" spans="1:12">
      <c r="A35" s="28">
        <f>Data!A33</f>
        <v>32</v>
      </c>
      <c r="B35" s="27" t="str">
        <f>Data!B33</f>
        <v>Bert</v>
      </c>
      <c r="C35" s="7">
        <f>K34</f>
        <v>1095.1061216076264</v>
      </c>
      <c r="D35" s="27" t="str">
        <f>Data!C33</f>
        <v>Nick</v>
      </c>
      <c r="E35" s="7">
        <f>L34</f>
        <v>1045.6661234666535</v>
      </c>
      <c r="F35" s="8">
        <f t="shared" si="36"/>
        <v>0.5706734917315992</v>
      </c>
      <c r="G35" s="8">
        <f t="shared" si="37"/>
        <v>0.42932650826840074</v>
      </c>
      <c r="H35" s="39">
        <v>1</v>
      </c>
      <c r="I35" s="39">
        <v>0</v>
      </c>
      <c r="J35" s="27">
        <f>Data!D33</f>
        <v>7</v>
      </c>
      <c r="K35" s="29">
        <f t="shared" si="0"/>
        <v>1116.1431205127781</v>
      </c>
      <c r="L35" s="29">
        <f t="shared" si="38"/>
        <v>1024.6291245615018</v>
      </c>
    </row>
    <row r="36" spans="1:12">
      <c r="A36" s="28">
        <f>Data!A34</f>
        <v>33</v>
      </c>
      <c r="B36" s="27" t="str">
        <f>Data!B34</f>
        <v>Bert</v>
      </c>
      <c r="C36" s="7">
        <f>K35</f>
        <v>1116.1431205127781</v>
      </c>
      <c r="D36" s="27" t="str">
        <f>Data!C34</f>
        <v>Nick</v>
      </c>
      <c r="E36" s="7">
        <f>L35</f>
        <v>1024.6291245615018</v>
      </c>
      <c r="F36" s="8">
        <f t="shared" si="36"/>
        <v>0.62873573208954792</v>
      </c>
      <c r="G36" s="8">
        <f t="shared" si="37"/>
        <v>0.37126426791045214</v>
      </c>
      <c r="H36" s="39">
        <v>1</v>
      </c>
      <c r="I36" s="39">
        <v>0</v>
      </c>
      <c r="J36" s="27">
        <f>Data!D34</f>
        <v>7</v>
      </c>
      <c r="K36" s="29">
        <f t="shared" si="0"/>
        <v>1134.3350696403902</v>
      </c>
      <c r="L36" s="29">
        <f t="shared" si="38"/>
        <v>1006.4371754338897</v>
      </c>
    </row>
    <row r="37" spans="1:12">
      <c r="A37" s="28">
        <f>Data!A35</f>
        <v>34</v>
      </c>
      <c r="B37" s="27" t="str">
        <f>Data!B35</f>
        <v>Bert</v>
      </c>
      <c r="C37" s="7">
        <f>K36</f>
        <v>1134.3350696403902</v>
      </c>
      <c r="D37" s="27" t="str">
        <f>Data!C35</f>
        <v>Nick</v>
      </c>
      <c r="E37" s="7">
        <f>L36</f>
        <v>1006.4371754338897</v>
      </c>
      <c r="F37" s="8">
        <f t="shared" si="36"/>
        <v>0.676172983287463</v>
      </c>
      <c r="G37" s="8">
        <f t="shared" si="37"/>
        <v>0.32382701671253694</v>
      </c>
      <c r="H37" s="39">
        <v>1</v>
      </c>
      <c r="I37" s="39">
        <v>0</v>
      </c>
      <c r="J37" s="27">
        <f>Data!D35</f>
        <v>7</v>
      </c>
      <c r="K37" s="29">
        <f t="shared" si="0"/>
        <v>1150.2025934593046</v>
      </c>
      <c r="L37" s="29">
        <f t="shared" si="38"/>
        <v>990.56965161497544</v>
      </c>
    </row>
    <row r="38" spans="1:12">
      <c r="A38" s="28">
        <f>Data!A36</f>
        <v>35</v>
      </c>
      <c r="B38" s="27" t="str">
        <f>Data!B36</f>
        <v>Bert</v>
      </c>
      <c r="C38" s="7">
        <f>K37</f>
        <v>1150.2025934593046</v>
      </c>
      <c r="D38" s="27" t="str">
        <f>Data!C36</f>
        <v>Dan</v>
      </c>
      <c r="E38" s="7">
        <f>L31</f>
        <v>918.40896044301053</v>
      </c>
      <c r="F38" s="8">
        <f t="shared" ref="F38:F40" si="39">1/(1+10^((E38-C38)/400))</f>
        <v>0.79155289833280718</v>
      </c>
      <c r="G38" s="8">
        <f t="shared" ref="G38:G40" si="40">1/(1+10^((C38-E38)/400))</f>
        <v>0.2084471016671928</v>
      </c>
      <c r="H38" s="40">
        <v>1</v>
      </c>
      <c r="I38" s="40">
        <v>0</v>
      </c>
      <c r="J38" s="27">
        <f>Data!D36</f>
        <v>7</v>
      </c>
      <c r="K38" s="29">
        <f t="shared" si="0"/>
        <v>1160.4165014409971</v>
      </c>
      <c r="L38" s="29">
        <f t="shared" ref="L38:L40" si="41">E38+$C$1*(I38-G38)*J38</f>
        <v>908.19505246131803</v>
      </c>
    </row>
    <row r="39" spans="1:12">
      <c r="A39" s="28">
        <f>Data!A37</f>
        <v>36</v>
      </c>
      <c r="B39" s="27" t="str">
        <f>Data!B37</f>
        <v>Bert</v>
      </c>
      <c r="C39" s="7">
        <f>K38</f>
        <v>1160.4165014409971</v>
      </c>
      <c r="D39" s="27" t="str">
        <f>Data!C37</f>
        <v>Dan</v>
      </c>
      <c r="E39" s="7">
        <f>L38</f>
        <v>908.19505246131803</v>
      </c>
      <c r="F39" s="8">
        <f t="shared" si="39"/>
        <v>0.81029119186099019</v>
      </c>
      <c r="G39" s="8">
        <f t="shared" si="40"/>
        <v>0.18970880813900981</v>
      </c>
      <c r="H39" s="40">
        <v>1</v>
      </c>
      <c r="I39" s="40">
        <v>0</v>
      </c>
      <c r="J39" s="27">
        <f>Data!D37</f>
        <v>7</v>
      </c>
      <c r="K39" s="29">
        <f t="shared" si="0"/>
        <v>1169.7122330398086</v>
      </c>
      <c r="L39" s="29">
        <f t="shared" si="41"/>
        <v>898.89932086250656</v>
      </c>
    </row>
    <row r="40" spans="1:12">
      <c r="A40" s="28">
        <f>Data!A38</f>
        <v>37</v>
      </c>
      <c r="B40" s="27" t="str">
        <f>Data!B38</f>
        <v>Dan</v>
      </c>
      <c r="C40" s="7">
        <f>L39</f>
        <v>898.89932086250656</v>
      </c>
      <c r="D40" s="27" t="str">
        <f>Data!C38</f>
        <v>Bert</v>
      </c>
      <c r="E40" s="7">
        <f>K39</f>
        <v>1169.7122330398086</v>
      </c>
      <c r="F40" s="8">
        <f t="shared" si="39"/>
        <v>0.17380103756743279</v>
      </c>
      <c r="G40" s="8">
        <f t="shared" si="40"/>
        <v>0.82619896243256719</v>
      </c>
      <c r="H40" s="40">
        <v>1</v>
      </c>
      <c r="I40" s="40">
        <v>0</v>
      </c>
      <c r="J40" s="27">
        <f>Data!D38</f>
        <v>5</v>
      </c>
      <c r="K40" s="29">
        <f t="shared" si="0"/>
        <v>927.81628454764643</v>
      </c>
      <c r="L40" s="29">
        <f t="shared" si="41"/>
        <v>1140.7952693546688</v>
      </c>
    </row>
    <row r="41" spans="1:12">
      <c r="A41" s="28">
        <f>Data!A39</f>
        <v>38</v>
      </c>
      <c r="B41" s="27" t="str">
        <f>Data!B39</f>
        <v>Nick</v>
      </c>
      <c r="C41" s="7">
        <f>L37</f>
        <v>990.56965161497544</v>
      </c>
      <c r="D41" s="27" t="str">
        <f>Data!C39</f>
        <v>Dan</v>
      </c>
      <c r="E41" s="7">
        <f>K40</f>
        <v>927.81628454764643</v>
      </c>
      <c r="F41" s="8">
        <f t="shared" ref="F41:F52" si="42">1/(1+10^((E41-C41)/400))</f>
        <v>0.58933994523262245</v>
      </c>
      <c r="G41" s="8">
        <f t="shared" ref="G41:G52" si="43">1/(1+10^((C41-E41)/400))</f>
        <v>0.41066005476737749</v>
      </c>
      <c r="H41" s="41">
        <v>1</v>
      </c>
      <c r="I41" s="41">
        <v>0</v>
      </c>
      <c r="J41" s="27">
        <f>Data!D39</f>
        <v>7</v>
      </c>
      <c r="K41" s="29">
        <f t="shared" si="0"/>
        <v>1010.6919942985769</v>
      </c>
      <c r="L41" s="29">
        <f t="shared" ref="L41:L52" si="44">E41+$C$1*(I41-G41)*J41</f>
        <v>907.69394186404497</v>
      </c>
    </row>
    <row r="42" spans="1:12">
      <c r="A42" s="28">
        <f>Data!A40</f>
        <v>39</v>
      </c>
      <c r="B42" s="27" t="str">
        <f>Data!B40</f>
        <v>Nick</v>
      </c>
      <c r="C42" s="7">
        <f>K41</f>
        <v>1010.6919942985769</v>
      </c>
      <c r="D42" s="27" t="str">
        <f>Data!C40</f>
        <v>Dan</v>
      </c>
      <c r="E42" s="7">
        <f>L41</f>
        <v>907.69394186404497</v>
      </c>
      <c r="F42" s="8">
        <f t="shared" si="42"/>
        <v>0.64403128362857476</v>
      </c>
      <c r="G42" s="8">
        <f t="shared" si="43"/>
        <v>0.3559687163714253</v>
      </c>
      <c r="H42" s="41">
        <v>1</v>
      </c>
      <c r="I42" s="41">
        <v>0</v>
      </c>
      <c r="J42" s="27">
        <f>Data!D40</f>
        <v>7</v>
      </c>
      <c r="K42" s="29">
        <f t="shared" si="0"/>
        <v>1028.1344614007767</v>
      </c>
      <c r="L42" s="29">
        <f t="shared" si="44"/>
        <v>890.25147476184509</v>
      </c>
    </row>
    <row r="43" spans="1:12">
      <c r="A43" s="28">
        <f>Data!A41</f>
        <v>40</v>
      </c>
      <c r="B43" s="27" t="str">
        <f>Data!B41</f>
        <v>Nick</v>
      </c>
      <c r="C43" s="7">
        <f t="shared" ref="C43:C44" si="45">K42</f>
        <v>1028.1344614007767</v>
      </c>
      <c r="D43" s="27" t="str">
        <f>Data!C41</f>
        <v>Dan</v>
      </c>
      <c r="E43" s="7">
        <f t="shared" ref="E43:E44" si="46">L42</f>
        <v>890.25147476184509</v>
      </c>
      <c r="F43" s="8">
        <f t="shared" si="42"/>
        <v>0.68862915799069857</v>
      </c>
      <c r="G43" s="8">
        <f t="shared" si="43"/>
        <v>0.31137084200930143</v>
      </c>
      <c r="H43" s="41">
        <v>1</v>
      </c>
      <c r="I43" s="41">
        <v>0</v>
      </c>
      <c r="J43" s="27">
        <f>Data!D41</f>
        <v>7</v>
      </c>
      <c r="K43" s="29">
        <f t="shared" si="0"/>
        <v>1043.3916326592325</v>
      </c>
      <c r="L43" s="29">
        <f t="shared" si="44"/>
        <v>874.99430350338935</v>
      </c>
    </row>
    <row r="44" spans="1:12">
      <c r="A44" s="28">
        <f>Data!A42</f>
        <v>41</v>
      </c>
      <c r="B44" s="27" t="str">
        <f>Data!B42</f>
        <v>Nick</v>
      </c>
      <c r="C44" s="7">
        <f t="shared" si="45"/>
        <v>1043.3916326592325</v>
      </c>
      <c r="D44" s="27" t="str">
        <f>Data!C42</f>
        <v>Dan</v>
      </c>
      <c r="E44" s="7">
        <f t="shared" si="46"/>
        <v>874.99430350338935</v>
      </c>
      <c r="F44" s="8">
        <f t="shared" si="42"/>
        <v>0.72499449569009933</v>
      </c>
      <c r="G44" s="8">
        <f t="shared" si="43"/>
        <v>0.27500550430990073</v>
      </c>
      <c r="H44" s="41">
        <v>1</v>
      </c>
      <c r="I44" s="41">
        <v>0</v>
      </c>
      <c r="J44" s="27">
        <f>Data!D42</f>
        <v>7</v>
      </c>
      <c r="K44" s="29">
        <f t="shared" si="0"/>
        <v>1056.8669023704176</v>
      </c>
      <c r="L44" s="29">
        <f t="shared" si="44"/>
        <v>861.51903379220425</v>
      </c>
    </row>
    <row r="45" spans="1:12">
      <c r="A45" s="28">
        <f>Data!A43</f>
        <v>42</v>
      </c>
      <c r="B45" s="27" t="str">
        <f>Data!B43</f>
        <v>Dan</v>
      </c>
      <c r="C45" s="7">
        <f>L44</f>
        <v>861.51903379220425</v>
      </c>
      <c r="D45" s="27" t="str">
        <f>Data!C43</f>
        <v>Nick</v>
      </c>
      <c r="E45" s="7">
        <f>K44</f>
        <v>1056.8669023704176</v>
      </c>
      <c r="F45" s="8">
        <f t="shared" si="42"/>
        <v>0.2451751790835944</v>
      </c>
      <c r="G45" s="8">
        <f t="shared" si="43"/>
        <v>0.75482482091640568</v>
      </c>
      <c r="H45" s="41">
        <v>1</v>
      </c>
      <c r="I45" s="41">
        <v>0</v>
      </c>
      <c r="J45" s="27">
        <f>Data!D43</f>
        <v>7</v>
      </c>
      <c r="K45" s="29">
        <f t="shared" si="0"/>
        <v>898.50545001710816</v>
      </c>
      <c r="L45" s="29">
        <f t="shared" si="44"/>
        <v>1019.8804861455137</v>
      </c>
    </row>
    <row r="46" spans="1:12">
      <c r="A46" s="28">
        <f>Data!A44</f>
        <v>43</v>
      </c>
      <c r="B46" s="27" t="str">
        <f>Data!B44</f>
        <v>Nick</v>
      </c>
      <c r="C46" s="7">
        <f>L45</f>
        <v>1019.8804861455137</v>
      </c>
      <c r="D46" s="27" t="str">
        <f>Data!C44</f>
        <v>Dan</v>
      </c>
      <c r="E46" s="7">
        <f>K45</f>
        <v>898.50545001710816</v>
      </c>
      <c r="F46" s="8">
        <f t="shared" si="42"/>
        <v>0.66789745778622422</v>
      </c>
      <c r="G46" s="8">
        <f t="shared" si="43"/>
        <v>0.33210254221377566</v>
      </c>
      <c r="H46" s="41">
        <v>1</v>
      </c>
      <c r="I46" s="41">
        <v>0</v>
      </c>
      <c r="J46" s="27">
        <f>Data!D44</f>
        <v>3</v>
      </c>
      <c r="K46" s="29">
        <f t="shared" si="0"/>
        <v>1026.8546395320029</v>
      </c>
      <c r="L46" s="29">
        <f t="shared" si="44"/>
        <v>891.53129663061884</v>
      </c>
    </row>
    <row r="47" spans="1:12">
      <c r="A47" s="28">
        <f>Data!A45</f>
        <v>44</v>
      </c>
      <c r="B47" s="27" t="str">
        <f>Data!B45</f>
        <v>Dan</v>
      </c>
      <c r="C47" s="7">
        <f>L46</f>
        <v>891.53129663061884</v>
      </c>
      <c r="D47" s="27" t="str">
        <f>Data!C45</f>
        <v>Nick</v>
      </c>
      <c r="E47" s="7">
        <f>K46</f>
        <v>1026.8546395320029</v>
      </c>
      <c r="F47" s="8">
        <f t="shared" si="42"/>
        <v>0.31453894600109739</v>
      </c>
      <c r="G47" s="8">
        <f t="shared" si="43"/>
        <v>0.68546105399890256</v>
      </c>
      <c r="H47" s="41">
        <v>1</v>
      </c>
      <c r="I47" s="41">
        <v>0</v>
      </c>
      <c r="J47" s="27">
        <f>Data!D45</f>
        <v>7</v>
      </c>
      <c r="K47" s="29">
        <f t="shared" si="0"/>
        <v>925.11888827656503</v>
      </c>
      <c r="L47" s="29">
        <f t="shared" si="44"/>
        <v>993.26704788605673</v>
      </c>
    </row>
    <row r="48" spans="1:12">
      <c r="A48" s="28">
        <f>Data!A46</f>
        <v>45</v>
      </c>
      <c r="B48" s="27" t="str">
        <f>Data!B46</f>
        <v>Nick</v>
      </c>
      <c r="C48" s="7">
        <f>L47</f>
        <v>993.26704788605673</v>
      </c>
      <c r="D48" s="27" t="str">
        <f>Data!C46</f>
        <v>Dan</v>
      </c>
      <c r="E48" s="7">
        <f>K47</f>
        <v>925.11888827656503</v>
      </c>
      <c r="F48" s="8">
        <f t="shared" si="42"/>
        <v>0.59683441173218765</v>
      </c>
      <c r="G48" s="8">
        <f t="shared" si="43"/>
        <v>0.40316558826781229</v>
      </c>
      <c r="H48" s="41">
        <v>1</v>
      </c>
      <c r="I48" s="41">
        <v>0</v>
      </c>
      <c r="J48" s="27">
        <f>Data!D46</f>
        <v>7</v>
      </c>
      <c r="K48" s="29">
        <f t="shared" si="0"/>
        <v>1013.0221617111795</v>
      </c>
      <c r="L48" s="29">
        <f t="shared" si="44"/>
        <v>905.36377445144228</v>
      </c>
    </row>
    <row r="49" spans="1:12">
      <c r="A49" s="28">
        <f>Data!A47</f>
        <v>46</v>
      </c>
      <c r="B49" s="27" t="str">
        <f>Data!B47</f>
        <v>Nick</v>
      </c>
      <c r="C49" s="7">
        <f>K48</f>
        <v>1013.0221617111795</v>
      </c>
      <c r="D49" s="27" t="str">
        <f>Data!C47</f>
        <v>Dan</v>
      </c>
      <c r="E49" s="7">
        <f>L48</f>
        <v>905.36377445144228</v>
      </c>
      <c r="F49" s="8">
        <f t="shared" si="42"/>
        <v>0.65015747863604267</v>
      </c>
      <c r="G49" s="8">
        <f t="shared" si="43"/>
        <v>0.34984252136395722</v>
      </c>
      <c r="H49" s="41">
        <v>1</v>
      </c>
      <c r="I49" s="41">
        <v>0</v>
      </c>
      <c r="J49" s="27">
        <f>Data!D47</f>
        <v>7</v>
      </c>
      <c r="K49" s="29">
        <f t="shared" si="0"/>
        <v>1030.1644452580133</v>
      </c>
      <c r="L49" s="29">
        <f t="shared" si="44"/>
        <v>888.22149090460834</v>
      </c>
    </row>
    <row r="50" spans="1:12">
      <c r="A50" s="28">
        <f>Data!A48</f>
        <v>47</v>
      </c>
      <c r="B50" s="27" t="str">
        <f>Data!B48</f>
        <v>Nick</v>
      </c>
      <c r="C50" s="7">
        <f t="shared" ref="C50:C52" si="47">K49</f>
        <v>1030.1644452580133</v>
      </c>
      <c r="D50" s="27" t="str">
        <f>Data!C48</f>
        <v>Dan</v>
      </c>
      <c r="E50" s="7">
        <f t="shared" ref="E50:E52" si="48">L49</f>
        <v>888.22149090460834</v>
      </c>
      <c r="F50" s="8">
        <f t="shared" si="42"/>
        <v>0.69361813592100496</v>
      </c>
      <c r="G50" s="8">
        <f t="shared" si="43"/>
        <v>0.30638186407899509</v>
      </c>
      <c r="H50" s="41">
        <v>1</v>
      </c>
      <c r="I50" s="41">
        <v>0</v>
      </c>
      <c r="J50" s="27">
        <f>Data!D48</f>
        <v>3</v>
      </c>
      <c r="K50" s="29">
        <f t="shared" si="0"/>
        <v>1036.5984644036721</v>
      </c>
      <c r="L50" s="29">
        <f t="shared" si="44"/>
        <v>881.78747175894944</v>
      </c>
    </row>
    <row r="51" spans="1:12">
      <c r="A51" s="28">
        <f>Data!A49</f>
        <v>48</v>
      </c>
      <c r="B51" s="27" t="str">
        <f>Data!B49</f>
        <v>Nick</v>
      </c>
      <c r="C51" s="7">
        <f t="shared" si="47"/>
        <v>1036.5984644036721</v>
      </c>
      <c r="D51" s="27" t="str">
        <f>Data!C49</f>
        <v>Dan</v>
      </c>
      <c r="E51" s="7">
        <f t="shared" si="48"/>
        <v>881.78747175894944</v>
      </c>
      <c r="F51" s="8">
        <f t="shared" si="42"/>
        <v>0.70913026301493864</v>
      </c>
      <c r="G51" s="8">
        <f t="shared" si="43"/>
        <v>0.29086973698506141</v>
      </c>
      <c r="H51" s="41">
        <v>1</v>
      </c>
      <c r="I51" s="41">
        <v>0</v>
      </c>
      <c r="J51" s="27">
        <f>Data!D49</f>
        <v>9</v>
      </c>
      <c r="K51" s="29">
        <f t="shared" si="0"/>
        <v>1054.923257833731</v>
      </c>
      <c r="L51" s="29">
        <f t="shared" si="44"/>
        <v>863.46267832889055</v>
      </c>
    </row>
    <row r="52" spans="1:12">
      <c r="A52" s="28">
        <f>Data!A50</f>
        <v>49</v>
      </c>
      <c r="B52" s="27" t="str">
        <f>Data!B50</f>
        <v>Nick</v>
      </c>
      <c r="C52" s="7">
        <f t="shared" si="47"/>
        <v>1054.923257833731</v>
      </c>
      <c r="D52" s="27" t="str">
        <f>Data!C50</f>
        <v>Dan</v>
      </c>
      <c r="E52" s="7">
        <f t="shared" si="48"/>
        <v>863.46267832889055</v>
      </c>
      <c r="F52" s="8">
        <f t="shared" si="42"/>
        <v>0.75066005578009765</v>
      </c>
      <c r="G52" s="8">
        <f t="shared" si="43"/>
        <v>0.24933994421990233</v>
      </c>
      <c r="H52" s="41">
        <v>1</v>
      </c>
      <c r="I52" s="41">
        <v>0</v>
      </c>
      <c r="J52" s="27">
        <f>Data!D50</f>
        <v>3</v>
      </c>
      <c r="K52" s="29">
        <f t="shared" si="0"/>
        <v>1060.1593966623489</v>
      </c>
      <c r="L52" s="29">
        <f t="shared" si="44"/>
        <v>858.22653950027257</v>
      </c>
    </row>
    <row r="53" spans="1:12">
      <c r="A53" s="28">
        <f>Data!A51</f>
        <v>50</v>
      </c>
      <c r="B53" s="27" t="str">
        <f>Data!B51</f>
        <v>Nick</v>
      </c>
      <c r="C53" s="7">
        <f>K52</f>
        <v>1060.1593966623489</v>
      </c>
      <c r="D53" s="27" t="str">
        <f>Data!C51</f>
        <v>Dan</v>
      </c>
      <c r="E53" s="7">
        <f>L52</f>
        <v>858.22653950027257</v>
      </c>
      <c r="F53" s="8">
        <f t="shared" ref="F53" si="49">1/(1+10^((E53-C53)/400))</f>
        <v>0.76177197580827882</v>
      </c>
      <c r="G53" s="8">
        <f t="shared" ref="G53" si="50">1/(1+10^((C53-E53)/400))</f>
        <v>0.2382280241917212</v>
      </c>
      <c r="H53" s="48">
        <v>1</v>
      </c>
      <c r="I53" s="48">
        <v>0</v>
      </c>
      <c r="J53" s="27">
        <f>Data!D51</f>
        <v>3</v>
      </c>
      <c r="K53" s="29">
        <f t="shared" si="0"/>
        <v>1065.1621851703751</v>
      </c>
      <c r="L53" s="29">
        <f t="shared" ref="L53" si="51">E53+$C$1*(I53-G53)*J53</f>
        <v>853.22375099224644</v>
      </c>
    </row>
    <row r="54" spans="1:12">
      <c r="A54" s="28">
        <f>Data!A52</f>
        <v>51</v>
      </c>
      <c r="B54" s="27" t="str">
        <f>Data!B52</f>
        <v>Dan</v>
      </c>
      <c r="C54" s="7">
        <f>L53</f>
        <v>853.22375099224644</v>
      </c>
      <c r="D54" s="27" t="str">
        <f>Data!C52</f>
        <v>Nick</v>
      </c>
      <c r="E54" s="7">
        <f>K53</f>
        <v>1065.1621851703751</v>
      </c>
      <c r="F54" s="8">
        <f t="shared" ref="F54:F62" si="52">1/(1+10^((E54-C54)/400))</f>
        <v>0.22793368804133662</v>
      </c>
      <c r="G54" s="8">
        <f t="shared" ref="G54:G62" si="53">1/(1+10^((C54-E54)/400))</f>
        <v>0.77206631195866338</v>
      </c>
      <c r="H54" s="49">
        <v>1</v>
      </c>
      <c r="I54" s="49">
        <v>0</v>
      </c>
      <c r="J54" s="27">
        <f>Data!D52</f>
        <v>11</v>
      </c>
      <c r="K54" s="29">
        <f t="shared" si="0"/>
        <v>912.67285701306355</v>
      </c>
      <c r="L54" s="29">
        <f t="shared" ref="L54:L62" si="54">E54+$C$1*(I54-G54)*J54</f>
        <v>1005.713079149558</v>
      </c>
    </row>
    <row r="55" spans="1:12">
      <c r="A55" s="28">
        <f>Data!A53</f>
        <v>52</v>
      </c>
      <c r="B55" s="27" t="str">
        <f>Data!B53</f>
        <v>Dan</v>
      </c>
      <c r="C55" s="7">
        <f>K54</f>
        <v>912.67285701306355</v>
      </c>
      <c r="D55" s="27" t="str">
        <f>Data!C53</f>
        <v>Nick</v>
      </c>
      <c r="E55" s="7">
        <f>L54</f>
        <v>1005.713079149558</v>
      </c>
      <c r="F55" s="8">
        <f t="shared" si="52"/>
        <v>0.36921578577467867</v>
      </c>
      <c r="G55" s="8">
        <f t="shared" si="53"/>
        <v>0.63078421422532127</v>
      </c>
      <c r="H55" s="49">
        <v>1</v>
      </c>
      <c r="I55" s="49">
        <v>0</v>
      </c>
      <c r="J55" s="27">
        <f>Data!D53</f>
        <v>7</v>
      </c>
      <c r="K55" s="29">
        <f t="shared" si="0"/>
        <v>943.5812835101043</v>
      </c>
      <c r="L55" s="29">
        <f t="shared" si="54"/>
        <v>974.80465265251723</v>
      </c>
    </row>
    <row r="56" spans="1:12">
      <c r="A56" s="28">
        <f>Data!A54</f>
        <v>53</v>
      </c>
      <c r="B56" s="27" t="str">
        <f>Data!B54</f>
        <v>Nick</v>
      </c>
      <c r="C56" s="7">
        <f>L55</f>
        <v>974.80465265251723</v>
      </c>
      <c r="D56" s="27" t="str">
        <f>Data!C54</f>
        <v>Dan</v>
      </c>
      <c r="E56" s="7">
        <f>K55</f>
        <v>943.5812835101043</v>
      </c>
      <c r="F56" s="8">
        <f t="shared" si="52"/>
        <v>0.54481346321433943</v>
      </c>
      <c r="G56" s="8">
        <f t="shared" si="53"/>
        <v>0.45518653678566046</v>
      </c>
      <c r="H56" s="49">
        <v>1</v>
      </c>
      <c r="I56" s="49">
        <v>0</v>
      </c>
      <c r="J56" s="27">
        <f>Data!D54</f>
        <v>9</v>
      </c>
      <c r="K56" s="29">
        <f t="shared" si="0"/>
        <v>1003.4814044700139</v>
      </c>
      <c r="L56" s="29">
        <f t="shared" si="54"/>
        <v>914.90453169260763</v>
      </c>
    </row>
    <row r="57" spans="1:12">
      <c r="A57" s="28">
        <f>Data!A55</f>
        <v>54</v>
      </c>
      <c r="B57" s="27" t="str">
        <f>Data!B55</f>
        <v>Nick</v>
      </c>
      <c r="C57" s="7">
        <f>K56</f>
        <v>1003.4814044700139</v>
      </c>
      <c r="D57" s="27" t="str">
        <f>Data!C55</f>
        <v>Dan</v>
      </c>
      <c r="E57" s="7">
        <f>L56</f>
        <v>914.90453169260763</v>
      </c>
      <c r="F57" s="8">
        <f t="shared" si="52"/>
        <v>0.62478056261971715</v>
      </c>
      <c r="G57" s="8">
        <f t="shared" si="53"/>
        <v>0.37521943738028285</v>
      </c>
      <c r="H57" s="49">
        <v>1</v>
      </c>
      <c r="I57" s="49">
        <v>0</v>
      </c>
      <c r="J57" s="27">
        <f>Data!D55</f>
        <v>7</v>
      </c>
      <c r="K57" s="29">
        <f t="shared" si="0"/>
        <v>1021.8671569016477</v>
      </c>
      <c r="L57" s="29">
        <f t="shared" si="54"/>
        <v>896.51877926097382</v>
      </c>
    </row>
    <row r="58" spans="1:12">
      <c r="A58" s="28">
        <f>Data!A56</f>
        <v>55</v>
      </c>
      <c r="B58" s="27" t="str">
        <f>Data!B56</f>
        <v>Nick</v>
      </c>
      <c r="C58" s="7">
        <f t="shared" ref="C58:C60" si="55">K57</f>
        <v>1021.8671569016477</v>
      </c>
      <c r="D58" s="27" t="str">
        <f>Data!C56</f>
        <v>Dan</v>
      </c>
      <c r="E58" s="7">
        <f t="shared" ref="E58:E60" si="56">L57</f>
        <v>896.51877926097382</v>
      </c>
      <c r="F58" s="8">
        <f t="shared" si="52"/>
        <v>0.67295116562914448</v>
      </c>
      <c r="G58" s="8">
        <f t="shared" si="53"/>
        <v>0.32704883437085552</v>
      </c>
      <c r="H58" s="49">
        <v>1</v>
      </c>
      <c r="I58" s="49">
        <v>0</v>
      </c>
      <c r="J58" s="27">
        <f>Data!D56</f>
        <v>9</v>
      </c>
      <c r="K58" s="29">
        <f t="shared" si="0"/>
        <v>1042.4712334670116</v>
      </c>
      <c r="L58" s="29">
        <f t="shared" si="54"/>
        <v>875.91470269560989</v>
      </c>
    </row>
    <row r="59" spans="1:12">
      <c r="A59" s="28">
        <f>Data!A57</f>
        <v>56</v>
      </c>
      <c r="B59" s="27" t="str">
        <f>Data!B57</f>
        <v>Nick</v>
      </c>
      <c r="C59" s="7">
        <f t="shared" si="55"/>
        <v>1042.4712334670116</v>
      </c>
      <c r="D59" s="27" t="str">
        <f>Data!C57</f>
        <v>Dan</v>
      </c>
      <c r="E59" s="7">
        <f t="shared" si="56"/>
        <v>875.91470269560989</v>
      </c>
      <c r="F59" s="8">
        <f t="shared" si="52"/>
        <v>0.72287676561540459</v>
      </c>
      <c r="G59" s="8">
        <f t="shared" si="53"/>
        <v>0.27712323438459541</v>
      </c>
      <c r="H59" s="49">
        <v>1</v>
      </c>
      <c r="I59" s="49">
        <v>0</v>
      </c>
      <c r="J59" s="27">
        <f>Data!D57</f>
        <v>7</v>
      </c>
      <c r="K59" s="29">
        <f t="shared" si="0"/>
        <v>1056.0502719518568</v>
      </c>
      <c r="L59" s="29">
        <f t="shared" si="54"/>
        <v>862.33566421076466</v>
      </c>
    </row>
    <row r="60" spans="1:12">
      <c r="A60" s="28">
        <f>Data!A58</f>
        <v>57</v>
      </c>
      <c r="B60" s="27" t="str">
        <f>Data!B58</f>
        <v>Nick</v>
      </c>
      <c r="C60" s="7">
        <f t="shared" si="55"/>
        <v>1056.0502719518568</v>
      </c>
      <c r="D60" s="27" t="str">
        <f>Data!C58</f>
        <v>Dan</v>
      </c>
      <c r="E60" s="7">
        <f t="shared" si="56"/>
        <v>862.33566421076466</v>
      </c>
      <c r="F60" s="8">
        <f t="shared" si="52"/>
        <v>0.753080716628175</v>
      </c>
      <c r="G60" s="8">
        <f t="shared" si="53"/>
        <v>0.24691928337182492</v>
      </c>
      <c r="H60" s="49">
        <v>1</v>
      </c>
      <c r="I60" s="49">
        <v>0</v>
      </c>
      <c r="J60" s="27">
        <f>Data!D58</f>
        <v>7</v>
      </c>
      <c r="K60" s="29">
        <f t="shared" si="0"/>
        <v>1068.1493168370762</v>
      </c>
      <c r="L60" s="29">
        <f t="shared" si="54"/>
        <v>850.23661932554523</v>
      </c>
    </row>
    <row r="61" spans="1:12">
      <c r="A61" s="28">
        <f>Data!A59</f>
        <v>58</v>
      </c>
      <c r="B61" s="27" t="str">
        <f>Data!B59</f>
        <v>Mom</v>
      </c>
      <c r="C61" s="7">
        <f>L29</f>
        <v>967.62676945568342</v>
      </c>
      <c r="D61" s="27" t="str">
        <f>Data!C59</f>
        <v>Nick</v>
      </c>
      <c r="E61" s="7">
        <f>K60</f>
        <v>1068.1493168370762</v>
      </c>
      <c r="F61" s="8">
        <f t="shared" si="52"/>
        <v>0.35924229847537048</v>
      </c>
      <c r="G61" s="8">
        <f t="shared" si="53"/>
        <v>0.64075770152462952</v>
      </c>
      <c r="H61" s="49">
        <v>1</v>
      </c>
      <c r="I61" s="49">
        <v>0</v>
      </c>
      <c r="J61" s="27">
        <f>Data!D59</f>
        <v>3</v>
      </c>
      <c r="K61" s="29">
        <f t="shared" si="0"/>
        <v>981.08268118770059</v>
      </c>
      <c r="L61" s="29">
        <f t="shared" si="54"/>
        <v>1054.6934051050589</v>
      </c>
    </row>
    <row r="62" spans="1:12">
      <c r="A62" s="28">
        <f>Data!A60</f>
        <v>59</v>
      </c>
      <c r="B62" s="27" t="str">
        <f>Data!B60</f>
        <v>Dan</v>
      </c>
      <c r="C62" s="7">
        <f>L60</f>
        <v>850.23661932554523</v>
      </c>
      <c r="D62" s="27" t="str">
        <f>Data!C60</f>
        <v>Bert</v>
      </c>
      <c r="E62" s="7">
        <f>L40</f>
        <v>1140.7952693546688</v>
      </c>
      <c r="F62" s="8">
        <f t="shared" si="52"/>
        <v>0.15807916463910124</v>
      </c>
      <c r="G62" s="8">
        <f t="shared" si="53"/>
        <v>0.84192083536089868</v>
      </c>
      <c r="H62" s="49">
        <v>1</v>
      </c>
      <c r="I62" s="49">
        <v>0</v>
      </c>
      <c r="J62" s="27">
        <f>Data!D60</f>
        <v>7</v>
      </c>
      <c r="K62" s="29">
        <f t="shared" si="0"/>
        <v>891.49074025822927</v>
      </c>
      <c r="L62" s="29">
        <f t="shared" si="54"/>
        <v>1099.5411484219849</v>
      </c>
    </row>
    <row r="63" spans="1:12">
      <c r="A63" s="28">
        <f>Data!A61</f>
        <v>60</v>
      </c>
      <c r="B63" s="27" t="str">
        <f>Data!B61</f>
        <v>Dan</v>
      </c>
      <c r="C63" s="7">
        <f>K62</f>
        <v>891.49074025822927</v>
      </c>
      <c r="D63" s="27" t="str">
        <f>Data!C61</f>
        <v>Nick</v>
      </c>
      <c r="E63" s="7">
        <f>L61</f>
        <v>1054.6934051050589</v>
      </c>
      <c r="F63" s="8">
        <f t="shared" ref="F63:F66" si="57">1/(1+10^((E63-C63)/400))</f>
        <v>0.28100740081951481</v>
      </c>
      <c r="G63" s="8">
        <f t="shared" ref="G63:G66" si="58">1/(1+10^((C63-E63)/400))</f>
        <v>0.7189925991804853</v>
      </c>
      <c r="H63" s="50">
        <v>1</v>
      </c>
      <c r="I63" s="50">
        <v>0</v>
      </c>
      <c r="J63" s="27">
        <f>Data!D61</f>
        <v>7</v>
      </c>
      <c r="K63" s="29">
        <f t="shared" si="0"/>
        <v>926.72137761807301</v>
      </c>
      <c r="L63" s="29">
        <f t="shared" ref="L63:L66" si="59">E63+$C$1*(I63-G63)*J63</f>
        <v>1019.4627677452152</v>
      </c>
    </row>
    <row r="64" spans="1:12">
      <c r="A64" s="28">
        <f>Data!A62</f>
        <v>61</v>
      </c>
      <c r="B64" s="27" t="str">
        <f>Data!B62</f>
        <v>Dan</v>
      </c>
      <c r="C64" s="7">
        <f>K63</f>
        <v>926.72137761807301</v>
      </c>
      <c r="D64" s="27" t="str">
        <f>Data!C62</f>
        <v>Nick</v>
      </c>
      <c r="E64" s="7">
        <f>L63</f>
        <v>1019.4627677452152</v>
      </c>
      <c r="F64" s="8">
        <f t="shared" si="57"/>
        <v>0.36961650621860936</v>
      </c>
      <c r="G64" s="8">
        <f t="shared" si="58"/>
        <v>0.63038349378139069</v>
      </c>
      <c r="H64" s="50">
        <v>1</v>
      </c>
      <c r="I64" s="50">
        <v>0</v>
      </c>
      <c r="J64" s="27">
        <f>Data!D62</f>
        <v>7</v>
      </c>
      <c r="K64" s="29">
        <f t="shared" si="0"/>
        <v>957.61016881336116</v>
      </c>
      <c r="L64" s="29">
        <f t="shared" si="59"/>
        <v>988.57397654992701</v>
      </c>
    </row>
    <row r="65" spans="1:12">
      <c r="A65" s="28">
        <f>Data!A63</f>
        <v>62</v>
      </c>
      <c r="B65" s="27" t="str">
        <f>Data!B63</f>
        <v>Bert</v>
      </c>
      <c r="C65" s="7">
        <f>L62</f>
        <v>1099.5411484219849</v>
      </c>
      <c r="D65" s="27" t="str">
        <f>Data!C63</f>
        <v>Dan</v>
      </c>
      <c r="E65" s="7">
        <f>K64</f>
        <v>957.61016881336116</v>
      </c>
      <c r="F65" s="8">
        <f t="shared" si="57"/>
        <v>0.69360348681054396</v>
      </c>
      <c r="G65" s="8">
        <f t="shared" si="58"/>
        <v>0.30639651318945604</v>
      </c>
      <c r="H65" s="50">
        <v>1</v>
      </c>
      <c r="I65" s="50">
        <v>0</v>
      </c>
      <c r="J65" s="27">
        <f>Data!D63</f>
        <v>7</v>
      </c>
      <c r="K65" s="29">
        <f t="shared" si="0"/>
        <v>1114.5545775682683</v>
      </c>
      <c r="L65" s="29">
        <f t="shared" si="59"/>
        <v>942.59673966707783</v>
      </c>
    </row>
    <row r="66" spans="1:12">
      <c r="A66" s="28">
        <f>Data!A64</f>
        <v>63</v>
      </c>
      <c r="B66" s="27" t="str">
        <f>Data!B64</f>
        <v>Bert</v>
      </c>
      <c r="C66" s="7">
        <f>K65</f>
        <v>1114.5545775682683</v>
      </c>
      <c r="D66" s="27" t="str">
        <f>Data!C64</f>
        <v>Nick</v>
      </c>
      <c r="E66" s="7">
        <f>L64</f>
        <v>988.57397654992701</v>
      </c>
      <c r="F66" s="8">
        <f t="shared" si="57"/>
        <v>0.67375164224755391</v>
      </c>
      <c r="G66" s="8">
        <f t="shared" si="58"/>
        <v>0.32624835775244615</v>
      </c>
      <c r="H66" s="50">
        <v>1</v>
      </c>
      <c r="I66" s="50">
        <v>0</v>
      </c>
      <c r="J66" s="27">
        <f>Data!D64</f>
        <v>7</v>
      </c>
      <c r="K66" s="29">
        <f t="shared" si="0"/>
        <v>1130.5407470981381</v>
      </c>
      <c r="L66" s="29">
        <f t="shared" si="59"/>
        <v>972.5878070200572</v>
      </c>
    </row>
    <row r="67" spans="1:12">
      <c r="A67" s="28">
        <f>Data!A65</f>
        <v>64</v>
      </c>
      <c r="B67" s="27" t="str">
        <f>Data!B65</f>
        <v>Dan</v>
      </c>
      <c r="C67" s="7">
        <f>L65</f>
        <v>942.59673966707783</v>
      </c>
      <c r="D67" s="27" t="str">
        <f>Data!C65</f>
        <v>Mom</v>
      </c>
      <c r="E67" s="7">
        <f>K61</f>
        <v>981.08268118770059</v>
      </c>
      <c r="F67" s="8">
        <f t="shared" ref="F67:F68" si="60">1/(1+10^((E67-C67)/400))</f>
        <v>0.44483970499682396</v>
      </c>
      <c r="G67" s="8">
        <f t="shared" ref="G67:G68" si="61">1/(1+10^((C67-E67)/400))</f>
        <v>0.55516029500317599</v>
      </c>
      <c r="H67" s="51">
        <v>1</v>
      </c>
      <c r="I67" s="51">
        <v>0</v>
      </c>
      <c r="J67" s="27">
        <f>Data!D65</f>
        <v>7</v>
      </c>
      <c r="K67" s="29">
        <f t="shared" si="0"/>
        <v>969.79959412223343</v>
      </c>
      <c r="L67" s="29">
        <f t="shared" ref="L67:L68" si="62">E67+$C$1*(I67-G67)*J67</f>
        <v>953.87982673254498</v>
      </c>
    </row>
    <row r="68" spans="1:12">
      <c r="A68" s="28">
        <f>Data!A66</f>
        <v>65</v>
      </c>
      <c r="B68" s="27" t="str">
        <f>Data!B66</f>
        <v>Bert</v>
      </c>
      <c r="C68" s="7">
        <f>K66</f>
        <v>1130.5407470981381</v>
      </c>
      <c r="D68" s="27" t="str">
        <f>Data!C66</f>
        <v>Nick</v>
      </c>
      <c r="E68" s="7">
        <f>L66</f>
        <v>972.5878070200572</v>
      </c>
      <c r="F68" s="8">
        <f t="shared" si="60"/>
        <v>0.71284670864990851</v>
      </c>
      <c r="G68" s="8">
        <f t="shared" si="61"/>
        <v>0.28715329135009149</v>
      </c>
      <c r="H68" s="51">
        <v>1</v>
      </c>
      <c r="I68" s="51">
        <v>0</v>
      </c>
      <c r="J68" s="27">
        <f>Data!D66</f>
        <v>7</v>
      </c>
      <c r="K68" s="29">
        <f t="shared" si="0"/>
        <v>1144.6112583742927</v>
      </c>
      <c r="L68" s="29">
        <f t="shared" si="62"/>
        <v>958.51729574390276</v>
      </c>
    </row>
  </sheetData>
  <conditionalFormatting sqref="B1:B1048576 D1:D1048576">
    <cfRule type="cellIs" dxfId="9" priority="5" operator="equal">
      <formula>"Bert"</formula>
    </cfRule>
    <cfRule type="cellIs" dxfId="8" priority="4" operator="equal">
      <formula>"Nick"</formula>
    </cfRule>
    <cfRule type="cellIs" dxfId="7" priority="3" operator="equal">
      <formula>"Dan"</formula>
    </cfRule>
    <cfRule type="cellIs" dxfId="6" priority="2" operator="equal">
      <formula>"Mom"</formula>
    </cfRule>
    <cfRule type="cellIs" dxfId="5" priority="1" operator="equal">
      <formula>"Ellie"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F70"/>
  <sheetViews>
    <sheetView topLeftCell="A4" workbookViewId="0">
      <selection activeCell="F24" sqref="F24"/>
    </sheetView>
  </sheetViews>
  <sheetFormatPr defaultRowHeight="15"/>
  <sheetData>
    <row r="3" spans="1:6">
      <c r="A3" s="17" t="s">
        <v>2</v>
      </c>
      <c r="B3" s="17" t="s">
        <v>3</v>
      </c>
      <c r="C3" s="17" t="s">
        <v>14</v>
      </c>
      <c r="D3" s="17" t="s">
        <v>19</v>
      </c>
      <c r="E3" s="17" t="s">
        <v>15</v>
      </c>
      <c r="F3" s="17" t="s">
        <v>50</v>
      </c>
    </row>
    <row r="4" spans="1:6">
      <c r="A4" s="18">
        <f>IF('Nick System'!$B4='Nick Chart'!A$3, 'Nick System'!$K4, IF('Nick System'!$D4='Nick Chart'!A$3,'Nick System'!$L4,""))</f>
        <v>1024.5</v>
      </c>
      <c r="B4" s="18">
        <f>IF('Nick System'!$B4='Nick Chart'!B$3, 'Nick System'!$K4, IF('Nick System'!$D4='Nick Chart'!B$3,'Nick System'!$L4,""))</f>
        <v>975.5</v>
      </c>
      <c r="C4" s="18" t="str">
        <f>IF('Nick System'!$B4='Nick Chart'!C$3, 'Nick System'!$K4, IF('Nick System'!$D4='Nick Chart'!C$3,'Nick System'!$L4,""))</f>
        <v/>
      </c>
      <c r="D4" s="18" t="str">
        <f>IF('Nick System'!$B4='Nick Chart'!D$3, 'Nick System'!$K4, IF('Nick System'!$D4='Nick Chart'!D$3,'Nick System'!$L4,""))</f>
        <v/>
      </c>
      <c r="E4" s="18" t="str">
        <f>IF('Nick System'!$B4='Nick Chart'!E$3, 'Nick System'!$K4, IF('Nick System'!$D4='Nick Chart'!E$3,'Nick System'!$L4,""))</f>
        <v/>
      </c>
      <c r="F4" s="18" t="str">
        <f>IF('Nick System'!$B4='Nick Chart'!F$3, 'Nick System'!$K4, IF('Nick System'!$D4='Nick Chart'!F$3,'Nick System'!$L4,""))</f>
        <v/>
      </c>
    </row>
    <row r="5" spans="1:6">
      <c r="A5" s="18" t="str">
        <f>IF('Nick System'!$B5='Nick Chart'!A$3, 'Nick System'!$K5, IF('Nick System'!$D5='Nick Chart'!A$3,'Nick System'!$L5,""))</f>
        <v/>
      </c>
      <c r="B5" s="18">
        <f>IF('Nick System'!$B5='Nick Chart'!B$3, 'Nick System'!$K5, IF('Nick System'!$D5='Nick Chart'!B$3,'Nick System'!$L5,""))</f>
        <v>952.72480041040808</v>
      </c>
      <c r="C5" s="18" t="str">
        <f>IF('Nick System'!$B5='Nick Chart'!C$3, 'Nick System'!$K5, IF('Nick System'!$D5='Nick Chart'!C$3,'Nick System'!$L5,""))</f>
        <v/>
      </c>
      <c r="D5" s="18">
        <f>IF('Nick System'!$B5='Nick Chart'!D$3, 'Nick System'!$K5, IF('Nick System'!$D5='Nick Chart'!D$3,'Nick System'!$L5,""))</f>
        <v>1022.7751995895919</v>
      </c>
      <c r="E5" s="18" t="str">
        <f>IF('Nick System'!$B5='Nick Chart'!E$3, 'Nick System'!$K5, IF('Nick System'!$D5='Nick Chart'!E$3,'Nick System'!$L5,""))</f>
        <v/>
      </c>
      <c r="F5" s="18" t="str">
        <f>IF('Nick System'!$B5='Nick Chart'!F$3, 'Nick System'!$K5, IF('Nick System'!$D5='Nick Chart'!F$3,'Nick System'!$L5,""))</f>
        <v/>
      </c>
    </row>
    <row r="6" spans="1:6">
      <c r="A6" s="18" t="str">
        <f>IF('Nick System'!$B6='Nick Chart'!A$3, 'Nick System'!$K6, IF('Nick System'!$D6='Nick Chart'!A$3,'Nick System'!$L6,""))</f>
        <v/>
      </c>
      <c r="B6" s="18">
        <f>IF('Nick System'!$B6='Nick Chart'!B$3, 'Nick System'!$K6, IF('Nick System'!$D6='Nick Chart'!B$3,'Nick System'!$L6,""))</f>
        <v>980.53806706681939</v>
      </c>
      <c r="C6" s="18">
        <f>IF('Nick System'!$B6='Nick Chart'!C$3, 'Nick System'!$K6, IF('Nick System'!$D6='Nick Chart'!C$3,'Nick System'!$L6,""))</f>
        <v>972.18673334358868</v>
      </c>
      <c r="D6" s="18" t="str">
        <f>IF('Nick System'!$B6='Nick Chart'!D$3, 'Nick System'!$K6, IF('Nick System'!$D6='Nick Chart'!D$3,'Nick System'!$L6,""))</f>
        <v/>
      </c>
      <c r="E6" s="18" t="str">
        <f>IF('Nick System'!$B6='Nick Chart'!E$3, 'Nick System'!$K6, IF('Nick System'!$D6='Nick Chart'!E$3,'Nick System'!$L6,""))</f>
        <v/>
      </c>
      <c r="F6" s="18" t="str">
        <f>IF('Nick System'!$B6='Nick Chart'!F$3, 'Nick System'!$K6, IF('Nick System'!$D6='Nick Chart'!F$3,'Nick System'!$L6,""))</f>
        <v/>
      </c>
    </row>
    <row r="7" spans="1:6">
      <c r="A7" s="18" t="str">
        <f>IF('Nick System'!$B7='Nick Chart'!A$3, 'Nick System'!$K7, IF('Nick System'!$D7='Nick Chart'!A$3,'Nick System'!$L7,""))</f>
        <v/>
      </c>
      <c r="B7" s="18">
        <f>IF('Nick System'!$B7='Nick Chart'!B$3, 'Nick System'!$K7, IF('Nick System'!$D7='Nick Chart'!B$3,'Nick System'!$L7,""))</f>
        <v>1004.4492722290946</v>
      </c>
      <c r="C7" s="18">
        <f>IF('Nick System'!$B7='Nick Chart'!C$3, 'Nick System'!$K7, IF('Nick System'!$D7='Nick Chart'!C$3,'Nick System'!$L7,""))</f>
        <v>948.27552818131346</v>
      </c>
      <c r="D7" s="18" t="str">
        <f>IF('Nick System'!$B7='Nick Chart'!D$3, 'Nick System'!$K7, IF('Nick System'!$D7='Nick Chart'!D$3,'Nick System'!$L7,""))</f>
        <v/>
      </c>
      <c r="E7" s="18" t="str">
        <f>IF('Nick System'!$B7='Nick Chart'!E$3, 'Nick System'!$K7, IF('Nick System'!$D7='Nick Chart'!E$3,'Nick System'!$L7,""))</f>
        <v/>
      </c>
      <c r="F7" s="18" t="str">
        <f>IF('Nick System'!$B7='Nick Chart'!F$3, 'Nick System'!$K7, IF('Nick System'!$D7='Nick Chart'!F$3,'Nick System'!$L7,""))</f>
        <v/>
      </c>
    </row>
    <row r="8" spans="1:6">
      <c r="A8" s="18" t="str">
        <f>IF('Nick System'!$B8='Nick Chart'!A$3, 'Nick System'!$K8, IF('Nick System'!$D8='Nick Chart'!A$3,'Nick System'!$L8,""))</f>
        <v/>
      </c>
      <c r="B8" s="18">
        <f>IF('Nick System'!$B8='Nick Chart'!B$3, 'Nick System'!$K8, IF('Nick System'!$D8='Nick Chart'!B$3,'Nick System'!$L8,""))</f>
        <v>1025.0222459370184</v>
      </c>
      <c r="C8" s="18">
        <f>IF('Nick System'!$B8='Nick Chart'!C$3, 'Nick System'!$K8, IF('Nick System'!$D8='Nick Chart'!C$3,'Nick System'!$L8,""))</f>
        <v>927.70255447338968</v>
      </c>
      <c r="D8" s="18" t="str">
        <f>IF('Nick System'!$B8='Nick Chart'!D$3, 'Nick System'!$K8, IF('Nick System'!$D8='Nick Chart'!D$3,'Nick System'!$L8,""))</f>
        <v/>
      </c>
      <c r="E8" s="18" t="str">
        <f>IF('Nick System'!$B8='Nick Chart'!E$3, 'Nick System'!$K8, IF('Nick System'!$D8='Nick Chart'!E$3,'Nick System'!$L8,""))</f>
        <v/>
      </c>
      <c r="F8" s="18" t="str">
        <f>IF('Nick System'!$B8='Nick Chart'!F$3, 'Nick System'!$K8, IF('Nick System'!$D8='Nick Chart'!F$3,'Nick System'!$L8,""))</f>
        <v/>
      </c>
    </row>
    <row r="9" spans="1:6">
      <c r="A9" s="18" t="str">
        <f>IF('Nick System'!$B9='Nick Chart'!A$3, 'Nick System'!$K9, IF('Nick System'!$D9='Nick Chart'!A$3,'Nick System'!$L9,""))</f>
        <v/>
      </c>
      <c r="B9" s="18">
        <f>IF('Nick System'!$B9='Nick Chart'!B$3, 'Nick System'!$K9, IF('Nick System'!$D9='Nick Chart'!B$3,'Nick System'!$L9,""))</f>
        <v>1042.8336092578675</v>
      </c>
      <c r="C9" s="18">
        <f>IF('Nick System'!$B9='Nick Chart'!C$3, 'Nick System'!$K9, IF('Nick System'!$D9='Nick Chart'!C$3,'Nick System'!$L9,""))</f>
        <v>909.89119115254061</v>
      </c>
      <c r="D9" s="18" t="str">
        <f>IF('Nick System'!$B9='Nick Chart'!D$3, 'Nick System'!$K9, IF('Nick System'!$D9='Nick Chart'!D$3,'Nick System'!$L9,""))</f>
        <v/>
      </c>
      <c r="E9" s="18" t="str">
        <f>IF('Nick System'!$B9='Nick Chart'!E$3, 'Nick System'!$K9, IF('Nick System'!$D9='Nick Chart'!E$3,'Nick System'!$L9,""))</f>
        <v/>
      </c>
      <c r="F9" s="18" t="str">
        <f>IF('Nick System'!$B9='Nick Chart'!F$3, 'Nick System'!$K9, IF('Nick System'!$D9='Nick Chart'!F$3,'Nick System'!$L9,""))</f>
        <v/>
      </c>
    </row>
    <row r="10" spans="1:6">
      <c r="A10" s="18" t="str">
        <f>IF('Nick System'!$B10='Nick Chart'!A$3, 'Nick System'!$K10, IF('Nick System'!$D10='Nick Chart'!A$3,'Nick System'!$L10,""))</f>
        <v/>
      </c>
      <c r="B10" s="18">
        <f>IF('Nick System'!$B10='Nick Chart'!B$3, 'Nick System'!$K10, IF('Nick System'!$D10='Nick Chart'!B$3,'Nick System'!$L10,""))</f>
        <v>1016.9207264301554</v>
      </c>
      <c r="C10" s="18" t="str">
        <f>IF('Nick System'!$B10='Nick Chart'!C$3, 'Nick System'!$K10, IF('Nick System'!$D10='Nick Chart'!C$3,'Nick System'!$L10,""))</f>
        <v/>
      </c>
      <c r="D10" s="18">
        <f>IF('Nick System'!$B10='Nick Chart'!D$3, 'Nick System'!$K10, IF('Nick System'!$D10='Nick Chart'!D$3,'Nick System'!$L10,""))</f>
        <v>1048.688082417304</v>
      </c>
      <c r="E10" s="18" t="str">
        <f>IF('Nick System'!$B10='Nick Chart'!E$3, 'Nick System'!$K10, IF('Nick System'!$D10='Nick Chart'!E$3,'Nick System'!$L10,""))</f>
        <v/>
      </c>
      <c r="F10" s="18" t="str">
        <f>IF('Nick System'!$B10='Nick Chart'!F$3, 'Nick System'!$K10, IF('Nick System'!$D10='Nick Chart'!F$3,'Nick System'!$L10,""))</f>
        <v/>
      </c>
    </row>
    <row r="11" spans="1:6">
      <c r="A11" s="18" t="str">
        <f>IF('Nick System'!$B11='Nick Chart'!A$3, 'Nick System'!$K11, IF('Nick System'!$D11='Nick Chart'!A$3,'Nick System'!$L11,""))</f>
        <v/>
      </c>
      <c r="B11" s="18">
        <f>IF('Nick System'!$B11='Nick Chart'!B$3, 'Nick System'!$K11, IF('Nick System'!$D11='Nick Chart'!B$3,'Nick System'!$L11,""))</f>
        <v>1034.1033770281583</v>
      </c>
      <c r="C11" s="18">
        <f>IF('Nick System'!$B11='Nick Chart'!C$3, 'Nick System'!$K11, IF('Nick System'!$D11='Nick Chart'!C$3,'Nick System'!$L11,""))</f>
        <v>892.70854055453754</v>
      </c>
      <c r="D11" s="18" t="str">
        <f>IF('Nick System'!$B11='Nick Chart'!D$3, 'Nick System'!$K11, IF('Nick System'!$D11='Nick Chart'!D$3,'Nick System'!$L11,""))</f>
        <v/>
      </c>
      <c r="E11" s="18" t="str">
        <f>IF('Nick System'!$B11='Nick Chart'!E$3, 'Nick System'!$K11, IF('Nick System'!$D11='Nick Chart'!E$3,'Nick System'!$L11,""))</f>
        <v/>
      </c>
      <c r="F11" s="18" t="str">
        <f>IF('Nick System'!$B11='Nick Chart'!F$3, 'Nick System'!$K11, IF('Nick System'!$D11='Nick Chart'!F$3,'Nick System'!$L11,""))</f>
        <v/>
      </c>
    </row>
    <row r="12" spans="1:6">
      <c r="A12" s="18" t="str">
        <f>IF('Nick System'!$B12='Nick Chart'!A$3, 'Nick System'!$K12, IF('Nick System'!$D12='Nick Chart'!A$3,'Nick System'!$L12,""))</f>
        <v/>
      </c>
      <c r="B12" s="18">
        <f>IF('Nick System'!$B12='Nick Chart'!B$3, 'Nick System'!$K12, IF('Nick System'!$D12='Nick Chart'!B$3,'Nick System'!$L12,""))</f>
        <v>1044.8502248741174</v>
      </c>
      <c r="C12" s="18">
        <f>IF('Nick System'!$B12='Nick Chart'!C$3, 'Nick System'!$K12, IF('Nick System'!$D12='Nick Chart'!C$3,'Nick System'!$L12,""))</f>
        <v>881.96169270857854</v>
      </c>
      <c r="D12" s="18" t="str">
        <f>IF('Nick System'!$B12='Nick Chart'!D$3, 'Nick System'!$K12, IF('Nick System'!$D12='Nick Chart'!D$3,'Nick System'!$L12,""))</f>
        <v/>
      </c>
      <c r="E12" s="18" t="str">
        <f>IF('Nick System'!$B12='Nick Chart'!E$3, 'Nick System'!$K12, IF('Nick System'!$D12='Nick Chart'!E$3,'Nick System'!$L12,""))</f>
        <v/>
      </c>
      <c r="F12" s="18" t="str">
        <f>IF('Nick System'!$B12='Nick Chart'!F$3, 'Nick System'!$K12, IF('Nick System'!$D12='Nick Chart'!F$3,'Nick System'!$L12,""))</f>
        <v/>
      </c>
    </row>
    <row r="13" spans="1:6">
      <c r="A13" s="18">
        <f>IF('Nick System'!$B13='Nick Chart'!A$3, 'Nick System'!$K13, IF('Nick System'!$D13='Nick Chart'!A$3,'Nick System'!$L13,""))</f>
        <v>1001.4333912304126</v>
      </c>
      <c r="B13" s="18">
        <f>IF('Nick System'!$B13='Nick Chart'!B$3, 'Nick System'!$K13, IF('Nick System'!$D13='Nick Chart'!B$3,'Nick System'!$L13,""))</f>
        <v>1067.9168336437049</v>
      </c>
      <c r="C13" s="18" t="str">
        <f>IF('Nick System'!$B13='Nick Chart'!C$3, 'Nick System'!$K13, IF('Nick System'!$D13='Nick Chart'!C$3,'Nick System'!$L13,""))</f>
        <v/>
      </c>
      <c r="D13" s="18" t="str">
        <f>IF('Nick System'!$B13='Nick Chart'!D$3, 'Nick System'!$K13, IF('Nick System'!$D13='Nick Chart'!D$3,'Nick System'!$L13,""))</f>
        <v/>
      </c>
      <c r="E13" s="18" t="str">
        <f>IF('Nick System'!$B13='Nick Chart'!E$3, 'Nick System'!$K13, IF('Nick System'!$D13='Nick Chart'!E$3,'Nick System'!$L13,""))</f>
        <v/>
      </c>
      <c r="F13" s="18" t="str">
        <f>IF('Nick System'!$B13='Nick Chart'!F$3, 'Nick System'!$K13, IF('Nick System'!$D13='Nick Chart'!F$3,'Nick System'!$L13,""))</f>
        <v/>
      </c>
    </row>
    <row r="14" spans="1:6">
      <c r="A14" s="18">
        <f>IF('Nick System'!$B14='Nick Chart'!A$3, 'Nick System'!$K14, IF('Nick System'!$D14='Nick Chart'!A$3,'Nick System'!$L14,""))</f>
        <v>1017.8257170212656</v>
      </c>
      <c r="B14" s="18" t="str">
        <f>IF('Nick System'!$B14='Nick Chart'!B$3, 'Nick System'!$K14, IF('Nick System'!$D14='Nick Chart'!B$3,'Nick System'!$L14,""))</f>
        <v/>
      </c>
      <c r="C14" s="18">
        <f>IF('Nick System'!$B14='Nick Chart'!C$3, 'Nick System'!$K14, IF('Nick System'!$D14='Nick Chart'!C$3,'Nick System'!$L14,""))</f>
        <v>865.56936691772546</v>
      </c>
      <c r="D14" s="18" t="str">
        <f>IF('Nick System'!$B14='Nick Chart'!D$3, 'Nick System'!$K14, IF('Nick System'!$D14='Nick Chart'!D$3,'Nick System'!$L14,""))</f>
        <v/>
      </c>
      <c r="E14" s="18" t="str">
        <f>IF('Nick System'!$B14='Nick Chart'!E$3, 'Nick System'!$K14, IF('Nick System'!$D14='Nick Chart'!E$3,'Nick System'!$L14,""))</f>
        <v/>
      </c>
      <c r="F14" s="18" t="str">
        <f>IF('Nick System'!$B14='Nick Chart'!F$3, 'Nick System'!$K14, IF('Nick System'!$D14='Nick Chart'!F$3,'Nick System'!$L14,""))</f>
        <v/>
      </c>
    </row>
    <row r="15" spans="1:6">
      <c r="A15" s="18" t="str">
        <f>IF('Nick System'!$B15='Nick Chart'!A$3, 'Nick System'!$K15, IF('Nick System'!$D15='Nick Chart'!A$3,'Nick System'!$L15,""))</f>
        <v/>
      </c>
      <c r="B15" s="18">
        <f>IF('Nick System'!$B15='Nick Chart'!B$3, 'Nick System'!$K15, IF('Nick System'!$D15='Nick Chart'!B$3,'Nick System'!$L15,""))</f>
        <v>1079.5687969848393</v>
      </c>
      <c r="C15" s="18">
        <f>IF('Nick System'!$B15='Nick Chart'!C$3, 'Nick System'!$K15, IF('Nick System'!$D15='Nick Chart'!C$3,'Nick System'!$L15,""))</f>
        <v>853.91740357659091</v>
      </c>
      <c r="D15" s="18" t="str">
        <f>IF('Nick System'!$B15='Nick Chart'!D$3, 'Nick System'!$K15, IF('Nick System'!$D15='Nick Chart'!D$3,'Nick System'!$L15,""))</f>
        <v/>
      </c>
      <c r="E15" s="18" t="str">
        <f>IF('Nick System'!$B15='Nick Chart'!E$3, 'Nick System'!$K15, IF('Nick System'!$D15='Nick Chart'!E$3,'Nick System'!$L15,""))</f>
        <v/>
      </c>
      <c r="F15" s="18" t="str">
        <f>IF('Nick System'!$B15='Nick Chart'!F$3, 'Nick System'!$K15, IF('Nick System'!$D15='Nick Chart'!F$3,'Nick System'!$L15,""))</f>
        <v/>
      </c>
    </row>
    <row r="16" spans="1:6">
      <c r="A16" s="18">
        <f>IF('Nick System'!$B16='Nick Chart'!A$3, 'Nick System'!$K16, IF('Nick System'!$D16='Nick Chart'!A$3,'Nick System'!$L16,""))</f>
        <v>1031.5549009796434</v>
      </c>
      <c r="B16" s="18" t="str">
        <f>IF('Nick System'!$B16='Nick Chart'!B$3, 'Nick System'!$K16, IF('Nick System'!$D16='Nick Chart'!B$3,'Nick System'!$L16,""))</f>
        <v/>
      </c>
      <c r="C16" s="18">
        <f>IF('Nick System'!$B16='Nick Chart'!C$3, 'Nick System'!$K16, IF('Nick System'!$D16='Nick Chart'!C$3,'Nick System'!$L16,""))</f>
        <v>840.18821961821322</v>
      </c>
      <c r="D16" s="18" t="str">
        <f>IF('Nick System'!$B16='Nick Chart'!D$3, 'Nick System'!$K16, IF('Nick System'!$D16='Nick Chart'!D$3,'Nick System'!$L16,""))</f>
        <v/>
      </c>
      <c r="E16" s="18" t="str">
        <f>IF('Nick System'!$B16='Nick Chart'!E$3, 'Nick System'!$K16, IF('Nick System'!$D16='Nick Chart'!E$3,'Nick System'!$L16,""))</f>
        <v/>
      </c>
      <c r="F16" s="18" t="str">
        <f>IF('Nick System'!$B16='Nick Chart'!F$3, 'Nick System'!$K16, IF('Nick System'!$D16='Nick Chart'!F$3,'Nick System'!$L16,""))</f>
        <v/>
      </c>
    </row>
    <row r="17" spans="1:6">
      <c r="A17" s="18" t="str">
        <f>IF('Nick System'!$B17='Nick Chart'!A$3, 'Nick System'!$K17, IF('Nick System'!$D17='Nick Chart'!A$3,'Nick System'!$L17,""))</f>
        <v/>
      </c>
      <c r="B17" s="18" t="str">
        <f>IF('Nick System'!$B17='Nick Chart'!B$3, 'Nick System'!$K17, IF('Nick System'!$D17='Nick Chart'!B$3,'Nick System'!$L17,""))</f>
        <v/>
      </c>
      <c r="C17" s="18">
        <f>IF('Nick System'!$B17='Nick Chart'!C$3, 'Nick System'!$K17, IF('Nick System'!$D17='Nick Chart'!C$3,'Nick System'!$L17,""))</f>
        <v>877.84786632753708</v>
      </c>
      <c r="D17" s="18">
        <f>IF('Nick System'!$B17='Nick Chart'!D$3, 'Nick System'!$K17, IF('Nick System'!$D17='Nick Chart'!D$3,'Nick System'!$L17,""))</f>
        <v>1011.0284357079802</v>
      </c>
      <c r="E17" s="18" t="str">
        <f>IF('Nick System'!$B17='Nick Chart'!E$3, 'Nick System'!$K17, IF('Nick System'!$D17='Nick Chart'!E$3,'Nick System'!$L17,""))</f>
        <v/>
      </c>
      <c r="F17" s="18" t="str">
        <f>IF('Nick System'!$B17='Nick Chart'!F$3, 'Nick System'!$K17, IF('Nick System'!$D17='Nick Chart'!F$3,'Nick System'!$L17,""))</f>
        <v/>
      </c>
    </row>
    <row r="18" spans="1:6">
      <c r="A18" s="18">
        <f>IF('Nick System'!$B18='Nick Chart'!A$3, 'Nick System'!$K18, IF('Nick System'!$D18='Nick Chart'!A$3,'Nick System'!$L18,""))</f>
        <v>1045.8718320119681</v>
      </c>
      <c r="B18" s="18" t="str">
        <f>IF('Nick System'!$B18='Nick Chart'!B$3, 'Nick System'!$K18, IF('Nick System'!$D18='Nick Chart'!B$3,'Nick System'!$L18,""))</f>
        <v/>
      </c>
      <c r="C18" s="18">
        <f>IF('Nick System'!$B18='Nick Chart'!C$3, 'Nick System'!$K18, IF('Nick System'!$D18='Nick Chart'!C$3,'Nick System'!$L18,""))</f>
        <v>863.53093529521254</v>
      </c>
      <c r="D18" s="18" t="str">
        <f>IF('Nick System'!$B18='Nick Chart'!D$3, 'Nick System'!$K18, IF('Nick System'!$D18='Nick Chart'!D$3,'Nick System'!$L18,""))</f>
        <v/>
      </c>
      <c r="E18" s="18" t="str">
        <f>IF('Nick System'!$B18='Nick Chart'!E$3, 'Nick System'!$K18, IF('Nick System'!$D18='Nick Chart'!E$3,'Nick System'!$L18,""))</f>
        <v/>
      </c>
      <c r="F18" s="18" t="str">
        <f>IF('Nick System'!$B18='Nick Chart'!F$3, 'Nick System'!$K18, IF('Nick System'!$D18='Nick Chart'!F$3,'Nick System'!$L18,""))</f>
        <v/>
      </c>
    </row>
    <row r="19" spans="1:6">
      <c r="A19" s="18">
        <f>IF('Nick System'!$B19='Nick Chart'!A$3, 'Nick System'!$K19, IF('Nick System'!$D19='Nick Chart'!A$3,'Nick System'!$L19,""))</f>
        <v>1023.7406069950545</v>
      </c>
      <c r="B19" s="18">
        <f>IF('Nick System'!$B19='Nick Chart'!B$3, 'Nick System'!$K19, IF('Nick System'!$D19='Nick Chart'!B$3,'Nick System'!$L19,""))</f>
        <v>1101.700022001753</v>
      </c>
      <c r="C19" s="18" t="str">
        <f>IF('Nick System'!$B19='Nick Chart'!C$3, 'Nick System'!$K19, IF('Nick System'!$D19='Nick Chart'!C$3,'Nick System'!$L19,""))</f>
        <v/>
      </c>
      <c r="D19" s="18" t="str">
        <f>IF('Nick System'!$B19='Nick Chart'!D$3, 'Nick System'!$K19, IF('Nick System'!$D19='Nick Chart'!D$3,'Nick System'!$L19,""))</f>
        <v/>
      </c>
      <c r="E19" s="18" t="str">
        <f>IF('Nick System'!$B19='Nick Chart'!E$3, 'Nick System'!$K19, IF('Nick System'!$D19='Nick Chart'!E$3,'Nick System'!$L19,""))</f>
        <v/>
      </c>
      <c r="F19" s="18" t="str">
        <f>IF('Nick System'!$B19='Nick Chart'!F$3, 'Nick System'!$K19, IF('Nick System'!$D19='Nick Chart'!F$3,'Nick System'!$L19,""))</f>
        <v/>
      </c>
    </row>
    <row r="20" spans="1:6">
      <c r="A20" s="18">
        <f>IF('Nick System'!$B20='Nick Chart'!A$3, 'Nick System'!$K20, IF('Nick System'!$D20='Nick Chart'!A$3,'Nick System'!$L20,""))</f>
        <v>1053.6476032211744</v>
      </c>
      <c r="B20" s="18">
        <f>IF('Nick System'!$B20='Nick Chart'!B$3, 'Nick System'!$K20, IF('Nick System'!$D20='Nick Chart'!B$3,'Nick System'!$L20,""))</f>
        <v>1071.7930257756329</v>
      </c>
      <c r="C20" s="18" t="str">
        <f>IF('Nick System'!$B20='Nick Chart'!C$3, 'Nick System'!$K20, IF('Nick System'!$D20='Nick Chart'!C$3,'Nick System'!$L20,""))</f>
        <v/>
      </c>
      <c r="D20" s="18" t="str">
        <f>IF('Nick System'!$B20='Nick Chart'!D$3, 'Nick System'!$K20, IF('Nick System'!$D20='Nick Chart'!D$3,'Nick System'!$L20,""))</f>
        <v/>
      </c>
      <c r="E20" s="18" t="str">
        <f>IF('Nick System'!$B20='Nick Chart'!E$3, 'Nick System'!$K20, IF('Nick System'!$D20='Nick Chart'!E$3,'Nick System'!$L20,""))</f>
        <v/>
      </c>
      <c r="F20" s="18" t="str">
        <f>IF('Nick System'!$B20='Nick Chart'!F$3, 'Nick System'!$K20, IF('Nick System'!$D20='Nick Chart'!F$3,'Nick System'!$L20,""))</f>
        <v/>
      </c>
    </row>
    <row r="21" spans="1:6">
      <c r="A21" s="18">
        <f>IF('Nick System'!$B21='Nick Chart'!A$3, 'Nick System'!$K21, IF('Nick System'!$D21='Nick Chart'!A$3,'Nick System'!$L21,""))</f>
        <v>1079.4259958513767</v>
      </c>
      <c r="B21" s="18">
        <f>IF('Nick System'!$B21='Nick Chart'!B$3, 'Nick System'!$K21, IF('Nick System'!$D21='Nick Chart'!B$3,'Nick System'!$L21,""))</f>
        <v>1046.0146331454307</v>
      </c>
      <c r="C21" s="18" t="str">
        <f>IF('Nick System'!$B21='Nick Chart'!C$3, 'Nick System'!$K21, IF('Nick System'!$D21='Nick Chart'!C$3,'Nick System'!$L21,""))</f>
        <v/>
      </c>
      <c r="D21" s="18" t="str">
        <f>IF('Nick System'!$B21='Nick Chart'!D$3, 'Nick System'!$K21, IF('Nick System'!$D21='Nick Chart'!D$3,'Nick System'!$L21,""))</f>
        <v/>
      </c>
      <c r="E21" s="18" t="str">
        <f>IF('Nick System'!$B21='Nick Chart'!E$3, 'Nick System'!$K21, IF('Nick System'!$D21='Nick Chart'!E$3,'Nick System'!$L21,""))</f>
        <v/>
      </c>
      <c r="F21" s="18" t="str">
        <f>IF('Nick System'!$B21='Nick Chart'!F$3, 'Nick System'!$K21, IF('Nick System'!$D21='Nick Chart'!F$3,'Nick System'!$L21,""))</f>
        <v/>
      </c>
    </row>
    <row r="22" spans="1:6">
      <c r="A22" s="18">
        <f>IF('Nick System'!$B22='Nick Chart'!A$3, 'Nick System'!$K22, IF('Nick System'!$D22='Nick Chart'!A$3,'Nick System'!$L22,""))</f>
        <v>1099.1641847800151</v>
      </c>
      <c r="B22" s="18" t="str">
        <f>IF('Nick System'!$B22='Nick Chart'!B$3, 'Nick System'!$K22, IF('Nick System'!$D22='Nick Chart'!B$3,'Nick System'!$L22,""))</f>
        <v/>
      </c>
      <c r="C22" s="18" t="str">
        <f>IF('Nick System'!$B22='Nick Chart'!C$3, 'Nick System'!$K22, IF('Nick System'!$D22='Nick Chart'!C$3,'Nick System'!$L22,""))</f>
        <v/>
      </c>
      <c r="D22" s="18">
        <f>IF('Nick System'!$B22='Nick Chart'!D$3, 'Nick System'!$K22, IF('Nick System'!$D22='Nick Chart'!D$3,'Nick System'!$L22,""))</f>
        <v>991.29024677934171</v>
      </c>
      <c r="E22" s="18" t="str">
        <f>IF('Nick System'!$B22='Nick Chart'!E$3, 'Nick System'!$K22, IF('Nick System'!$D22='Nick Chart'!E$3,'Nick System'!$L22,""))</f>
        <v/>
      </c>
      <c r="F22" s="18" t="str">
        <f>IF('Nick System'!$B22='Nick Chart'!F$3, 'Nick System'!$K22, IF('Nick System'!$D22='Nick Chart'!F$3,'Nick System'!$L22,""))</f>
        <v/>
      </c>
    </row>
    <row r="23" spans="1:6">
      <c r="A23" s="18" t="str">
        <f>IF('Nick System'!$B23='Nick Chart'!A$3, 'Nick System'!$K23, IF('Nick System'!$D23='Nick Chart'!A$3,'Nick System'!$L23,""))</f>
        <v/>
      </c>
      <c r="B23" s="18">
        <f>IF('Nick System'!$B23='Nick Chart'!B$3, 'Nick System'!$K23, IF('Nick System'!$D23='Nick Chart'!B$3,'Nick System'!$L23,""))</f>
        <v>1058.7123295658084</v>
      </c>
      <c r="C23" s="18">
        <f>IF('Nick System'!$B23='Nick Chart'!C$3, 'Nick System'!$K23, IF('Nick System'!$D23='Nick Chart'!C$3,'Nick System'!$L23,""))</f>
        <v>850.83323887483482</v>
      </c>
      <c r="D23" s="18" t="str">
        <f>IF('Nick System'!$B23='Nick Chart'!D$3, 'Nick System'!$K23, IF('Nick System'!$D23='Nick Chart'!D$3,'Nick System'!$L23,""))</f>
        <v/>
      </c>
      <c r="E23" s="18" t="str">
        <f>IF('Nick System'!$B23='Nick Chart'!E$3, 'Nick System'!$K23, IF('Nick System'!$D23='Nick Chart'!E$3,'Nick System'!$L23,""))</f>
        <v/>
      </c>
      <c r="F23" s="18" t="str">
        <f>IF('Nick System'!$B23='Nick Chart'!F$3, 'Nick System'!$K23, IF('Nick System'!$D23='Nick Chart'!F$3,'Nick System'!$L23,""))</f>
        <v/>
      </c>
    </row>
    <row r="24" spans="1:6">
      <c r="A24" s="18" t="str">
        <f>IF('Nick System'!$B24='Nick Chart'!A$3, 'Nick System'!$K24, IF('Nick System'!$D24='Nick Chart'!A$3,'Nick System'!$L24,""))</f>
        <v/>
      </c>
      <c r="B24" s="18">
        <f>IF('Nick System'!$B24='Nick Chart'!B$3, 'Nick System'!$K24, IF('Nick System'!$D24='Nick Chart'!B$3,'Nick System'!$L24,""))</f>
        <v>1021.0838581943791</v>
      </c>
      <c r="C24" s="18">
        <f>IF('Nick System'!$B24='Nick Chart'!C$3, 'Nick System'!$K24, IF('Nick System'!$D24='Nick Chart'!C$3,'Nick System'!$L24,""))</f>
        <v>888.46171024626415</v>
      </c>
      <c r="D24" s="18" t="str">
        <f>IF('Nick System'!$B24='Nick Chart'!D$3, 'Nick System'!$K24, IF('Nick System'!$D24='Nick Chart'!D$3,'Nick System'!$L24,""))</f>
        <v/>
      </c>
      <c r="E24" s="18" t="str">
        <f>IF('Nick System'!$B24='Nick Chart'!E$3, 'Nick System'!$K24, IF('Nick System'!$D24='Nick Chart'!E$3,'Nick System'!$L24,""))</f>
        <v/>
      </c>
      <c r="F24" s="18" t="str">
        <f>IF('Nick System'!$B24='Nick Chart'!F$3, 'Nick System'!$K24, IF('Nick System'!$D24='Nick Chart'!F$3,'Nick System'!$L24,""))</f>
        <v/>
      </c>
    </row>
    <row r="25" spans="1:6">
      <c r="A25" s="18" t="str">
        <f>IF('Nick System'!$B25='Nick Chart'!A$3, 'Nick System'!$K25, IF('Nick System'!$D25='Nick Chart'!A$3,'Nick System'!$L25,""))</f>
        <v/>
      </c>
      <c r="B25" s="18">
        <f>IF('Nick System'!$B25='Nick Chart'!B$3, 'Nick System'!$K25, IF('Nick System'!$D25='Nick Chart'!B$3,'Nick System'!$L25,""))</f>
        <v>987.66101083751596</v>
      </c>
      <c r="C25" s="18">
        <f>IF('Nick System'!$B25='Nick Chart'!C$3, 'Nick System'!$K25, IF('Nick System'!$D25='Nick Chart'!C$3,'Nick System'!$L25,""))</f>
        <v>921.88455760312729</v>
      </c>
      <c r="D25" s="18" t="str">
        <f>IF('Nick System'!$B25='Nick Chart'!D$3, 'Nick System'!$K25, IF('Nick System'!$D25='Nick Chart'!D$3,'Nick System'!$L25,""))</f>
        <v/>
      </c>
      <c r="E25" s="18" t="str">
        <f>IF('Nick System'!$B25='Nick Chart'!E$3, 'Nick System'!$K25, IF('Nick System'!$D25='Nick Chart'!E$3,'Nick System'!$L25,""))</f>
        <v/>
      </c>
      <c r="F25" s="18" t="str">
        <f>IF('Nick System'!$B25='Nick Chart'!F$3, 'Nick System'!$K25, IF('Nick System'!$D25='Nick Chart'!F$3,'Nick System'!$L25,""))</f>
        <v/>
      </c>
    </row>
    <row r="26" spans="1:6">
      <c r="A26" s="18" t="str">
        <f>IF('Nick System'!$B26='Nick Chart'!A$3, 'Nick System'!$K26, IF('Nick System'!$D26='Nick Chart'!A$3,'Nick System'!$L26,""))</f>
        <v/>
      </c>
      <c r="B26" s="18">
        <f>IF('Nick System'!$B26='Nick Chart'!B$3, 'Nick System'!$K26, IF('Nick System'!$D26='Nick Chart'!B$3,'Nick System'!$L26,""))</f>
        <v>958.57730712723526</v>
      </c>
      <c r="C26" s="18">
        <f>IF('Nick System'!$B26='Nick Chart'!C$3, 'Nick System'!$K26, IF('Nick System'!$D26='Nick Chart'!C$3,'Nick System'!$L26,""))</f>
        <v>950.96826131340799</v>
      </c>
      <c r="D26" s="18" t="str">
        <f>IF('Nick System'!$B26='Nick Chart'!D$3, 'Nick System'!$K26, IF('Nick System'!$D26='Nick Chart'!D$3,'Nick System'!$L26,""))</f>
        <v/>
      </c>
      <c r="E26" s="18" t="str">
        <f>IF('Nick System'!$B26='Nick Chart'!E$3, 'Nick System'!$K26, IF('Nick System'!$D26='Nick Chart'!E$3,'Nick System'!$L26,""))</f>
        <v/>
      </c>
      <c r="F26" s="18" t="str">
        <f>IF('Nick System'!$B26='Nick Chart'!F$3, 'Nick System'!$K26, IF('Nick System'!$D26='Nick Chart'!F$3,'Nick System'!$L26,""))</f>
        <v/>
      </c>
    </row>
    <row r="27" spans="1:6">
      <c r="A27" s="18" t="str">
        <f>IF('Nick System'!$B27='Nick Chart'!A$3, 'Nick System'!$K27, IF('Nick System'!$D27='Nick Chart'!A$3,'Nick System'!$L27,""))</f>
        <v/>
      </c>
      <c r="B27" s="18">
        <f>IF('Nick System'!$B27='Nick Chart'!B$3, 'Nick System'!$K27, IF('Nick System'!$D27='Nick Chart'!B$3,'Nick System'!$L27,""))</f>
        <v>982.54082833496341</v>
      </c>
      <c r="C27" s="18">
        <f>IF('Nick System'!$B27='Nick Chart'!C$3, 'Nick System'!$K27, IF('Nick System'!$D27='Nick Chart'!C$3,'Nick System'!$L27,""))</f>
        <v>927.00474010567984</v>
      </c>
      <c r="D27" s="18" t="str">
        <f>IF('Nick System'!$B27='Nick Chart'!D$3, 'Nick System'!$K27, IF('Nick System'!$D27='Nick Chart'!D$3,'Nick System'!$L27,""))</f>
        <v/>
      </c>
      <c r="E27" s="18" t="str">
        <f>IF('Nick System'!$B27='Nick Chart'!E$3, 'Nick System'!$K27, IF('Nick System'!$D27='Nick Chart'!E$3,'Nick System'!$L27,""))</f>
        <v/>
      </c>
      <c r="F27" s="18" t="str">
        <f>IF('Nick System'!$B27='Nick Chart'!F$3, 'Nick System'!$K27, IF('Nick System'!$D27='Nick Chart'!F$3,'Nick System'!$L27,""))</f>
        <v/>
      </c>
    </row>
    <row r="28" spans="1:6">
      <c r="A28" s="18" t="str">
        <f>IF('Nick System'!$B28='Nick Chart'!A$3, 'Nick System'!$K28, IF('Nick System'!$D28='Nick Chart'!A$3,'Nick System'!$L28,""))</f>
        <v/>
      </c>
      <c r="B28" s="18">
        <f>IF('Nick System'!$B28='Nick Chart'!B$3, 'Nick System'!$K28, IF('Nick System'!$D28='Nick Chart'!B$3,'Nick System'!$L28,""))</f>
        <v>1003.1576250057983</v>
      </c>
      <c r="C28" s="18">
        <f>IF('Nick System'!$B28='Nick Chart'!C$3, 'Nick System'!$K28, IF('Nick System'!$D28='Nick Chart'!C$3,'Nick System'!$L28,""))</f>
        <v>906.38794343484494</v>
      </c>
      <c r="D28" s="18" t="str">
        <f>IF('Nick System'!$B28='Nick Chart'!D$3, 'Nick System'!$K28, IF('Nick System'!$D28='Nick Chart'!D$3,'Nick System'!$L28,""))</f>
        <v/>
      </c>
      <c r="E28" s="18" t="str">
        <f>IF('Nick System'!$B28='Nick Chart'!E$3, 'Nick System'!$K28, IF('Nick System'!$D28='Nick Chart'!E$3,'Nick System'!$L28,""))</f>
        <v/>
      </c>
      <c r="F28" s="18" t="str">
        <f>IF('Nick System'!$B28='Nick Chart'!F$3, 'Nick System'!$K28, IF('Nick System'!$D28='Nick Chart'!F$3,'Nick System'!$L28,""))</f>
        <v/>
      </c>
    </row>
    <row r="29" spans="1:6">
      <c r="A29" s="18" t="str">
        <f>IF('Nick System'!$B29='Nick Chart'!A$3, 'Nick System'!$K29, IF('Nick System'!$D29='Nick Chart'!A$3,'Nick System'!$L29,""))</f>
        <v/>
      </c>
      <c r="B29" s="18">
        <f>IF('Nick System'!$B29='Nick Chart'!B$3, 'Nick System'!$K29, IF('Nick System'!$D29='Nick Chart'!B$3,'Nick System'!$L29,""))</f>
        <v>1026.8211023294566</v>
      </c>
      <c r="C29" s="18" t="str">
        <f>IF('Nick System'!$B29='Nick Chart'!C$3, 'Nick System'!$K29, IF('Nick System'!$D29='Nick Chart'!C$3,'Nick System'!$L29,""))</f>
        <v/>
      </c>
      <c r="D29" s="18">
        <f>IF('Nick System'!$B29='Nick Chart'!D$3, 'Nick System'!$K29, IF('Nick System'!$D29='Nick Chart'!D$3,'Nick System'!$L29,""))</f>
        <v>967.62676945568342</v>
      </c>
      <c r="E29" s="18" t="str">
        <f>IF('Nick System'!$B29='Nick Chart'!E$3, 'Nick System'!$K29, IF('Nick System'!$D29='Nick Chart'!E$3,'Nick System'!$L29,""))</f>
        <v/>
      </c>
      <c r="F29" s="18" t="str">
        <f>IF('Nick System'!$B29='Nick Chart'!F$3, 'Nick System'!$K29, IF('Nick System'!$D29='Nick Chart'!F$3,'Nick System'!$L29,""))</f>
        <v/>
      </c>
    </row>
    <row r="30" spans="1:6">
      <c r="A30" s="18" t="str">
        <f>IF('Nick System'!$B30='Nick Chart'!A$3, 'Nick System'!$K30, IF('Nick System'!$D30='Nick Chart'!A$3,'Nick System'!$L30,""))</f>
        <v/>
      </c>
      <c r="B30" s="18">
        <f>IF('Nick System'!$B30='Nick Chart'!B$3, 'Nick System'!$K30, IF('Nick System'!$D30='Nick Chart'!B$3,'Nick System'!$L30,""))</f>
        <v>994.1531093101089</v>
      </c>
      <c r="C30" s="18">
        <f>IF('Nick System'!$B30='Nick Chart'!C$3, 'Nick System'!$K30, IF('Nick System'!$D30='Nick Chart'!C$3,'Nick System'!$L30,""))</f>
        <v>939.05593645419265</v>
      </c>
      <c r="D30" s="18" t="str">
        <f>IF('Nick System'!$B30='Nick Chart'!D$3, 'Nick System'!$K30, IF('Nick System'!$D30='Nick Chart'!D$3,'Nick System'!$L30,""))</f>
        <v/>
      </c>
      <c r="E30" s="18" t="str">
        <f>IF('Nick System'!$B30='Nick Chart'!E$3, 'Nick System'!$K30, IF('Nick System'!$D30='Nick Chart'!E$3,'Nick System'!$L30,""))</f>
        <v/>
      </c>
      <c r="F30" s="18" t="str">
        <f>IF('Nick System'!$B30='Nick Chart'!F$3, 'Nick System'!$K30, IF('Nick System'!$D30='Nick Chart'!F$3,'Nick System'!$L30,""))</f>
        <v/>
      </c>
    </row>
    <row r="31" spans="1:6">
      <c r="A31" s="18" t="str">
        <f>IF('Nick System'!$B31='Nick Chart'!A$3, 'Nick System'!$K31, IF('Nick System'!$D31='Nick Chart'!A$3,'Nick System'!$L31,""))</f>
        <v/>
      </c>
      <c r="B31" s="18">
        <f>IF('Nick System'!$B31='Nick Chart'!B$3, 'Nick System'!$K31, IF('Nick System'!$D31='Nick Chart'!B$3,'Nick System'!$L31,""))</f>
        <v>1014.800085321291</v>
      </c>
      <c r="C31" s="18">
        <f>IF('Nick System'!$B31='Nick Chart'!C$3, 'Nick System'!$K31, IF('Nick System'!$D31='Nick Chart'!C$3,'Nick System'!$L31,""))</f>
        <v>918.40896044301053</v>
      </c>
      <c r="D31" s="18" t="str">
        <f>IF('Nick System'!$B31='Nick Chart'!D$3, 'Nick System'!$K31, IF('Nick System'!$D31='Nick Chart'!D$3,'Nick System'!$L31,""))</f>
        <v/>
      </c>
      <c r="E31" s="18" t="str">
        <f>IF('Nick System'!$B31='Nick Chart'!E$3, 'Nick System'!$K31, IF('Nick System'!$D31='Nick Chart'!E$3,'Nick System'!$L31,""))</f>
        <v/>
      </c>
      <c r="F31" s="18" t="str">
        <f>IF('Nick System'!$B31='Nick Chart'!F$3, 'Nick System'!$K31, IF('Nick System'!$D31='Nick Chart'!F$3,'Nick System'!$L31,""))</f>
        <v/>
      </c>
    </row>
    <row r="32" spans="1:6">
      <c r="A32" s="18" t="str">
        <f>IF('Nick System'!$B32='Nick Chart'!A$3, 'Nick System'!$K32, IF('Nick System'!$D32='Nick Chart'!A$3,'Nick System'!$L32,""))</f>
        <v/>
      </c>
      <c r="B32" s="18">
        <f>IF('Nick System'!$B32='Nick Chart'!B$3, 'Nick System'!$K32, IF('Nick System'!$D32='Nick Chart'!B$3,'Nick System'!$L32,""))</f>
        <v>1041.6080602942648</v>
      </c>
      <c r="C32" s="18" t="str">
        <f>IF('Nick System'!$B32='Nick Chart'!C$3, 'Nick System'!$K32, IF('Nick System'!$D32='Nick Chart'!C$3,'Nick System'!$L32,""))</f>
        <v/>
      </c>
      <c r="D32" s="18" t="str">
        <f>IF('Nick System'!$B32='Nick Chart'!D$3, 'Nick System'!$K32, IF('Nick System'!$D32='Nick Chart'!D$3,'Nick System'!$L32,""))</f>
        <v/>
      </c>
      <c r="E32" s="18">
        <f>IF('Nick System'!$B32='Nick Chart'!E$3, 'Nick System'!$K32, IF('Nick System'!$D32='Nick Chart'!E$3,'Nick System'!$L32,""))</f>
        <v>973.19202502702615</v>
      </c>
      <c r="F32" s="18" t="str">
        <f>IF('Nick System'!$B32='Nick Chart'!F$3, 'Nick System'!$K32, IF('Nick System'!$D32='Nick Chart'!F$3,'Nick System'!$L32,""))</f>
        <v/>
      </c>
    </row>
    <row r="33" spans="1:6">
      <c r="A33" s="18">
        <f>IF('Nick System'!$B33='Nick Chart'!A$3, 'Nick System'!$K33, IF('Nick System'!$D33='Nick Chart'!A$3,'Nick System'!$L33,""))</f>
        <v>1070.6422431222297</v>
      </c>
      <c r="B33" s="18">
        <f>IF('Nick System'!$B33='Nick Chart'!B$3, 'Nick System'!$K33, IF('Nick System'!$D33='Nick Chart'!B$3,'Nick System'!$L33,""))</f>
        <v>1070.1300019520502</v>
      </c>
      <c r="C33" s="18" t="str">
        <f>IF('Nick System'!$B33='Nick Chart'!C$3, 'Nick System'!$K33, IF('Nick System'!$D33='Nick Chart'!C$3,'Nick System'!$L33,""))</f>
        <v/>
      </c>
      <c r="D33" s="18" t="str">
        <f>IF('Nick System'!$B33='Nick Chart'!D$3, 'Nick System'!$K33, IF('Nick System'!$D33='Nick Chart'!D$3,'Nick System'!$L33,""))</f>
        <v/>
      </c>
      <c r="E33" s="18" t="str">
        <f>IF('Nick System'!$B33='Nick Chart'!E$3, 'Nick System'!$K33, IF('Nick System'!$D33='Nick Chart'!E$3,'Nick System'!$L33,""))</f>
        <v/>
      </c>
      <c r="F33" s="18" t="str">
        <f>IF('Nick System'!$B33='Nick Chart'!F$3, 'Nick System'!$K33, IF('Nick System'!$D33='Nick Chart'!F$3,'Nick System'!$L33,""))</f>
        <v/>
      </c>
    </row>
    <row r="34" spans="1:6">
      <c r="A34" s="18">
        <f>IF('Nick System'!$B34='Nick Chart'!A$3, 'Nick System'!$K34, IF('Nick System'!$D34='Nick Chart'!A$3,'Nick System'!$L34,""))</f>
        <v>1095.1061216076264</v>
      </c>
      <c r="B34" s="18">
        <f>IF('Nick System'!$B34='Nick Chart'!B$3, 'Nick System'!$K34, IF('Nick System'!$D34='Nick Chart'!B$3,'Nick System'!$L34,""))</f>
        <v>1045.6661234666535</v>
      </c>
      <c r="C34" s="18" t="str">
        <f>IF('Nick System'!$B34='Nick Chart'!C$3, 'Nick System'!$K34, IF('Nick System'!$D34='Nick Chart'!C$3,'Nick System'!$L34,""))</f>
        <v/>
      </c>
      <c r="D34" s="18" t="str">
        <f>IF('Nick System'!$B34='Nick Chart'!D$3, 'Nick System'!$K34, IF('Nick System'!$D34='Nick Chart'!D$3,'Nick System'!$L34,""))</f>
        <v/>
      </c>
      <c r="E34" s="18" t="str">
        <f>IF('Nick System'!$B34='Nick Chart'!E$3, 'Nick System'!$K34, IF('Nick System'!$D34='Nick Chart'!E$3,'Nick System'!$L34,""))</f>
        <v/>
      </c>
      <c r="F34" s="18" t="str">
        <f>IF('Nick System'!$B34='Nick Chart'!F$3, 'Nick System'!$K34, IF('Nick System'!$D34='Nick Chart'!F$3,'Nick System'!$L34,""))</f>
        <v/>
      </c>
    </row>
    <row r="35" spans="1:6">
      <c r="A35" s="18">
        <f>IF('Nick System'!$B35='Nick Chart'!A$3, 'Nick System'!$K35, IF('Nick System'!$D35='Nick Chart'!A$3,'Nick System'!$L35,""))</f>
        <v>1116.1431205127781</v>
      </c>
      <c r="B35" s="18">
        <f>IF('Nick System'!$B35='Nick Chart'!B$3, 'Nick System'!$K35, IF('Nick System'!$D35='Nick Chart'!B$3,'Nick System'!$L35,""))</f>
        <v>1024.6291245615018</v>
      </c>
      <c r="C35" s="18" t="str">
        <f>IF('Nick System'!$B35='Nick Chart'!C$3, 'Nick System'!$K35, IF('Nick System'!$D35='Nick Chart'!C$3,'Nick System'!$L35,""))</f>
        <v/>
      </c>
      <c r="D35" s="18" t="str">
        <f>IF('Nick System'!$B35='Nick Chart'!D$3, 'Nick System'!$K35, IF('Nick System'!$D35='Nick Chart'!D$3,'Nick System'!$L35,""))</f>
        <v/>
      </c>
      <c r="E35" s="18" t="str">
        <f>IF('Nick System'!$B35='Nick Chart'!E$3, 'Nick System'!$K35, IF('Nick System'!$D35='Nick Chart'!E$3,'Nick System'!$L35,""))</f>
        <v/>
      </c>
      <c r="F35" s="18" t="str">
        <f>IF('Nick System'!$B35='Nick Chart'!F$3, 'Nick System'!$K35, IF('Nick System'!$D35='Nick Chart'!F$3,'Nick System'!$L35,""))</f>
        <v/>
      </c>
    </row>
    <row r="36" spans="1:6">
      <c r="A36" s="18">
        <f>IF('Nick System'!$B36='Nick Chart'!A$3, 'Nick System'!$K36, IF('Nick System'!$D36='Nick Chart'!A$3,'Nick System'!$L36,""))</f>
        <v>1134.3350696403902</v>
      </c>
      <c r="B36" s="18">
        <f>IF('Nick System'!$B36='Nick Chart'!B$3, 'Nick System'!$K36, IF('Nick System'!$D36='Nick Chart'!B$3,'Nick System'!$L36,""))</f>
        <v>1006.4371754338897</v>
      </c>
      <c r="C36" s="18" t="str">
        <f>IF('Nick System'!$B36='Nick Chart'!C$3, 'Nick System'!$K36, IF('Nick System'!$D36='Nick Chart'!C$3,'Nick System'!$L36,""))</f>
        <v/>
      </c>
      <c r="D36" s="18" t="str">
        <f>IF('Nick System'!$B36='Nick Chart'!D$3, 'Nick System'!$K36, IF('Nick System'!$D36='Nick Chart'!D$3,'Nick System'!$L36,""))</f>
        <v/>
      </c>
      <c r="E36" s="18" t="str">
        <f>IF('Nick System'!$B36='Nick Chart'!E$3, 'Nick System'!$K36, IF('Nick System'!$D36='Nick Chart'!E$3,'Nick System'!$L36,""))</f>
        <v/>
      </c>
      <c r="F36" s="18" t="str">
        <f>IF('Nick System'!$B36='Nick Chart'!F$3, 'Nick System'!$K36, IF('Nick System'!$D36='Nick Chart'!F$3,'Nick System'!$L36,""))</f>
        <v/>
      </c>
    </row>
    <row r="37" spans="1:6">
      <c r="A37" s="18">
        <f>IF('Nick System'!$B37='Nick Chart'!A$3, 'Nick System'!$K37, IF('Nick System'!$D37='Nick Chart'!A$3,'Nick System'!$L37,""))</f>
        <v>1150.2025934593046</v>
      </c>
      <c r="B37" s="18">
        <f>IF('Nick System'!$B37='Nick Chart'!B$3, 'Nick System'!$K37, IF('Nick System'!$D37='Nick Chart'!B$3,'Nick System'!$L37,""))</f>
        <v>990.56965161497544</v>
      </c>
      <c r="C37" s="18" t="str">
        <f>IF('Nick System'!$B37='Nick Chart'!C$3, 'Nick System'!$K37, IF('Nick System'!$D37='Nick Chart'!C$3,'Nick System'!$L37,""))</f>
        <v/>
      </c>
      <c r="D37" s="18" t="str">
        <f>IF('Nick System'!$B37='Nick Chart'!D$3, 'Nick System'!$K37, IF('Nick System'!$D37='Nick Chart'!D$3,'Nick System'!$L37,""))</f>
        <v/>
      </c>
      <c r="E37" s="18" t="str">
        <f>IF('Nick System'!$B37='Nick Chart'!E$3, 'Nick System'!$K37, IF('Nick System'!$D37='Nick Chart'!E$3,'Nick System'!$L37,""))</f>
        <v/>
      </c>
      <c r="F37" s="18" t="str">
        <f>IF('Nick System'!$B37='Nick Chart'!F$3, 'Nick System'!$K37, IF('Nick System'!$D37='Nick Chart'!F$3,'Nick System'!$L37,""))</f>
        <v/>
      </c>
    </row>
    <row r="38" spans="1:6">
      <c r="A38" s="18">
        <f>IF('Nick System'!$B38='Nick Chart'!A$3, 'Nick System'!$K38, IF('Nick System'!$D38='Nick Chart'!A$3,'Nick System'!$L38,""))</f>
        <v>1160.4165014409971</v>
      </c>
      <c r="B38" s="18" t="str">
        <f>IF('Nick System'!$B38='Nick Chart'!B$3, 'Nick System'!$K38, IF('Nick System'!$D38='Nick Chart'!B$3,'Nick System'!$L38,""))</f>
        <v/>
      </c>
      <c r="C38" s="18">
        <f>IF('Nick System'!$B38='Nick Chart'!C$3, 'Nick System'!$K38, IF('Nick System'!$D38='Nick Chart'!C$3,'Nick System'!$L38,""))</f>
        <v>908.19505246131803</v>
      </c>
      <c r="D38" s="18" t="str">
        <f>IF('Nick System'!$B38='Nick Chart'!D$3, 'Nick System'!$K38, IF('Nick System'!$D38='Nick Chart'!D$3,'Nick System'!$L38,""))</f>
        <v/>
      </c>
      <c r="E38" s="18" t="str">
        <f>IF('Nick System'!$B38='Nick Chart'!E$3, 'Nick System'!$K38, IF('Nick System'!$D38='Nick Chart'!E$3,'Nick System'!$L38,""))</f>
        <v/>
      </c>
      <c r="F38" s="18" t="str">
        <f>IF('Nick System'!$B38='Nick Chart'!F$3, 'Nick System'!$K38, IF('Nick System'!$D38='Nick Chart'!F$3,'Nick System'!$L38,""))</f>
        <v/>
      </c>
    </row>
    <row r="39" spans="1:6">
      <c r="A39" s="18">
        <f>IF('Nick System'!$B39='Nick Chart'!A$3, 'Nick System'!$K39, IF('Nick System'!$D39='Nick Chart'!A$3,'Nick System'!$L39,""))</f>
        <v>1169.7122330398086</v>
      </c>
      <c r="B39" s="18" t="str">
        <f>IF('Nick System'!$B39='Nick Chart'!B$3, 'Nick System'!$K39, IF('Nick System'!$D39='Nick Chart'!B$3,'Nick System'!$L39,""))</f>
        <v/>
      </c>
      <c r="C39" s="18">
        <f>IF('Nick System'!$B39='Nick Chart'!C$3, 'Nick System'!$K39, IF('Nick System'!$D39='Nick Chart'!C$3,'Nick System'!$L39,""))</f>
        <v>898.89932086250656</v>
      </c>
      <c r="D39" s="18" t="str">
        <f>IF('Nick System'!$B39='Nick Chart'!D$3, 'Nick System'!$K39, IF('Nick System'!$D39='Nick Chart'!D$3,'Nick System'!$L39,""))</f>
        <v/>
      </c>
      <c r="E39" s="18" t="str">
        <f>IF('Nick System'!$B39='Nick Chart'!E$3, 'Nick System'!$K39, IF('Nick System'!$D39='Nick Chart'!E$3,'Nick System'!$L39,""))</f>
        <v/>
      </c>
      <c r="F39" s="18" t="str">
        <f>IF('Nick System'!$B39='Nick Chart'!F$3, 'Nick System'!$K39, IF('Nick System'!$D39='Nick Chart'!F$3,'Nick System'!$L39,""))</f>
        <v/>
      </c>
    </row>
    <row r="40" spans="1:6">
      <c r="A40" s="18">
        <f>IF('Nick System'!$B40='Nick Chart'!A$3, 'Nick System'!$K40, IF('Nick System'!$D40='Nick Chart'!A$3,'Nick System'!$L40,""))</f>
        <v>1140.7952693546688</v>
      </c>
      <c r="B40" s="18" t="str">
        <f>IF('Nick System'!$B40='Nick Chart'!B$3, 'Nick System'!$K40, IF('Nick System'!$D40='Nick Chart'!B$3,'Nick System'!$L40,""))</f>
        <v/>
      </c>
      <c r="C40" s="18">
        <f>IF('Nick System'!$B40='Nick Chart'!C$3, 'Nick System'!$K40, IF('Nick System'!$D40='Nick Chart'!C$3,'Nick System'!$L40,""))</f>
        <v>927.81628454764643</v>
      </c>
      <c r="D40" s="18" t="str">
        <f>IF('Nick System'!$B40='Nick Chart'!D$3, 'Nick System'!$K40, IF('Nick System'!$D40='Nick Chart'!D$3,'Nick System'!$L40,""))</f>
        <v/>
      </c>
      <c r="E40" s="18" t="str">
        <f>IF('Nick System'!$B40='Nick Chart'!E$3, 'Nick System'!$K40, IF('Nick System'!$D40='Nick Chart'!E$3,'Nick System'!$L40,""))</f>
        <v/>
      </c>
      <c r="F40" s="18" t="str">
        <f>IF('Nick System'!$B40='Nick Chart'!F$3, 'Nick System'!$K40, IF('Nick System'!$D40='Nick Chart'!F$3,'Nick System'!$L40,""))</f>
        <v/>
      </c>
    </row>
    <row r="41" spans="1:6">
      <c r="A41" s="18" t="str">
        <f>IF('Nick System'!$B41='Nick Chart'!A$3, 'Nick System'!$K41, IF('Nick System'!$D41='Nick Chart'!A$3,'Nick System'!$L41,""))</f>
        <v/>
      </c>
      <c r="B41" s="18">
        <f>IF('Nick System'!$B41='Nick Chart'!B$3, 'Nick System'!$K41, IF('Nick System'!$D41='Nick Chart'!B$3,'Nick System'!$L41,""))</f>
        <v>1010.6919942985769</v>
      </c>
      <c r="C41" s="18">
        <f>IF('Nick System'!$B41='Nick Chart'!C$3, 'Nick System'!$K41, IF('Nick System'!$D41='Nick Chart'!C$3,'Nick System'!$L41,""))</f>
        <v>907.69394186404497</v>
      </c>
      <c r="D41" s="18" t="str">
        <f>IF('Nick System'!$B41='Nick Chart'!D$3, 'Nick System'!$K41, IF('Nick System'!$D41='Nick Chart'!D$3,'Nick System'!$L41,""))</f>
        <v/>
      </c>
      <c r="E41" s="18" t="str">
        <f>IF('Nick System'!$B41='Nick Chart'!E$3, 'Nick System'!$K41, IF('Nick System'!$D41='Nick Chart'!E$3,'Nick System'!$L41,""))</f>
        <v/>
      </c>
      <c r="F41" s="18" t="str">
        <f>IF('Nick System'!$B41='Nick Chart'!F$3, 'Nick System'!$K41, IF('Nick System'!$D41='Nick Chart'!F$3,'Nick System'!$L41,""))</f>
        <v/>
      </c>
    </row>
    <row r="42" spans="1:6">
      <c r="A42" s="18" t="str">
        <f>IF('Nick System'!$B42='Nick Chart'!A$3, 'Nick System'!$K42, IF('Nick System'!$D42='Nick Chart'!A$3,'Nick System'!$L42,""))</f>
        <v/>
      </c>
      <c r="B42" s="18">
        <f>IF('Nick System'!$B42='Nick Chart'!B$3, 'Nick System'!$K42, IF('Nick System'!$D42='Nick Chart'!B$3,'Nick System'!$L42,""))</f>
        <v>1028.1344614007767</v>
      </c>
      <c r="C42" s="18">
        <f>IF('Nick System'!$B42='Nick Chart'!C$3, 'Nick System'!$K42, IF('Nick System'!$D42='Nick Chart'!C$3,'Nick System'!$L42,""))</f>
        <v>890.25147476184509</v>
      </c>
      <c r="D42" s="18" t="str">
        <f>IF('Nick System'!$B42='Nick Chart'!D$3, 'Nick System'!$K42, IF('Nick System'!$D42='Nick Chart'!D$3,'Nick System'!$L42,""))</f>
        <v/>
      </c>
      <c r="E42" s="18" t="str">
        <f>IF('Nick System'!$B42='Nick Chart'!E$3, 'Nick System'!$K42, IF('Nick System'!$D42='Nick Chart'!E$3,'Nick System'!$L42,""))</f>
        <v/>
      </c>
      <c r="F42" s="18" t="str">
        <f>IF('Nick System'!$B42='Nick Chart'!F$3, 'Nick System'!$K42, IF('Nick System'!$D42='Nick Chart'!F$3,'Nick System'!$L42,""))</f>
        <v/>
      </c>
    </row>
    <row r="43" spans="1:6">
      <c r="A43" s="18" t="str">
        <f>IF('Nick System'!$B43='Nick Chart'!A$3, 'Nick System'!$K43, IF('Nick System'!$D43='Nick Chart'!A$3,'Nick System'!$L43,""))</f>
        <v/>
      </c>
      <c r="B43" s="18">
        <f>IF('Nick System'!$B43='Nick Chart'!B$3, 'Nick System'!$K43, IF('Nick System'!$D43='Nick Chart'!B$3,'Nick System'!$L43,""))</f>
        <v>1043.3916326592325</v>
      </c>
      <c r="C43" s="18">
        <f>IF('Nick System'!$B43='Nick Chart'!C$3, 'Nick System'!$K43, IF('Nick System'!$D43='Nick Chart'!C$3,'Nick System'!$L43,""))</f>
        <v>874.99430350338935</v>
      </c>
      <c r="D43" s="18" t="str">
        <f>IF('Nick System'!$B43='Nick Chart'!D$3, 'Nick System'!$K43, IF('Nick System'!$D43='Nick Chart'!D$3,'Nick System'!$L43,""))</f>
        <v/>
      </c>
      <c r="E43" s="18" t="str">
        <f>IF('Nick System'!$B43='Nick Chart'!E$3, 'Nick System'!$K43, IF('Nick System'!$D43='Nick Chart'!E$3,'Nick System'!$L43,""))</f>
        <v/>
      </c>
      <c r="F43" s="18" t="str">
        <f>IF('Nick System'!$B43='Nick Chart'!F$3, 'Nick System'!$K43, IF('Nick System'!$D43='Nick Chart'!F$3,'Nick System'!$L43,""))</f>
        <v/>
      </c>
    </row>
    <row r="44" spans="1:6">
      <c r="A44" s="18" t="str">
        <f>IF('Nick System'!$B44='Nick Chart'!A$3, 'Nick System'!$K44, IF('Nick System'!$D44='Nick Chart'!A$3,'Nick System'!$L44,""))</f>
        <v/>
      </c>
      <c r="B44" s="18">
        <f>IF('Nick System'!$B44='Nick Chart'!B$3, 'Nick System'!$K44, IF('Nick System'!$D44='Nick Chart'!B$3,'Nick System'!$L44,""))</f>
        <v>1056.8669023704176</v>
      </c>
      <c r="C44" s="18">
        <f>IF('Nick System'!$B44='Nick Chart'!C$3, 'Nick System'!$K44, IF('Nick System'!$D44='Nick Chart'!C$3,'Nick System'!$L44,""))</f>
        <v>861.51903379220425</v>
      </c>
      <c r="D44" s="18" t="str">
        <f>IF('Nick System'!$B44='Nick Chart'!D$3, 'Nick System'!$K44, IF('Nick System'!$D44='Nick Chart'!D$3,'Nick System'!$L44,""))</f>
        <v/>
      </c>
      <c r="E44" s="18" t="str">
        <f>IF('Nick System'!$B44='Nick Chart'!E$3, 'Nick System'!$K44, IF('Nick System'!$D44='Nick Chart'!E$3,'Nick System'!$L44,""))</f>
        <v/>
      </c>
      <c r="F44" s="18" t="str">
        <f>IF('Nick System'!$B44='Nick Chart'!F$3, 'Nick System'!$K44, IF('Nick System'!$D44='Nick Chart'!F$3,'Nick System'!$L44,""))</f>
        <v/>
      </c>
    </row>
    <row r="45" spans="1:6">
      <c r="A45" s="18" t="str">
        <f>IF('Nick System'!$B45='Nick Chart'!A$3, 'Nick System'!$K45, IF('Nick System'!$D45='Nick Chart'!A$3,'Nick System'!$L45,""))</f>
        <v/>
      </c>
      <c r="B45" s="18">
        <f>IF('Nick System'!$B45='Nick Chart'!B$3, 'Nick System'!$K45, IF('Nick System'!$D45='Nick Chart'!B$3,'Nick System'!$L45,""))</f>
        <v>1019.8804861455137</v>
      </c>
      <c r="C45" s="18">
        <f>IF('Nick System'!$B45='Nick Chart'!C$3, 'Nick System'!$K45, IF('Nick System'!$D45='Nick Chart'!C$3,'Nick System'!$L45,""))</f>
        <v>898.50545001710816</v>
      </c>
      <c r="D45" s="18" t="str">
        <f>IF('Nick System'!$B45='Nick Chart'!D$3, 'Nick System'!$K45, IF('Nick System'!$D45='Nick Chart'!D$3,'Nick System'!$L45,""))</f>
        <v/>
      </c>
      <c r="E45" s="18" t="str">
        <f>IF('Nick System'!$B45='Nick Chart'!E$3, 'Nick System'!$K45, IF('Nick System'!$D45='Nick Chart'!E$3,'Nick System'!$L45,""))</f>
        <v/>
      </c>
      <c r="F45" s="18" t="str">
        <f>IF('Nick System'!$B45='Nick Chart'!F$3, 'Nick System'!$K45, IF('Nick System'!$D45='Nick Chart'!F$3,'Nick System'!$L45,""))</f>
        <v/>
      </c>
    </row>
    <row r="46" spans="1:6">
      <c r="A46" s="18" t="str">
        <f>IF('Nick System'!$B46='Nick Chart'!A$3, 'Nick System'!$K46, IF('Nick System'!$D46='Nick Chart'!A$3,'Nick System'!$L46,""))</f>
        <v/>
      </c>
      <c r="B46" s="18">
        <f>IF('Nick System'!$B46='Nick Chart'!B$3, 'Nick System'!$K46, IF('Nick System'!$D46='Nick Chart'!B$3,'Nick System'!$L46,""))</f>
        <v>1026.8546395320029</v>
      </c>
      <c r="C46" s="18">
        <f>IF('Nick System'!$B46='Nick Chart'!C$3, 'Nick System'!$K46, IF('Nick System'!$D46='Nick Chart'!C$3,'Nick System'!$L46,""))</f>
        <v>891.53129663061884</v>
      </c>
      <c r="D46" s="18" t="str">
        <f>IF('Nick System'!$B46='Nick Chart'!D$3, 'Nick System'!$K46, IF('Nick System'!$D46='Nick Chart'!D$3,'Nick System'!$L46,""))</f>
        <v/>
      </c>
      <c r="E46" s="18" t="str">
        <f>IF('Nick System'!$B46='Nick Chart'!E$3, 'Nick System'!$K46, IF('Nick System'!$D46='Nick Chart'!E$3,'Nick System'!$L46,""))</f>
        <v/>
      </c>
      <c r="F46" s="18" t="str">
        <f>IF('Nick System'!$B46='Nick Chart'!F$3, 'Nick System'!$K46, IF('Nick System'!$D46='Nick Chart'!F$3,'Nick System'!$L46,""))</f>
        <v/>
      </c>
    </row>
    <row r="47" spans="1:6">
      <c r="A47" s="18" t="str">
        <f>IF('Nick System'!$B47='Nick Chart'!A$3, 'Nick System'!$K47, IF('Nick System'!$D47='Nick Chart'!A$3,'Nick System'!$L47,""))</f>
        <v/>
      </c>
      <c r="B47" s="18">
        <f>IF('Nick System'!$B47='Nick Chart'!B$3, 'Nick System'!$K47, IF('Nick System'!$D47='Nick Chart'!B$3,'Nick System'!$L47,""))</f>
        <v>993.26704788605673</v>
      </c>
      <c r="C47" s="18">
        <f>IF('Nick System'!$B47='Nick Chart'!C$3, 'Nick System'!$K47, IF('Nick System'!$D47='Nick Chart'!C$3,'Nick System'!$L47,""))</f>
        <v>925.11888827656503</v>
      </c>
      <c r="D47" s="18" t="str">
        <f>IF('Nick System'!$B47='Nick Chart'!D$3, 'Nick System'!$K47, IF('Nick System'!$D47='Nick Chart'!D$3,'Nick System'!$L47,""))</f>
        <v/>
      </c>
      <c r="E47" s="18" t="str">
        <f>IF('Nick System'!$B47='Nick Chart'!E$3, 'Nick System'!$K47, IF('Nick System'!$D47='Nick Chart'!E$3,'Nick System'!$L47,""))</f>
        <v/>
      </c>
      <c r="F47" s="18" t="str">
        <f>IF('Nick System'!$B47='Nick Chart'!F$3, 'Nick System'!$K47, IF('Nick System'!$D47='Nick Chart'!F$3,'Nick System'!$L47,""))</f>
        <v/>
      </c>
    </row>
    <row r="48" spans="1:6">
      <c r="A48" s="18" t="str">
        <f>IF('Nick System'!$B48='Nick Chart'!A$3, 'Nick System'!$K48, IF('Nick System'!$D48='Nick Chart'!A$3,'Nick System'!$L48,""))</f>
        <v/>
      </c>
      <c r="B48" s="18">
        <f>IF('Nick System'!$B48='Nick Chart'!B$3, 'Nick System'!$K48, IF('Nick System'!$D48='Nick Chart'!B$3,'Nick System'!$L48,""))</f>
        <v>1013.0221617111795</v>
      </c>
      <c r="C48" s="18">
        <f>IF('Nick System'!$B48='Nick Chart'!C$3, 'Nick System'!$K48, IF('Nick System'!$D48='Nick Chart'!C$3,'Nick System'!$L48,""))</f>
        <v>905.36377445144228</v>
      </c>
      <c r="D48" s="18" t="str">
        <f>IF('Nick System'!$B48='Nick Chart'!D$3, 'Nick System'!$K48, IF('Nick System'!$D48='Nick Chart'!D$3,'Nick System'!$L48,""))</f>
        <v/>
      </c>
      <c r="E48" s="18" t="str">
        <f>IF('Nick System'!$B48='Nick Chart'!E$3, 'Nick System'!$K48, IF('Nick System'!$D48='Nick Chart'!E$3,'Nick System'!$L48,""))</f>
        <v/>
      </c>
      <c r="F48" s="18" t="str">
        <f>IF('Nick System'!$B48='Nick Chart'!F$3, 'Nick System'!$K48, IF('Nick System'!$D48='Nick Chart'!F$3,'Nick System'!$L48,""))</f>
        <v/>
      </c>
    </row>
    <row r="49" spans="1:6">
      <c r="A49" s="18" t="str">
        <f>IF('Nick System'!$B49='Nick Chart'!A$3, 'Nick System'!$K49, IF('Nick System'!$D49='Nick Chart'!A$3,'Nick System'!$L49,""))</f>
        <v/>
      </c>
      <c r="B49" s="18">
        <f>IF('Nick System'!$B49='Nick Chart'!B$3, 'Nick System'!$K49, IF('Nick System'!$D49='Nick Chart'!B$3,'Nick System'!$L49,""))</f>
        <v>1030.1644452580133</v>
      </c>
      <c r="C49" s="18">
        <f>IF('Nick System'!$B49='Nick Chart'!C$3, 'Nick System'!$K49, IF('Nick System'!$D49='Nick Chart'!C$3,'Nick System'!$L49,""))</f>
        <v>888.22149090460834</v>
      </c>
      <c r="D49" s="18" t="str">
        <f>IF('Nick System'!$B49='Nick Chart'!D$3, 'Nick System'!$K49, IF('Nick System'!$D49='Nick Chart'!D$3,'Nick System'!$L49,""))</f>
        <v/>
      </c>
      <c r="E49" s="18" t="str">
        <f>IF('Nick System'!$B49='Nick Chart'!E$3, 'Nick System'!$K49, IF('Nick System'!$D49='Nick Chart'!E$3,'Nick System'!$L49,""))</f>
        <v/>
      </c>
      <c r="F49" s="18" t="str">
        <f>IF('Nick System'!$B49='Nick Chart'!F$3, 'Nick System'!$K49, IF('Nick System'!$D49='Nick Chart'!F$3,'Nick System'!$L49,""))</f>
        <v/>
      </c>
    </row>
    <row r="50" spans="1:6">
      <c r="A50" s="18" t="str">
        <f>IF('Nick System'!$B50='Nick Chart'!A$3, 'Nick System'!$K50, IF('Nick System'!$D50='Nick Chart'!A$3,'Nick System'!$L50,""))</f>
        <v/>
      </c>
      <c r="B50" s="18">
        <f>IF('Nick System'!$B50='Nick Chart'!B$3, 'Nick System'!$K50, IF('Nick System'!$D50='Nick Chart'!B$3,'Nick System'!$L50,""))</f>
        <v>1036.5984644036721</v>
      </c>
      <c r="C50" s="18">
        <f>IF('Nick System'!$B50='Nick Chart'!C$3, 'Nick System'!$K50, IF('Nick System'!$D50='Nick Chart'!C$3,'Nick System'!$L50,""))</f>
        <v>881.78747175894944</v>
      </c>
      <c r="D50" s="18" t="str">
        <f>IF('Nick System'!$B50='Nick Chart'!D$3, 'Nick System'!$K50, IF('Nick System'!$D50='Nick Chart'!D$3,'Nick System'!$L50,""))</f>
        <v/>
      </c>
      <c r="E50" s="18" t="str">
        <f>IF('Nick System'!$B50='Nick Chart'!E$3, 'Nick System'!$K50, IF('Nick System'!$D50='Nick Chart'!E$3,'Nick System'!$L50,""))</f>
        <v/>
      </c>
      <c r="F50" s="18" t="str">
        <f>IF('Nick System'!$B50='Nick Chart'!F$3, 'Nick System'!$K50, IF('Nick System'!$D50='Nick Chart'!F$3,'Nick System'!$L50,""))</f>
        <v/>
      </c>
    </row>
    <row r="51" spans="1:6">
      <c r="A51" s="18" t="str">
        <f>IF('Nick System'!$B51='Nick Chart'!A$3, 'Nick System'!$K51, IF('Nick System'!$D51='Nick Chart'!A$3,'Nick System'!$L51,""))</f>
        <v/>
      </c>
      <c r="B51" s="18">
        <f>IF('Nick System'!$B51='Nick Chart'!B$3, 'Nick System'!$K51, IF('Nick System'!$D51='Nick Chart'!B$3,'Nick System'!$L51,""))</f>
        <v>1054.923257833731</v>
      </c>
      <c r="C51" s="18">
        <f>IF('Nick System'!$B51='Nick Chart'!C$3, 'Nick System'!$K51, IF('Nick System'!$D51='Nick Chart'!C$3,'Nick System'!$L51,""))</f>
        <v>863.46267832889055</v>
      </c>
      <c r="D51" s="18" t="str">
        <f>IF('Nick System'!$B51='Nick Chart'!D$3, 'Nick System'!$K51, IF('Nick System'!$D51='Nick Chart'!D$3,'Nick System'!$L51,""))</f>
        <v/>
      </c>
      <c r="E51" s="18" t="str">
        <f>IF('Nick System'!$B51='Nick Chart'!E$3, 'Nick System'!$K51, IF('Nick System'!$D51='Nick Chart'!E$3,'Nick System'!$L51,""))</f>
        <v/>
      </c>
      <c r="F51" s="18" t="str">
        <f>IF('Nick System'!$B51='Nick Chart'!F$3, 'Nick System'!$K51, IF('Nick System'!$D51='Nick Chart'!F$3,'Nick System'!$L51,""))</f>
        <v/>
      </c>
    </row>
    <row r="52" spans="1:6">
      <c r="A52" s="18" t="str">
        <f>IF('Nick System'!$B52='Nick Chart'!A$3, 'Nick System'!$K52, IF('Nick System'!$D52='Nick Chart'!A$3,'Nick System'!$L52,""))</f>
        <v/>
      </c>
      <c r="B52" s="18">
        <f>IF('Nick System'!$B52='Nick Chart'!B$3, 'Nick System'!$K52, IF('Nick System'!$D52='Nick Chart'!B$3,'Nick System'!$L52,""))</f>
        <v>1060.1593966623489</v>
      </c>
      <c r="C52" s="18">
        <f>IF('Nick System'!$B52='Nick Chart'!C$3, 'Nick System'!$K52, IF('Nick System'!$D52='Nick Chart'!C$3,'Nick System'!$L52,""))</f>
        <v>858.22653950027257</v>
      </c>
      <c r="D52" s="18" t="str">
        <f>IF('Nick System'!$B52='Nick Chart'!D$3, 'Nick System'!$K52, IF('Nick System'!$D52='Nick Chart'!D$3,'Nick System'!$L52,""))</f>
        <v/>
      </c>
      <c r="E52" s="18" t="str">
        <f>IF('Nick System'!$B52='Nick Chart'!E$3, 'Nick System'!$K52, IF('Nick System'!$D52='Nick Chart'!E$3,'Nick System'!$L52,""))</f>
        <v/>
      </c>
      <c r="F52" s="18" t="str">
        <f>IF('Nick System'!$B52='Nick Chart'!F$3, 'Nick System'!$K52, IF('Nick System'!$D52='Nick Chart'!F$3,'Nick System'!$L52,""))</f>
        <v/>
      </c>
    </row>
    <row r="53" spans="1:6">
      <c r="A53" s="18" t="str">
        <f>IF('Nick System'!$B53='Nick Chart'!A$3, 'Nick System'!$K53, IF('Nick System'!$D53='Nick Chart'!A$3,'Nick System'!$L53,""))</f>
        <v/>
      </c>
      <c r="B53" s="18">
        <f>IF('Nick System'!$B53='Nick Chart'!B$3, 'Nick System'!$K53, IF('Nick System'!$D53='Nick Chart'!B$3,'Nick System'!$L53,""))</f>
        <v>1065.1621851703751</v>
      </c>
      <c r="C53" s="18">
        <f>IF('Nick System'!$B53='Nick Chart'!C$3, 'Nick System'!$K53, IF('Nick System'!$D53='Nick Chart'!C$3,'Nick System'!$L53,""))</f>
        <v>853.22375099224644</v>
      </c>
      <c r="D53" s="18" t="str">
        <f>IF('Nick System'!$B53='Nick Chart'!D$3, 'Nick System'!$K53, IF('Nick System'!$D53='Nick Chart'!D$3,'Nick System'!$L53,""))</f>
        <v/>
      </c>
      <c r="E53" s="18" t="str">
        <f>IF('Nick System'!$B53='Nick Chart'!E$3, 'Nick System'!$K53, IF('Nick System'!$D53='Nick Chart'!E$3,'Nick System'!$L53,""))</f>
        <v/>
      </c>
      <c r="F53" s="18" t="str">
        <f>IF('Nick System'!$B53='Nick Chart'!F$3, 'Nick System'!$K53, IF('Nick System'!$D53='Nick Chart'!F$3,'Nick System'!$L53,""))</f>
        <v/>
      </c>
    </row>
    <row r="54" spans="1:6">
      <c r="A54" s="18" t="str">
        <f>IF('Nick System'!$B54='Nick Chart'!A$3, 'Nick System'!$K54, IF('Nick System'!$D54='Nick Chart'!A$3,'Nick System'!$L54,""))</f>
        <v/>
      </c>
      <c r="B54" s="18">
        <f>IF('Nick System'!$B54='Nick Chart'!B$3, 'Nick System'!$K54, IF('Nick System'!$D54='Nick Chart'!B$3,'Nick System'!$L54,""))</f>
        <v>1005.713079149558</v>
      </c>
      <c r="C54" s="18">
        <f>IF('Nick System'!$B54='Nick Chart'!C$3, 'Nick System'!$K54, IF('Nick System'!$D54='Nick Chart'!C$3,'Nick System'!$L54,""))</f>
        <v>912.67285701306355</v>
      </c>
      <c r="D54" s="18" t="str">
        <f>IF('Nick System'!$B54='Nick Chart'!D$3, 'Nick System'!$K54, IF('Nick System'!$D54='Nick Chart'!D$3,'Nick System'!$L54,""))</f>
        <v/>
      </c>
      <c r="E54" s="18" t="str">
        <f>IF('Nick System'!$B54='Nick Chart'!E$3, 'Nick System'!$K54, IF('Nick System'!$D54='Nick Chart'!E$3,'Nick System'!$L54,""))</f>
        <v/>
      </c>
      <c r="F54" s="18" t="str">
        <f>IF('Nick System'!$B54='Nick Chart'!F$3, 'Nick System'!$K54, IF('Nick System'!$D54='Nick Chart'!F$3,'Nick System'!$L54,""))</f>
        <v/>
      </c>
    </row>
    <row r="55" spans="1:6">
      <c r="A55" s="18" t="str">
        <f>IF('Nick System'!$B55='Nick Chart'!A$3, 'Nick System'!$K55, IF('Nick System'!$D55='Nick Chart'!A$3,'Nick System'!$L55,""))</f>
        <v/>
      </c>
      <c r="B55" s="18">
        <f>IF('Nick System'!$B55='Nick Chart'!B$3, 'Nick System'!$K55, IF('Nick System'!$D55='Nick Chart'!B$3,'Nick System'!$L55,""))</f>
        <v>974.80465265251723</v>
      </c>
      <c r="C55" s="18">
        <f>IF('Nick System'!$B55='Nick Chart'!C$3, 'Nick System'!$K55, IF('Nick System'!$D55='Nick Chart'!C$3,'Nick System'!$L55,""))</f>
        <v>943.5812835101043</v>
      </c>
      <c r="D55" s="18" t="str">
        <f>IF('Nick System'!$B55='Nick Chart'!D$3, 'Nick System'!$K55, IF('Nick System'!$D55='Nick Chart'!D$3,'Nick System'!$L55,""))</f>
        <v/>
      </c>
      <c r="E55" s="18" t="str">
        <f>IF('Nick System'!$B55='Nick Chart'!E$3, 'Nick System'!$K55, IF('Nick System'!$D55='Nick Chart'!E$3,'Nick System'!$L55,""))</f>
        <v/>
      </c>
      <c r="F55" s="18" t="str">
        <f>IF('Nick System'!$B55='Nick Chart'!F$3, 'Nick System'!$K55, IF('Nick System'!$D55='Nick Chart'!F$3,'Nick System'!$L55,""))</f>
        <v/>
      </c>
    </row>
    <row r="56" spans="1:6">
      <c r="A56" s="18" t="str">
        <f>IF('Nick System'!$B56='Nick Chart'!A$3, 'Nick System'!$K56, IF('Nick System'!$D56='Nick Chart'!A$3,'Nick System'!$L56,""))</f>
        <v/>
      </c>
      <c r="B56" s="18">
        <f>IF('Nick System'!$B56='Nick Chart'!B$3, 'Nick System'!$K56, IF('Nick System'!$D56='Nick Chart'!B$3,'Nick System'!$L56,""))</f>
        <v>1003.4814044700139</v>
      </c>
      <c r="C56" s="18">
        <f>IF('Nick System'!$B56='Nick Chart'!C$3, 'Nick System'!$K56, IF('Nick System'!$D56='Nick Chart'!C$3,'Nick System'!$L56,""))</f>
        <v>914.90453169260763</v>
      </c>
      <c r="D56" s="18" t="str">
        <f>IF('Nick System'!$B56='Nick Chart'!D$3, 'Nick System'!$K56, IF('Nick System'!$D56='Nick Chart'!D$3,'Nick System'!$L56,""))</f>
        <v/>
      </c>
      <c r="E56" s="18" t="str">
        <f>IF('Nick System'!$B56='Nick Chart'!E$3, 'Nick System'!$K56, IF('Nick System'!$D56='Nick Chart'!E$3,'Nick System'!$L56,""))</f>
        <v/>
      </c>
      <c r="F56" s="18" t="str">
        <f>IF('Nick System'!$B56='Nick Chart'!F$3, 'Nick System'!$K56, IF('Nick System'!$D56='Nick Chart'!F$3,'Nick System'!$L56,""))</f>
        <v/>
      </c>
    </row>
    <row r="57" spans="1:6">
      <c r="A57" s="18" t="str">
        <f>IF('Nick System'!$B57='Nick Chart'!A$3, 'Nick System'!$K57, IF('Nick System'!$D57='Nick Chart'!A$3,'Nick System'!$L57,""))</f>
        <v/>
      </c>
      <c r="B57" s="18">
        <f>IF('Nick System'!$B57='Nick Chart'!B$3, 'Nick System'!$K57, IF('Nick System'!$D57='Nick Chart'!B$3,'Nick System'!$L57,""))</f>
        <v>1021.8671569016477</v>
      </c>
      <c r="C57" s="18">
        <f>IF('Nick System'!$B57='Nick Chart'!C$3, 'Nick System'!$K57, IF('Nick System'!$D57='Nick Chart'!C$3,'Nick System'!$L57,""))</f>
        <v>896.51877926097382</v>
      </c>
      <c r="D57" s="18" t="str">
        <f>IF('Nick System'!$B57='Nick Chart'!D$3, 'Nick System'!$K57, IF('Nick System'!$D57='Nick Chart'!D$3,'Nick System'!$L57,""))</f>
        <v/>
      </c>
      <c r="E57" s="18" t="str">
        <f>IF('Nick System'!$B57='Nick Chart'!E$3, 'Nick System'!$K57, IF('Nick System'!$D57='Nick Chart'!E$3,'Nick System'!$L57,""))</f>
        <v/>
      </c>
      <c r="F57" s="18" t="str">
        <f>IF('Nick System'!$B57='Nick Chart'!F$3, 'Nick System'!$K57, IF('Nick System'!$D57='Nick Chart'!F$3,'Nick System'!$L57,""))</f>
        <v/>
      </c>
    </row>
    <row r="58" spans="1:6">
      <c r="A58" s="18" t="str">
        <f>IF('Nick System'!$B58='Nick Chart'!A$3, 'Nick System'!$K58, IF('Nick System'!$D58='Nick Chart'!A$3,'Nick System'!$L58,""))</f>
        <v/>
      </c>
      <c r="B58" s="18">
        <f>IF('Nick System'!$B58='Nick Chart'!B$3, 'Nick System'!$K58, IF('Nick System'!$D58='Nick Chart'!B$3,'Nick System'!$L58,""))</f>
        <v>1042.4712334670116</v>
      </c>
      <c r="C58" s="18">
        <f>IF('Nick System'!$B58='Nick Chart'!C$3, 'Nick System'!$K58, IF('Nick System'!$D58='Nick Chart'!C$3,'Nick System'!$L58,""))</f>
        <v>875.91470269560989</v>
      </c>
      <c r="D58" s="18" t="str">
        <f>IF('Nick System'!$B58='Nick Chart'!D$3, 'Nick System'!$K58, IF('Nick System'!$D58='Nick Chart'!D$3,'Nick System'!$L58,""))</f>
        <v/>
      </c>
      <c r="E58" s="18" t="str">
        <f>IF('Nick System'!$B58='Nick Chart'!E$3, 'Nick System'!$K58, IF('Nick System'!$D58='Nick Chart'!E$3,'Nick System'!$L58,""))</f>
        <v/>
      </c>
      <c r="F58" s="18" t="str">
        <f>IF('Nick System'!$B58='Nick Chart'!F$3, 'Nick System'!$K58, IF('Nick System'!$D58='Nick Chart'!F$3,'Nick System'!$L58,""))</f>
        <v/>
      </c>
    </row>
    <row r="59" spans="1:6">
      <c r="A59" s="18" t="str">
        <f>IF('Nick System'!$B59='Nick Chart'!A$3, 'Nick System'!$K59, IF('Nick System'!$D59='Nick Chart'!A$3,'Nick System'!$L59,""))</f>
        <v/>
      </c>
      <c r="B59" s="18">
        <f>IF('Nick System'!$B59='Nick Chart'!B$3, 'Nick System'!$K59, IF('Nick System'!$D59='Nick Chart'!B$3,'Nick System'!$L59,""))</f>
        <v>1056.0502719518568</v>
      </c>
      <c r="C59" s="18">
        <f>IF('Nick System'!$B59='Nick Chart'!C$3, 'Nick System'!$K59, IF('Nick System'!$D59='Nick Chart'!C$3,'Nick System'!$L59,""))</f>
        <v>862.33566421076466</v>
      </c>
      <c r="D59" s="18" t="str">
        <f>IF('Nick System'!$B59='Nick Chart'!D$3, 'Nick System'!$K59, IF('Nick System'!$D59='Nick Chart'!D$3,'Nick System'!$L59,""))</f>
        <v/>
      </c>
      <c r="E59" s="18" t="str">
        <f>IF('Nick System'!$B59='Nick Chart'!E$3, 'Nick System'!$K59, IF('Nick System'!$D59='Nick Chart'!E$3,'Nick System'!$L59,""))</f>
        <v/>
      </c>
      <c r="F59" s="18" t="str">
        <f>IF('Nick System'!$B59='Nick Chart'!F$3, 'Nick System'!$K59, IF('Nick System'!$D59='Nick Chart'!F$3,'Nick System'!$L59,""))</f>
        <v/>
      </c>
    </row>
    <row r="60" spans="1:6">
      <c r="A60" s="18" t="str">
        <f>IF('Nick System'!$B60='Nick Chart'!A$3, 'Nick System'!$K60, IF('Nick System'!$D60='Nick Chart'!A$3,'Nick System'!$L60,""))</f>
        <v/>
      </c>
      <c r="B60" s="18">
        <f>IF('Nick System'!$B60='Nick Chart'!B$3, 'Nick System'!$K60, IF('Nick System'!$D60='Nick Chart'!B$3,'Nick System'!$L60,""))</f>
        <v>1068.1493168370762</v>
      </c>
      <c r="C60" s="18">
        <f>IF('Nick System'!$B60='Nick Chart'!C$3, 'Nick System'!$K60, IF('Nick System'!$D60='Nick Chart'!C$3,'Nick System'!$L60,""))</f>
        <v>850.23661932554523</v>
      </c>
      <c r="D60" s="18" t="str">
        <f>IF('Nick System'!$B60='Nick Chart'!D$3, 'Nick System'!$K60, IF('Nick System'!$D60='Nick Chart'!D$3,'Nick System'!$L60,""))</f>
        <v/>
      </c>
      <c r="E60" s="18" t="str">
        <f>IF('Nick System'!$B60='Nick Chart'!E$3, 'Nick System'!$K60, IF('Nick System'!$D60='Nick Chart'!E$3,'Nick System'!$L60,""))</f>
        <v/>
      </c>
      <c r="F60" s="18" t="str">
        <f>IF('Nick System'!$B60='Nick Chart'!F$3, 'Nick System'!$K60, IF('Nick System'!$D60='Nick Chart'!F$3,'Nick System'!$L60,""))</f>
        <v/>
      </c>
    </row>
    <row r="61" spans="1:6">
      <c r="A61" s="18" t="str">
        <f>IF('Nick System'!$B61='Nick Chart'!A$3, 'Nick System'!$K61, IF('Nick System'!$D61='Nick Chart'!A$3,'Nick System'!$L61,""))</f>
        <v/>
      </c>
      <c r="B61" s="18">
        <f>IF('Nick System'!$B61='Nick Chart'!B$3, 'Nick System'!$K61, IF('Nick System'!$D61='Nick Chart'!B$3,'Nick System'!$L61,""))</f>
        <v>1054.6934051050589</v>
      </c>
      <c r="C61" s="18" t="str">
        <f>IF('Nick System'!$B61='Nick Chart'!C$3, 'Nick System'!$K61, IF('Nick System'!$D61='Nick Chart'!C$3,'Nick System'!$L61,""))</f>
        <v/>
      </c>
      <c r="D61" s="18">
        <f>IF('Nick System'!$B61='Nick Chart'!D$3, 'Nick System'!$K61, IF('Nick System'!$D61='Nick Chart'!D$3,'Nick System'!$L61,""))</f>
        <v>981.08268118770059</v>
      </c>
      <c r="E61" s="18" t="str">
        <f>IF('Nick System'!$B61='Nick Chart'!E$3, 'Nick System'!$K61, IF('Nick System'!$D61='Nick Chart'!E$3,'Nick System'!$L61,""))</f>
        <v/>
      </c>
      <c r="F61" s="18" t="str">
        <f>IF('Nick System'!$B61='Nick Chart'!F$3, 'Nick System'!$K61, IF('Nick System'!$D61='Nick Chart'!F$3,'Nick System'!$L61,""))</f>
        <v/>
      </c>
    </row>
    <row r="62" spans="1:6">
      <c r="A62" s="18">
        <f>IF('Nick System'!$B62='Nick Chart'!A$3, 'Nick System'!$K62, IF('Nick System'!$D62='Nick Chart'!A$3,'Nick System'!$L62,""))</f>
        <v>1099.5411484219849</v>
      </c>
      <c r="B62" s="18" t="str">
        <f>IF('Nick System'!$B62='Nick Chart'!B$3, 'Nick System'!$K62, IF('Nick System'!$D62='Nick Chart'!B$3,'Nick System'!$L62,""))</f>
        <v/>
      </c>
      <c r="C62" s="18">
        <f>IF('Nick System'!$B62='Nick Chart'!C$3, 'Nick System'!$K62, IF('Nick System'!$D62='Nick Chart'!C$3,'Nick System'!$L62,""))</f>
        <v>891.49074025822927</v>
      </c>
      <c r="D62" s="18" t="str">
        <f>IF('Nick System'!$B62='Nick Chart'!D$3, 'Nick System'!$K62, IF('Nick System'!$D62='Nick Chart'!D$3,'Nick System'!$L62,""))</f>
        <v/>
      </c>
      <c r="E62" s="18" t="str">
        <f>IF('Nick System'!$B62='Nick Chart'!E$3, 'Nick System'!$K62, IF('Nick System'!$D62='Nick Chart'!E$3,'Nick System'!$L62,""))</f>
        <v/>
      </c>
      <c r="F62" s="18" t="str">
        <f>IF('Nick System'!$B62='Nick Chart'!F$3, 'Nick System'!$K62, IF('Nick System'!$D62='Nick Chart'!F$3,'Nick System'!$L62,""))</f>
        <v/>
      </c>
    </row>
    <row r="63" spans="1:6">
      <c r="A63" s="18" t="str">
        <f>IF('Nick System'!$B63='Nick Chart'!A$3, 'Nick System'!$K63, IF('Nick System'!$D63='Nick Chart'!A$3,'Nick System'!$L63,""))</f>
        <v/>
      </c>
      <c r="B63" s="18">
        <f>IF('Nick System'!$B63='Nick Chart'!B$3, 'Nick System'!$K63, IF('Nick System'!$D63='Nick Chart'!B$3,'Nick System'!$L63,""))</f>
        <v>1019.4627677452152</v>
      </c>
      <c r="C63" s="18">
        <f>IF('Nick System'!$B63='Nick Chart'!C$3, 'Nick System'!$K63, IF('Nick System'!$D63='Nick Chart'!C$3,'Nick System'!$L63,""))</f>
        <v>926.72137761807301</v>
      </c>
      <c r="D63" s="18" t="str">
        <f>IF('Nick System'!$B63='Nick Chart'!D$3, 'Nick System'!$K63, IF('Nick System'!$D63='Nick Chart'!D$3,'Nick System'!$L63,""))</f>
        <v/>
      </c>
      <c r="E63" s="18" t="str">
        <f>IF('Nick System'!$B63='Nick Chart'!E$3, 'Nick System'!$K63, IF('Nick System'!$D63='Nick Chart'!E$3,'Nick System'!$L63,""))</f>
        <v/>
      </c>
      <c r="F63" s="18" t="str">
        <f>IF('Nick System'!$B63='Nick Chart'!F$3, 'Nick System'!$K63, IF('Nick System'!$D63='Nick Chart'!F$3,'Nick System'!$L63,""))</f>
        <v/>
      </c>
    </row>
    <row r="64" spans="1:6">
      <c r="A64" s="18" t="str">
        <f>IF('Nick System'!$B64='Nick Chart'!A$3, 'Nick System'!$K64, IF('Nick System'!$D64='Nick Chart'!A$3,'Nick System'!$L64,""))</f>
        <v/>
      </c>
      <c r="B64" s="18">
        <f>IF('Nick System'!$B64='Nick Chart'!B$3, 'Nick System'!$K64, IF('Nick System'!$D64='Nick Chart'!B$3,'Nick System'!$L64,""))</f>
        <v>988.57397654992701</v>
      </c>
      <c r="C64" s="18">
        <f>IF('Nick System'!$B64='Nick Chart'!C$3, 'Nick System'!$K64, IF('Nick System'!$D64='Nick Chart'!C$3,'Nick System'!$L64,""))</f>
        <v>957.61016881336116</v>
      </c>
      <c r="D64" s="18" t="str">
        <f>IF('Nick System'!$B64='Nick Chart'!D$3, 'Nick System'!$K64, IF('Nick System'!$D64='Nick Chart'!D$3,'Nick System'!$L64,""))</f>
        <v/>
      </c>
      <c r="E64" s="18" t="str">
        <f>IF('Nick System'!$B64='Nick Chart'!E$3, 'Nick System'!$K64, IF('Nick System'!$D64='Nick Chart'!E$3,'Nick System'!$L64,""))</f>
        <v/>
      </c>
      <c r="F64" s="18" t="str">
        <f>IF('Nick System'!$B64='Nick Chart'!F$3, 'Nick System'!$K64, IF('Nick System'!$D64='Nick Chart'!F$3,'Nick System'!$L64,""))</f>
        <v/>
      </c>
    </row>
    <row r="65" spans="1:6">
      <c r="A65" s="18">
        <f>IF('Nick System'!$B65='Nick Chart'!A$3, 'Nick System'!$K65, IF('Nick System'!$D65='Nick Chart'!A$3,'Nick System'!$L65,""))</f>
        <v>1114.5545775682683</v>
      </c>
      <c r="B65" s="18" t="str">
        <f>IF('Nick System'!$B65='Nick Chart'!B$3, 'Nick System'!$K65, IF('Nick System'!$D65='Nick Chart'!B$3,'Nick System'!$L65,""))</f>
        <v/>
      </c>
      <c r="C65" s="18">
        <f>IF('Nick System'!$B65='Nick Chart'!C$3, 'Nick System'!$K65, IF('Nick System'!$D65='Nick Chart'!C$3,'Nick System'!$L65,""))</f>
        <v>942.59673966707783</v>
      </c>
      <c r="D65" s="18" t="str">
        <f>IF('Nick System'!$B65='Nick Chart'!D$3, 'Nick System'!$K65, IF('Nick System'!$D65='Nick Chart'!D$3,'Nick System'!$L65,""))</f>
        <v/>
      </c>
      <c r="E65" s="18" t="str">
        <f>IF('Nick System'!$B65='Nick Chart'!E$3, 'Nick System'!$K65, IF('Nick System'!$D65='Nick Chart'!E$3,'Nick System'!$L65,""))</f>
        <v/>
      </c>
      <c r="F65" s="18" t="str">
        <f>IF('Nick System'!$B65='Nick Chart'!F$3, 'Nick System'!$K65, IF('Nick System'!$D65='Nick Chart'!F$3,'Nick System'!$L65,""))</f>
        <v/>
      </c>
    </row>
    <row r="66" spans="1:6">
      <c r="A66" s="18">
        <f>IF('Nick System'!$B66='Nick Chart'!A$3, 'Nick System'!$K66, IF('Nick System'!$D66='Nick Chart'!A$3,'Nick System'!$L66,""))</f>
        <v>1130.5407470981381</v>
      </c>
      <c r="B66" s="18">
        <f>IF('Nick System'!$B66='Nick Chart'!B$3, 'Nick System'!$K66, IF('Nick System'!$D66='Nick Chart'!B$3,'Nick System'!$L66,""))</f>
        <v>972.5878070200572</v>
      </c>
      <c r="C66" s="18" t="str">
        <f>IF('Nick System'!$B66='Nick Chart'!C$3, 'Nick System'!$K66, IF('Nick System'!$D66='Nick Chart'!C$3,'Nick System'!$L66,""))</f>
        <v/>
      </c>
      <c r="D66" s="18" t="str">
        <f>IF('Nick System'!$B66='Nick Chart'!D$3, 'Nick System'!$K66, IF('Nick System'!$D66='Nick Chart'!D$3,'Nick System'!$L66,""))</f>
        <v/>
      </c>
      <c r="E66" s="18" t="str">
        <f>IF('Nick System'!$B66='Nick Chart'!E$3, 'Nick System'!$K66, IF('Nick System'!$D66='Nick Chart'!E$3,'Nick System'!$L66,""))</f>
        <v/>
      </c>
      <c r="F66" s="18" t="str">
        <f>IF('Nick System'!$B66='Nick Chart'!F$3, 'Nick System'!$K66, IF('Nick System'!$D66='Nick Chart'!F$3,'Nick System'!$L66,""))</f>
        <v/>
      </c>
    </row>
    <row r="67" spans="1:6">
      <c r="A67" s="18" t="str">
        <f>IF('Nick System'!$B67='Nick Chart'!A$3, 'Nick System'!$K67, IF('Nick System'!$D67='Nick Chart'!A$3,'Nick System'!$L67,""))</f>
        <v/>
      </c>
      <c r="B67" s="18" t="str">
        <f>IF('Nick System'!$B67='Nick Chart'!B$3, 'Nick System'!$K67, IF('Nick System'!$D67='Nick Chart'!B$3,'Nick System'!$L67,""))</f>
        <v/>
      </c>
      <c r="C67" s="18">
        <f>IF('Nick System'!$B67='Nick Chart'!C$3, 'Nick System'!$K67, IF('Nick System'!$D67='Nick Chart'!C$3,'Nick System'!$L67,""))</f>
        <v>969.79959412223343</v>
      </c>
      <c r="D67" s="18">
        <f>IF('Nick System'!$B67='Nick Chart'!D$3, 'Nick System'!$K67, IF('Nick System'!$D67='Nick Chart'!D$3,'Nick System'!$L67,""))</f>
        <v>953.87982673254498</v>
      </c>
      <c r="E67" s="18" t="str">
        <f>IF('Nick System'!$B67='Nick Chart'!E$3, 'Nick System'!$K67, IF('Nick System'!$D67='Nick Chart'!E$3,'Nick System'!$L67,""))</f>
        <v/>
      </c>
      <c r="F67" s="18" t="str">
        <f>IF('Nick System'!$B67='Nick Chart'!F$3, 'Nick System'!$K67, IF('Nick System'!$D67='Nick Chart'!F$3,'Nick System'!$L67,""))</f>
        <v/>
      </c>
    </row>
    <row r="68" spans="1:6">
      <c r="A68" s="18">
        <f>IF('Nick System'!$B68='Nick Chart'!A$3, 'Nick System'!$K68, IF('Nick System'!$D68='Nick Chart'!A$3,'Nick System'!$L68,""))</f>
        <v>1144.6112583742927</v>
      </c>
      <c r="B68" s="18">
        <f>IF('Nick System'!$B68='Nick Chart'!B$3, 'Nick System'!$K68, IF('Nick System'!$D68='Nick Chart'!B$3,'Nick System'!$L68,""))</f>
        <v>958.51729574390276</v>
      </c>
      <c r="C68" s="18" t="str">
        <f>IF('Nick System'!$B68='Nick Chart'!C$3, 'Nick System'!$K68, IF('Nick System'!$D68='Nick Chart'!C$3,'Nick System'!$L68,""))</f>
        <v/>
      </c>
      <c r="D68" s="18" t="str">
        <f>IF('Nick System'!$B68='Nick Chart'!D$3, 'Nick System'!$K68, IF('Nick System'!$D68='Nick Chart'!D$3,'Nick System'!$L68,""))</f>
        <v/>
      </c>
      <c r="E68" s="18" t="str">
        <f>IF('Nick System'!$B68='Nick Chart'!E$3, 'Nick System'!$K68, IF('Nick System'!$D68='Nick Chart'!E$3,'Nick System'!$L68,""))</f>
        <v/>
      </c>
      <c r="F68" s="18" t="str">
        <f>IF('Nick System'!$B68='Nick Chart'!F$3, 'Nick System'!$K68, IF('Nick System'!$D68='Nick Chart'!F$3,'Nick System'!$L68,""))</f>
        <v/>
      </c>
    </row>
    <row r="69" spans="1:6">
      <c r="A69" s="18" t="str">
        <f>IF('Nick System'!$B69='Nick Chart'!A$3, 'Nick System'!$K69, IF('Nick System'!$D69='Nick Chart'!A$3,'Nick System'!$L69,""))</f>
        <v/>
      </c>
      <c r="B69" s="18" t="str">
        <f>IF('Nick System'!$B69='Nick Chart'!B$3, 'Nick System'!$K69, IF('Nick System'!$D69='Nick Chart'!B$3,'Nick System'!$L69,""))</f>
        <v/>
      </c>
      <c r="C69" s="18" t="str">
        <f>IF('Nick System'!$B69='Nick Chart'!C$3, 'Nick System'!$K69, IF('Nick System'!$D69='Nick Chart'!C$3,'Nick System'!$L69,""))</f>
        <v/>
      </c>
      <c r="D69" s="18" t="str">
        <f>IF('Nick System'!$B69='Nick Chart'!D$3, 'Nick System'!$K69, IF('Nick System'!$D69='Nick Chart'!D$3,'Nick System'!$L69,""))</f>
        <v/>
      </c>
      <c r="E69" s="18" t="str">
        <f>IF('Nick System'!$B69='Nick Chart'!E$3, 'Nick System'!$K69, IF('Nick System'!$D69='Nick Chart'!E$3,'Nick System'!$L69,""))</f>
        <v/>
      </c>
      <c r="F69" s="18" t="str">
        <f>IF('Nick System'!$B69='Nick Chart'!F$3, 'Nick System'!$K69, IF('Nick System'!$D69='Nick Chart'!F$3,'Nick System'!$L69,""))</f>
        <v/>
      </c>
    </row>
    <row r="70" spans="1:6">
      <c r="A70" s="18" t="str">
        <f>IF('Nick System'!$B70='Nick Chart'!A$3, 'Nick System'!$K70, IF('Nick System'!$D70='Nick Chart'!A$3,'Nick System'!$L70,""))</f>
        <v/>
      </c>
      <c r="B70" s="18" t="str">
        <f>IF('Nick System'!$B70='Nick Chart'!B$3, 'Nick System'!$K70, IF('Nick System'!$D70='Nick Chart'!B$3,'Nick System'!$L70,""))</f>
        <v/>
      </c>
      <c r="C70" s="18" t="str">
        <f>IF('Nick System'!$B70='Nick Chart'!C$3, 'Nick System'!$K70, IF('Nick System'!$D70='Nick Chart'!C$3,'Nick System'!$L70,""))</f>
        <v/>
      </c>
      <c r="D70" s="18" t="str">
        <f>IF('Nick System'!$B70='Nick Chart'!D$3, 'Nick System'!$K70, IF('Nick System'!$D70='Nick Chart'!D$3,'Nick System'!$L70,""))</f>
        <v/>
      </c>
      <c r="E70" s="18" t="str">
        <f>IF('Nick System'!$B70='Nick Chart'!E$3, 'Nick System'!$K70, IF('Nick System'!$D70='Nick Chart'!E$3,'Nick System'!$L70,""))</f>
        <v/>
      </c>
      <c r="F70" s="18" t="str">
        <f>IF('Nick System'!$B70='Nick Chart'!F$3, 'Nick System'!$K70, IF('Nick System'!$D70='Nick Chart'!F$3,'Nick System'!$L70,""))</f>
        <v/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8"/>
  <sheetViews>
    <sheetView workbookViewId="0">
      <selection activeCell="L7" sqref="L7"/>
    </sheetView>
  </sheetViews>
  <sheetFormatPr defaultRowHeight="15"/>
  <cols>
    <col min="1" max="1" width="3" bestFit="1" customWidth="1"/>
    <col min="3" max="3" width="7.5703125" style="7" customWidth="1"/>
    <col min="4" max="4" width="9.140625" style="6"/>
    <col min="5" max="6" width="7" style="7" customWidth="1"/>
    <col min="7" max="7" width="12.28515625" customWidth="1"/>
    <col min="10" max="10" width="7.7109375" customWidth="1"/>
    <col min="11" max="11" width="7.5703125" customWidth="1"/>
    <col min="12" max="12" width="8" style="2" customWidth="1"/>
    <col min="13" max="13" width="7.42578125" style="2" customWidth="1"/>
    <col min="17" max="19" width="0" hidden="1" customWidth="1"/>
  </cols>
  <sheetData>
    <row r="1" spans="1:19">
      <c r="B1" t="s">
        <v>9</v>
      </c>
      <c r="C1" s="7">
        <v>24</v>
      </c>
    </row>
    <row r="3" spans="1:19" s="3" customFormat="1" ht="45">
      <c r="B3" s="4" t="s">
        <v>26</v>
      </c>
      <c r="C3" s="5" t="s">
        <v>4</v>
      </c>
      <c r="D3" s="4" t="s">
        <v>27</v>
      </c>
      <c r="E3" s="5" t="s">
        <v>5</v>
      </c>
      <c r="F3" s="5" t="s">
        <v>12</v>
      </c>
      <c r="G3" s="4" t="s">
        <v>25</v>
      </c>
      <c r="H3" s="4" t="s">
        <v>6</v>
      </c>
      <c r="I3" s="4" t="s">
        <v>7</v>
      </c>
      <c r="J3" s="4" t="s">
        <v>10</v>
      </c>
      <c r="K3" s="4" t="s">
        <v>11</v>
      </c>
      <c r="L3" s="5" t="s">
        <v>8</v>
      </c>
      <c r="M3" s="5" t="s">
        <v>13</v>
      </c>
      <c r="N3" s="4"/>
      <c r="O3" s="4" t="s">
        <v>21</v>
      </c>
      <c r="P3" s="4"/>
      <c r="Q3" s="4" t="s">
        <v>22</v>
      </c>
      <c r="R3" s="4" t="s">
        <v>23</v>
      </c>
      <c r="S3" s="4" t="s">
        <v>24</v>
      </c>
    </row>
    <row r="4" spans="1:19">
      <c r="A4" s="27">
        <f>Data!A2</f>
        <v>1</v>
      </c>
      <c r="B4" s="27" t="str">
        <f>Data!B2</f>
        <v>Bert</v>
      </c>
      <c r="C4" s="7">
        <v>1200</v>
      </c>
      <c r="D4" s="27" t="str">
        <f>Data!C2</f>
        <v>Nick</v>
      </c>
      <c r="E4" s="7">
        <v>1200</v>
      </c>
      <c r="F4" s="30">
        <f>Data!D2</f>
        <v>7</v>
      </c>
      <c r="G4" s="8">
        <f t="shared" ref="G4:G15" si="0">SUM(J4:K4)</f>
        <v>4</v>
      </c>
      <c r="H4" s="8">
        <f>MIN(1/(1+10^((E4-C4)/400))*G4, CEILING(F4/2,1))</f>
        <v>2</v>
      </c>
      <c r="I4" s="8">
        <f>MIN(1/(1+10^((C4-E4)/400))*G4, CEILING(F4/2,1))</f>
        <v>2</v>
      </c>
      <c r="J4" s="27">
        <f>Data!E2</f>
        <v>4</v>
      </c>
      <c r="K4" s="27">
        <f>Data!F2</f>
        <v>0</v>
      </c>
      <c r="L4" s="9">
        <f>C4+$C$1*(J4-H4)</f>
        <v>1248</v>
      </c>
      <c r="M4" s="9">
        <f>E4+$C$1*(K4-I4)</f>
        <v>1152</v>
      </c>
      <c r="N4" s="6"/>
      <c r="O4" s="14" t="s">
        <v>2</v>
      </c>
      <c r="P4" s="15">
        <f>IF(Q4=S4,INDEX(L$4:L$100,Q4), INDEX(M$4:M$100, R4))</f>
        <v>1445.3225966081534</v>
      </c>
      <c r="Q4" s="6">
        <f>IF(IFERROR(MATCH(O4,B:B,0 ), 0) = 0, 0, INDEX(A:A,SUMPRODUCT(MAX((B:B=O4)*ROW(B:B)))))</f>
        <v>65</v>
      </c>
      <c r="R4" s="6">
        <f>IF(IFERROR(MATCH(O4,D:D,0 ), 0) = 0, 0, INDEX(A:A,SUMPRODUCT(MAX((D:D=O4)*ROW(D:D)))))</f>
        <v>59</v>
      </c>
      <c r="S4" s="6">
        <f>MAX(Q4:R4)</f>
        <v>65</v>
      </c>
    </row>
    <row r="5" spans="1:19">
      <c r="A5" s="27">
        <f>Data!A3</f>
        <v>2</v>
      </c>
      <c r="B5" s="27" t="str">
        <f>Data!B3</f>
        <v>Mom</v>
      </c>
      <c r="C5" s="7">
        <v>1200</v>
      </c>
      <c r="D5" s="27" t="str">
        <f>Data!C3</f>
        <v>Nick</v>
      </c>
      <c r="E5" s="7">
        <f>M4</f>
        <v>1152</v>
      </c>
      <c r="F5" s="30">
        <f>Data!D3</f>
        <v>7</v>
      </c>
      <c r="G5" s="8">
        <f t="shared" si="0"/>
        <v>5</v>
      </c>
      <c r="H5" s="8">
        <f t="shared" ref="H5:H22" si="1">MIN(1/(1+10^((E5-C5)/400))*G5, CEILING(F5/2,1))</f>
        <v>2.8432069594183385</v>
      </c>
      <c r="I5" s="8">
        <f>MIN(1/(1+10^((C5-E5)/400))*G5, CEILING(F5/2,1))</f>
        <v>2.156793040581662</v>
      </c>
      <c r="J5" s="27">
        <f>Data!E3</f>
        <v>4</v>
      </c>
      <c r="K5" s="27">
        <f>Data!F3</f>
        <v>1</v>
      </c>
      <c r="L5" s="9">
        <f>C5+$C$1*(J5-H5)</f>
        <v>1227.76303297396</v>
      </c>
      <c r="M5" s="9">
        <f>E5+$C$1*(K5-I5)</f>
        <v>1124.23696702604</v>
      </c>
      <c r="N5" s="6"/>
      <c r="O5" s="14" t="s">
        <v>19</v>
      </c>
      <c r="P5" s="15">
        <f t="shared" ref="P5:P8" si="2">IF(Q5=S5,INDEX(L$4:L$100,Q5), INDEX(M$4:M$100, R5))</f>
        <v>1145.6107982225867</v>
      </c>
      <c r="Q5" s="6">
        <f>IF(IFERROR(MATCH(O5,B:B,0 ), 0) = 0, 0, INDEX(A:A,SUMPRODUCT(MAX((B:B=O5)*ROW(B:B)))))</f>
        <v>58</v>
      </c>
      <c r="R5" s="6">
        <f>IF(IFERROR(MATCH(O5,D:D,0 ), 0) = 0, 0, INDEX(A:A,SUMPRODUCT(MAX((D:D=O5)*ROW(D:D)))))</f>
        <v>64</v>
      </c>
      <c r="S5" s="6">
        <f t="shared" ref="S5:S8" si="3">MAX(Q5:R5)</f>
        <v>64</v>
      </c>
    </row>
    <row r="6" spans="1:19">
      <c r="A6" s="27">
        <f>Data!A4</f>
        <v>3</v>
      </c>
      <c r="B6" s="27" t="str">
        <f>Data!B4</f>
        <v>Nick</v>
      </c>
      <c r="C6" s="7">
        <f>M5</f>
        <v>1124.23696702604</v>
      </c>
      <c r="D6" s="27" t="str">
        <f>Data!C4</f>
        <v>Dan</v>
      </c>
      <c r="E6" s="7">
        <v>1200</v>
      </c>
      <c r="F6" s="30">
        <f>Data!D4</f>
        <v>7</v>
      </c>
      <c r="G6" s="8">
        <f t="shared" si="0"/>
        <v>5</v>
      </c>
      <c r="H6" s="8">
        <f>MIN(1/(1+10^((E6-C6)/400))*G6, CEILING(F6/2,1))</f>
        <v>1.9633209774753466</v>
      </c>
      <c r="I6" s="8">
        <f t="shared" ref="I6:I40" si="4">MIN(1/(1+10^((C6-E6)/400))*G6, CEILING(F6/2,1))</f>
        <v>3.0366790225246532</v>
      </c>
      <c r="J6" s="27">
        <f>Data!E4</f>
        <v>4</v>
      </c>
      <c r="K6" s="27">
        <f>Data!F4</f>
        <v>1</v>
      </c>
      <c r="L6" s="9">
        <f>C6+$C$1*(J6-H6)</f>
        <v>1173.1172635666317</v>
      </c>
      <c r="M6" s="9">
        <f>E6+$C$1*(K6-I6)</f>
        <v>1151.1197034594084</v>
      </c>
      <c r="N6" s="6"/>
      <c r="O6" s="14" t="s">
        <v>3</v>
      </c>
      <c r="P6" s="15">
        <f t="shared" si="2"/>
        <v>1261.4752293598367</v>
      </c>
      <c r="Q6" s="6">
        <f>IF(IFERROR(MATCH(O6,B:B,0 ), 0) = 0, 0, INDEX(A:A,SUMPRODUCT(MAX((B:B=O6)*ROW(B:B)))))</f>
        <v>57</v>
      </c>
      <c r="R6" s="6">
        <f>IF(IFERROR(MATCH(O6,D:D,0 ), 0) = 0, 0, INDEX(A:A,SUMPRODUCT(MAX((D:D=O6)*ROW(D:D)))))</f>
        <v>65</v>
      </c>
      <c r="S6" s="6">
        <f t="shared" si="3"/>
        <v>65</v>
      </c>
    </row>
    <row r="7" spans="1:19">
      <c r="A7" s="27">
        <f>Data!A5</f>
        <v>4</v>
      </c>
      <c r="B7" s="27" t="str">
        <f>Data!B5</f>
        <v>Nick</v>
      </c>
      <c r="C7" s="7">
        <f>L6</f>
        <v>1173.1172635666317</v>
      </c>
      <c r="D7" s="27" t="str">
        <f>Data!C5</f>
        <v>Dan</v>
      </c>
      <c r="E7" s="7">
        <f>M6</f>
        <v>1151.1197034594084</v>
      </c>
      <c r="F7" s="30">
        <f>Data!D5</f>
        <v>7</v>
      </c>
      <c r="G7" s="8">
        <f t="shared" si="0"/>
        <v>7</v>
      </c>
      <c r="H7" s="8">
        <f t="shared" si="1"/>
        <v>3.7213036040583747</v>
      </c>
      <c r="I7" s="8">
        <f t="shared" si="4"/>
        <v>3.2786963959416253</v>
      </c>
      <c r="J7" s="27">
        <f>Data!E5</f>
        <v>4</v>
      </c>
      <c r="K7" s="27">
        <f>Data!F5</f>
        <v>3</v>
      </c>
      <c r="L7" s="9">
        <f>C7+$C$1*(J7-H7)</f>
        <v>1179.8059770692307</v>
      </c>
      <c r="M7" s="9">
        <f>E7+$C$1*(K7-I7)</f>
        <v>1144.4309899568093</v>
      </c>
      <c r="N7" s="6"/>
      <c r="O7" s="14" t="s">
        <v>14</v>
      </c>
      <c r="P7" s="15">
        <f t="shared" si="2"/>
        <v>1305.5484675836217</v>
      </c>
      <c r="Q7" s="6">
        <f>IF(IFERROR(MATCH(O7,B:B,0 ), 0) = 0, 0, INDEX(A:A,SUMPRODUCT(MAX((B:B=O7)*ROW(B:B)))))</f>
        <v>64</v>
      </c>
      <c r="R7" s="6">
        <f>IF(IFERROR(MATCH(O7,D:D,0 ), 0) = 0, 0, INDEX(A:A,SUMPRODUCT(MAX((D:D=O7)*ROW(D:D)))))</f>
        <v>62</v>
      </c>
      <c r="S7" s="6">
        <f t="shared" si="3"/>
        <v>64</v>
      </c>
    </row>
    <row r="8" spans="1:19">
      <c r="A8" s="27">
        <f>Data!A6</f>
        <v>5</v>
      </c>
      <c r="B8" s="27" t="str">
        <f>Data!B6</f>
        <v>Nick</v>
      </c>
      <c r="C8" s="7">
        <f>L7</f>
        <v>1179.8059770692307</v>
      </c>
      <c r="D8" s="27" t="str">
        <f>Data!C6</f>
        <v>Dan</v>
      </c>
      <c r="E8" s="7">
        <f>M7</f>
        <v>1144.4309899568093</v>
      </c>
      <c r="F8" s="30">
        <f>Data!D6</f>
        <v>7</v>
      </c>
      <c r="G8" s="8">
        <f t="shared" si="0"/>
        <v>6</v>
      </c>
      <c r="H8" s="8">
        <f t="shared" si="1"/>
        <v>3.3044010322991446</v>
      </c>
      <c r="I8" s="8">
        <f t="shared" si="4"/>
        <v>2.6955989677008549</v>
      </c>
      <c r="J8" s="27">
        <f>Data!E6</f>
        <v>4</v>
      </c>
      <c r="K8" s="27">
        <f>Data!F6</f>
        <v>2</v>
      </c>
      <c r="L8" s="9">
        <f t="shared" ref="L8:L9" si="5">C8+$C$1*(J8-H8)</f>
        <v>1196.5003522940513</v>
      </c>
      <c r="M8" s="9">
        <f t="shared" ref="M8:M9" si="6">E8+$C$1*(K8-I8)</f>
        <v>1127.7366147319888</v>
      </c>
      <c r="N8" s="6"/>
      <c r="O8" s="14" t="s">
        <v>15</v>
      </c>
      <c r="P8" s="15">
        <f t="shared" si="2"/>
        <v>1112.3777118719272</v>
      </c>
      <c r="Q8" s="6">
        <f>IF(IFERROR(MATCH(O8,B:B,0 ), 0) = 0, 0, INDEX(A:A,SUMPRODUCT(MAX((B:B=O8)*ROW(B:B)))))</f>
        <v>0</v>
      </c>
      <c r="R8" s="6">
        <f>IF(IFERROR(MATCH(O8,D:D,0 ), 0) = 0, 0, INDEX(A:A,SUMPRODUCT(MAX((D:D=O8)*ROW(D:D)))))</f>
        <v>29</v>
      </c>
      <c r="S8" s="6">
        <f t="shared" si="3"/>
        <v>29</v>
      </c>
    </row>
    <row r="9" spans="1:19">
      <c r="A9" s="27">
        <f>Data!A7</f>
        <v>6</v>
      </c>
      <c r="B9" s="27" t="str">
        <f>Data!B7</f>
        <v>Nick</v>
      </c>
      <c r="C9" s="7">
        <f>L8</f>
        <v>1196.5003522940513</v>
      </c>
      <c r="D9" s="27" t="str">
        <f>Data!C7</f>
        <v>Dan</v>
      </c>
      <c r="E9" s="7">
        <f>M8</f>
        <v>1127.7366147319888</v>
      </c>
      <c r="F9" s="30">
        <f>Data!D7</f>
        <v>7</v>
      </c>
      <c r="G9" s="8">
        <f t="shared" si="0"/>
        <v>5</v>
      </c>
      <c r="H9" s="8">
        <f t="shared" si="1"/>
        <v>2.9884338935329691</v>
      </c>
      <c r="I9" s="8">
        <f t="shared" si="4"/>
        <v>2.0115661064670309</v>
      </c>
      <c r="J9" s="27">
        <f>Data!E7</f>
        <v>4</v>
      </c>
      <c r="K9" s="27">
        <f>Data!F7</f>
        <v>1</v>
      </c>
      <c r="L9" s="9">
        <f t="shared" si="5"/>
        <v>1220.77793884926</v>
      </c>
      <c r="M9" s="9">
        <f t="shared" si="6"/>
        <v>1103.4590281767801</v>
      </c>
    </row>
    <row r="10" spans="1:19">
      <c r="A10" s="27">
        <f>Data!A8</f>
        <v>7</v>
      </c>
      <c r="B10" s="27" t="str">
        <f>Data!B8</f>
        <v>Mom</v>
      </c>
      <c r="C10" s="7">
        <f>L5</f>
        <v>1227.76303297396</v>
      </c>
      <c r="D10" s="27" t="str">
        <f>Data!C8</f>
        <v>Nick</v>
      </c>
      <c r="E10" s="7">
        <f>L9</f>
        <v>1220.77793884926</v>
      </c>
      <c r="F10" s="30">
        <f>Data!D8</f>
        <v>7</v>
      </c>
      <c r="G10" s="8">
        <f t="shared" si="0"/>
        <v>6</v>
      </c>
      <c r="H10" s="8">
        <f t="shared" si="1"/>
        <v>3.0603060260117578</v>
      </c>
      <c r="I10" s="8">
        <f t="shared" si="4"/>
        <v>2.9396939739882422</v>
      </c>
      <c r="J10" s="27">
        <f>Data!E8</f>
        <v>4</v>
      </c>
      <c r="K10" s="27">
        <f>Data!F8</f>
        <v>2</v>
      </c>
      <c r="L10" s="9">
        <f t="shared" ref="L10" si="7">C10+$C$1*(J10-H10)</f>
        <v>1250.3156883496779</v>
      </c>
      <c r="M10" s="9">
        <f t="shared" ref="M10" si="8">E10+$C$1*(K10-I10)</f>
        <v>1198.225283473542</v>
      </c>
    </row>
    <row r="11" spans="1:19">
      <c r="A11" s="27">
        <f>Data!A9</f>
        <v>8</v>
      </c>
      <c r="B11" s="27" t="str">
        <f>Data!B9</f>
        <v>Nick</v>
      </c>
      <c r="C11" s="7">
        <f>M10</f>
        <v>1198.225283473542</v>
      </c>
      <c r="D11" s="27" t="str">
        <f>Data!C9</f>
        <v>Dan</v>
      </c>
      <c r="E11" s="7">
        <f>M9</f>
        <v>1103.4590281767801</v>
      </c>
      <c r="F11" s="30">
        <f>Data!D9</f>
        <v>7</v>
      </c>
      <c r="G11" s="8">
        <f t="shared" si="0"/>
        <v>4</v>
      </c>
      <c r="H11" s="8">
        <f t="shared" si="1"/>
        <v>2.5323808232209042</v>
      </c>
      <c r="I11" s="8">
        <f t="shared" si="4"/>
        <v>1.467619176779096</v>
      </c>
      <c r="J11" s="27">
        <f>Data!E9</f>
        <v>4</v>
      </c>
      <c r="K11" s="27">
        <f>Data!F9</f>
        <v>0</v>
      </c>
      <c r="L11" s="9">
        <f t="shared" ref="L11:L12" si="9">C11+$C$1*(J11-H11)</f>
        <v>1233.4481437162403</v>
      </c>
      <c r="M11" s="9">
        <f t="shared" ref="M11:M12" si="10">E11+$C$1*(K11-I11)</f>
        <v>1068.2361679340818</v>
      </c>
    </row>
    <row r="12" spans="1:19">
      <c r="A12" s="27">
        <f>Data!A10</f>
        <v>9</v>
      </c>
      <c r="B12" s="27" t="str">
        <f>Data!B10</f>
        <v>Nick</v>
      </c>
      <c r="C12" s="7">
        <f>L11</f>
        <v>1233.4481437162403</v>
      </c>
      <c r="D12" s="27" t="str">
        <f>Data!C10</f>
        <v>Dan</v>
      </c>
      <c r="E12" s="7">
        <f>M11</f>
        <v>1068.2361679340818</v>
      </c>
      <c r="F12" s="30">
        <f>Data!D10</f>
        <v>5</v>
      </c>
      <c r="G12" s="8">
        <f t="shared" si="0"/>
        <v>3</v>
      </c>
      <c r="H12" s="8">
        <f t="shared" si="1"/>
        <v>2.1639707854724537</v>
      </c>
      <c r="I12" s="8">
        <f t="shared" si="4"/>
        <v>0.8360292145275463</v>
      </c>
      <c r="J12" s="27">
        <f>Data!E10</f>
        <v>3</v>
      </c>
      <c r="K12" s="27">
        <f>Data!F10</f>
        <v>0</v>
      </c>
      <c r="L12" s="9">
        <f t="shared" si="9"/>
        <v>1253.5128448649014</v>
      </c>
      <c r="M12" s="9">
        <f t="shared" si="10"/>
        <v>1048.1714667854208</v>
      </c>
    </row>
    <row r="13" spans="1:19">
      <c r="A13" s="27">
        <f>Data!A11</f>
        <v>10</v>
      </c>
      <c r="B13" s="27" t="str">
        <f>Data!B11</f>
        <v>Nick</v>
      </c>
      <c r="C13" s="7">
        <f>L12</f>
        <v>1253.5128448649014</v>
      </c>
      <c r="D13" s="27" t="str">
        <f>Data!C11</f>
        <v>Bert</v>
      </c>
      <c r="E13" s="7">
        <f>L4</f>
        <v>1248</v>
      </c>
      <c r="F13" s="30">
        <f>Data!D11</f>
        <v>7</v>
      </c>
      <c r="G13" s="8">
        <f t="shared" si="0"/>
        <v>7</v>
      </c>
      <c r="H13" s="8">
        <f t="shared" si="1"/>
        <v>3.5555306902945407</v>
      </c>
      <c r="I13" s="8">
        <f t="shared" si="4"/>
        <v>3.4444693097054593</v>
      </c>
      <c r="J13" s="27">
        <f>Data!E11</f>
        <v>4</v>
      </c>
      <c r="K13" s="27">
        <f>Data!F11</f>
        <v>3</v>
      </c>
      <c r="L13" s="9">
        <f t="shared" ref="L13:L14" si="11">C13+$C$1*(J13-H13)</f>
        <v>1264.1801082978325</v>
      </c>
      <c r="M13" s="9">
        <f t="shared" ref="M13:M14" si="12">E13+$C$1*(K13-I13)</f>
        <v>1237.3327365670689</v>
      </c>
    </row>
    <row r="14" spans="1:19">
      <c r="A14" s="27">
        <f>Data!A12</f>
        <v>11</v>
      </c>
      <c r="B14" s="27" t="str">
        <f>Data!B12</f>
        <v>Bert</v>
      </c>
      <c r="C14" s="7">
        <f>M13</f>
        <v>1237.3327365670689</v>
      </c>
      <c r="D14" s="27" t="str">
        <f>Data!C12</f>
        <v>Dan</v>
      </c>
      <c r="E14" s="7">
        <f>M12</f>
        <v>1048.1714667854208</v>
      </c>
      <c r="F14" s="30">
        <f>Data!D12</f>
        <v>7</v>
      </c>
      <c r="G14" s="8">
        <f t="shared" si="0"/>
        <v>4</v>
      </c>
      <c r="H14" s="8">
        <f t="shared" si="1"/>
        <v>2.9926979606022823</v>
      </c>
      <c r="I14" s="8">
        <f t="shared" si="4"/>
        <v>1.0073020393977179</v>
      </c>
      <c r="J14" s="27">
        <f>Data!E12</f>
        <v>4</v>
      </c>
      <c r="K14" s="27">
        <f>Data!F12</f>
        <v>0</v>
      </c>
      <c r="L14" s="9">
        <f t="shared" si="11"/>
        <v>1261.5079855126141</v>
      </c>
      <c r="M14" s="9">
        <f t="shared" si="12"/>
        <v>1023.9962178398755</v>
      </c>
    </row>
    <row r="15" spans="1:19">
      <c r="A15" s="27">
        <f>Data!A13</f>
        <v>12</v>
      </c>
      <c r="B15" s="27" t="str">
        <f>Data!B13</f>
        <v>Nick</v>
      </c>
      <c r="C15" s="7">
        <f>L13</f>
        <v>1264.1801082978325</v>
      </c>
      <c r="D15" s="27" t="str">
        <f>Data!C13</f>
        <v>Dan</v>
      </c>
      <c r="E15" s="7">
        <f>M14</f>
        <v>1023.9962178398755</v>
      </c>
      <c r="F15" s="30">
        <f>Data!D13</f>
        <v>7</v>
      </c>
      <c r="G15" s="8">
        <f t="shared" si="0"/>
        <v>5</v>
      </c>
      <c r="H15" s="8">
        <f t="shared" si="1"/>
        <v>3.9970489437661976</v>
      </c>
      <c r="I15" s="8">
        <f t="shared" si="4"/>
        <v>1.0029510562338027</v>
      </c>
      <c r="J15" s="27">
        <f>Data!E13</f>
        <v>4</v>
      </c>
      <c r="K15" s="27">
        <f>Data!F13</f>
        <v>1</v>
      </c>
      <c r="L15" s="9">
        <f t="shared" ref="L15" si="13">C15+$C$1*(J15-H15)</f>
        <v>1264.2509336474438</v>
      </c>
      <c r="M15" s="9">
        <f t="shared" ref="M15" si="14">E15+$C$1*(K15-I15)</f>
        <v>1023.9253924902642</v>
      </c>
    </row>
    <row r="16" spans="1:19">
      <c r="A16" s="27">
        <f>Data!A14</f>
        <v>13</v>
      </c>
      <c r="B16" s="27" t="str">
        <f>Data!B14</f>
        <v>Bert</v>
      </c>
      <c r="C16" s="7">
        <f>L14</f>
        <v>1261.5079855126141</v>
      </c>
      <c r="D16" s="27" t="str">
        <f>Data!C14</f>
        <v>Dan</v>
      </c>
      <c r="E16" s="7">
        <f>M15</f>
        <v>1023.9253924902642</v>
      </c>
      <c r="F16" s="30">
        <f>Data!D14</f>
        <v>7</v>
      </c>
      <c r="G16" s="8">
        <f t="shared" ref="G16:G18" si="15">SUM(J16:K16)</f>
        <v>5</v>
      </c>
      <c r="H16" s="8">
        <f t="shared" si="1"/>
        <v>3.9849891946415781</v>
      </c>
      <c r="I16" s="8">
        <f t="shared" si="4"/>
        <v>1.0150108053584215</v>
      </c>
      <c r="J16" s="27">
        <f>Data!E14</f>
        <v>4</v>
      </c>
      <c r="K16" s="27">
        <f>Data!F14</f>
        <v>1</v>
      </c>
      <c r="L16" s="9">
        <f t="shared" ref="L16:L18" si="16">C16+$C$1*(J16-H16)</f>
        <v>1261.8682448412162</v>
      </c>
      <c r="M16" s="9">
        <f t="shared" ref="M16:M18" si="17">E16+$C$1*(K16-I16)</f>
        <v>1023.5651331616622</v>
      </c>
    </row>
    <row r="17" spans="1:13">
      <c r="A17" s="27">
        <f>Data!A15</f>
        <v>14</v>
      </c>
      <c r="B17" s="27" t="str">
        <f>Data!B15</f>
        <v>Dan</v>
      </c>
      <c r="C17" s="7">
        <f>M16</f>
        <v>1023.5651331616622</v>
      </c>
      <c r="D17" s="27" t="str">
        <f>Data!C15</f>
        <v>Mom</v>
      </c>
      <c r="E17" s="7">
        <f>L10</f>
        <v>1250.3156883496779</v>
      </c>
      <c r="F17" s="30">
        <f>Data!D15</f>
        <v>7</v>
      </c>
      <c r="G17" s="8">
        <f t="shared" si="15"/>
        <v>4</v>
      </c>
      <c r="H17" s="8">
        <f t="shared" si="1"/>
        <v>0.85311021894465777</v>
      </c>
      <c r="I17" s="8">
        <f t="shared" si="4"/>
        <v>3.146889781055342</v>
      </c>
      <c r="J17" s="27">
        <f>Data!E15</f>
        <v>4</v>
      </c>
      <c r="K17" s="27">
        <f>Data!F15</f>
        <v>0</v>
      </c>
      <c r="L17" s="9">
        <f t="shared" si="16"/>
        <v>1099.0904879069903</v>
      </c>
      <c r="M17" s="9">
        <f t="shared" si="17"/>
        <v>1174.7903336043496</v>
      </c>
    </row>
    <row r="18" spans="1:13">
      <c r="A18" s="27">
        <f>Data!A16</f>
        <v>15</v>
      </c>
      <c r="B18" s="27" t="str">
        <f>Data!B16</f>
        <v>Bert</v>
      </c>
      <c r="C18" s="7">
        <f>L16</f>
        <v>1261.8682448412162</v>
      </c>
      <c r="D18" s="27" t="str">
        <f>Data!C16</f>
        <v>Dan</v>
      </c>
      <c r="E18" s="7">
        <f>L17</f>
        <v>1099.0904879069903</v>
      </c>
      <c r="F18" s="30">
        <f>Data!D16</f>
        <v>7</v>
      </c>
      <c r="G18" s="8">
        <f t="shared" si="15"/>
        <v>5</v>
      </c>
      <c r="H18" s="8">
        <f t="shared" si="1"/>
        <v>3.5924907300335027</v>
      </c>
      <c r="I18" s="8">
        <f t="shared" si="4"/>
        <v>1.4075092699664971</v>
      </c>
      <c r="J18" s="27">
        <f>Data!E16</f>
        <v>4</v>
      </c>
      <c r="K18" s="27">
        <f>Data!F16</f>
        <v>1</v>
      </c>
      <c r="L18" s="9">
        <f t="shared" si="16"/>
        <v>1271.6484673204122</v>
      </c>
      <c r="M18" s="9">
        <f t="shared" si="17"/>
        <v>1089.3102654277943</v>
      </c>
    </row>
    <row r="19" spans="1:13">
      <c r="A19" s="27">
        <f>Data!A17</f>
        <v>16</v>
      </c>
      <c r="B19" s="27" t="str">
        <f>Data!B17</f>
        <v>Nick</v>
      </c>
      <c r="C19" s="7">
        <f>L15</f>
        <v>1264.2509336474438</v>
      </c>
      <c r="D19" s="27" t="str">
        <f>Data!C17</f>
        <v>Bert</v>
      </c>
      <c r="E19" s="7">
        <f>L18</f>
        <v>1271.6484673204122</v>
      </c>
      <c r="F19" s="30">
        <f>Data!D17</f>
        <v>7</v>
      </c>
      <c r="G19" s="8">
        <f t="shared" ref="G19:G21" si="18">SUM(J19:K19)</f>
        <v>7</v>
      </c>
      <c r="H19" s="8">
        <f t="shared" si="1"/>
        <v>3.4254899120839521</v>
      </c>
      <c r="I19" s="8">
        <f t="shared" si="4"/>
        <v>3.5745100879160479</v>
      </c>
      <c r="J19" s="27">
        <f>Data!E17</f>
        <v>4</v>
      </c>
      <c r="K19" s="27">
        <f>Data!F17</f>
        <v>3</v>
      </c>
      <c r="L19" s="9">
        <f t="shared" ref="L19:L21" si="19">C19+$C$1*(J19-H19)</f>
        <v>1278.0391757574289</v>
      </c>
      <c r="M19" s="9">
        <f t="shared" ref="M19:M21" si="20">E19+$C$1*(K19-I19)</f>
        <v>1257.8602252104272</v>
      </c>
    </row>
    <row r="20" spans="1:13">
      <c r="A20" s="27">
        <f>Data!A18</f>
        <v>17</v>
      </c>
      <c r="B20" s="27" t="str">
        <f>Data!B18</f>
        <v>Bert</v>
      </c>
      <c r="C20" s="7">
        <f>M19</f>
        <v>1257.8602252104272</v>
      </c>
      <c r="D20" s="27" t="str">
        <f>Data!C18</f>
        <v>Nick</v>
      </c>
      <c r="E20" s="7">
        <f>L19</f>
        <v>1278.0391757574289</v>
      </c>
      <c r="F20" s="30">
        <f>Data!D18</f>
        <v>7</v>
      </c>
      <c r="G20" s="8">
        <f t="shared" si="18"/>
        <v>4</v>
      </c>
      <c r="H20" s="8">
        <f t="shared" si="1"/>
        <v>1.8839710587488505</v>
      </c>
      <c r="I20" s="8">
        <f t="shared" si="4"/>
        <v>2.1160289412511495</v>
      </c>
      <c r="J20" s="27">
        <f>Data!E18</f>
        <v>4</v>
      </c>
      <c r="K20" s="27">
        <f>Data!F18</f>
        <v>0</v>
      </c>
      <c r="L20" s="9">
        <f t="shared" si="19"/>
        <v>1308.6449198004548</v>
      </c>
      <c r="M20" s="9">
        <f t="shared" si="20"/>
        <v>1227.2544811674013</v>
      </c>
    </row>
    <row r="21" spans="1:13">
      <c r="A21" s="27">
        <f>Data!A19</f>
        <v>18</v>
      </c>
      <c r="B21" s="27" t="str">
        <f>Data!B19</f>
        <v>Bert</v>
      </c>
      <c r="C21" s="7">
        <f>L20</f>
        <v>1308.6449198004548</v>
      </c>
      <c r="D21" s="27" t="str">
        <f>Data!C19</f>
        <v>Nick</v>
      </c>
      <c r="E21" s="7">
        <f>M20</f>
        <v>1227.2544811674013</v>
      </c>
      <c r="F21" s="30">
        <f>Data!D19</f>
        <v>7</v>
      </c>
      <c r="G21" s="8">
        <f t="shared" si="18"/>
        <v>7</v>
      </c>
      <c r="H21" s="8">
        <f t="shared" si="1"/>
        <v>4</v>
      </c>
      <c r="I21" s="8">
        <f t="shared" si="4"/>
        <v>2.6947644949387741</v>
      </c>
      <c r="J21" s="27">
        <f>Data!E19</f>
        <v>4</v>
      </c>
      <c r="K21" s="27">
        <f>Data!F19</f>
        <v>3</v>
      </c>
      <c r="L21" s="9">
        <f t="shared" si="19"/>
        <v>1308.6449198004548</v>
      </c>
      <c r="M21" s="9">
        <f t="shared" si="20"/>
        <v>1234.5801332888707</v>
      </c>
    </row>
    <row r="22" spans="1:13">
      <c r="A22" s="27">
        <f>Data!A20</f>
        <v>19</v>
      </c>
      <c r="B22" s="27" t="str">
        <f>Data!B20</f>
        <v>Bert</v>
      </c>
      <c r="C22" s="7">
        <f>L21</f>
        <v>1308.6449198004548</v>
      </c>
      <c r="D22" s="27" t="str">
        <f>Data!C20</f>
        <v>Mom</v>
      </c>
      <c r="E22" s="7">
        <f>M17</f>
        <v>1174.7903336043496</v>
      </c>
      <c r="F22" s="30">
        <f>Data!D20</f>
        <v>7</v>
      </c>
      <c r="G22" s="8">
        <f t="shared" ref="G22" si="21">SUM(J22:K22)</f>
        <v>4</v>
      </c>
      <c r="H22" s="8">
        <f t="shared" si="1"/>
        <v>2.7345412093002328</v>
      </c>
      <c r="I22" s="8">
        <f t="shared" si="4"/>
        <v>1.2654587906997672</v>
      </c>
      <c r="J22" s="27">
        <f>Data!E20</f>
        <v>4</v>
      </c>
      <c r="K22" s="27">
        <f>Data!F20</f>
        <v>0</v>
      </c>
      <c r="L22" s="9">
        <f t="shared" ref="L22" si="22">C22+$C$1*(J22-H22)</f>
        <v>1339.0159307772492</v>
      </c>
      <c r="M22" s="9">
        <f t="shared" ref="M22" si="23">E22+$C$1*(K22-I22)</f>
        <v>1144.4193226275552</v>
      </c>
    </row>
    <row r="23" spans="1:13">
      <c r="A23" s="27">
        <f>Data!A21</f>
        <v>20</v>
      </c>
      <c r="B23" s="27" t="str">
        <f>Data!B21</f>
        <v>Nick</v>
      </c>
      <c r="C23" s="7">
        <f>M21</f>
        <v>1234.5801332888707</v>
      </c>
      <c r="D23" s="27" t="str">
        <f>Data!C21</f>
        <v>Dan</v>
      </c>
      <c r="E23" s="7">
        <f>M18</f>
        <v>1089.3102654277943</v>
      </c>
      <c r="F23" s="30">
        <f>Data!D21</f>
        <v>7</v>
      </c>
      <c r="G23" s="8">
        <f t="shared" ref="G23:G25" si="24">SUM(J23:K23)</f>
        <v>6</v>
      </c>
      <c r="H23" s="8">
        <f t="shared" ref="H23:H25" si="25">MIN(1/(1+10^((E23-C23)/400))*G23, CEILING(F23/2,1))</f>
        <v>4</v>
      </c>
      <c r="I23" s="8">
        <f t="shared" si="4"/>
        <v>1.8139629087593407</v>
      </c>
      <c r="J23" s="27">
        <f>Data!E21</f>
        <v>4</v>
      </c>
      <c r="K23" s="27">
        <f>Data!F21</f>
        <v>2</v>
      </c>
      <c r="L23" s="9">
        <f t="shared" ref="L23:L25" si="26">C23+$C$1*(J23-H23)</f>
        <v>1234.5801332888707</v>
      </c>
      <c r="M23" s="9">
        <f t="shared" ref="M23:M25" si="27">E23+$C$1*(K23-I23)</f>
        <v>1093.7751556175701</v>
      </c>
    </row>
    <row r="24" spans="1:13">
      <c r="A24" s="27">
        <f>Data!A22</f>
        <v>21</v>
      </c>
      <c r="B24" s="27" t="str">
        <f>Data!B22</f>
        <v>Dan</v>
      </c>
      <c r="C24" s="7">
        <f>M23</f>
        <v>1093.7751556175701</v>
      </c>
      <c r="D24" s="27" t="str">
        <f>Data!C22</f>
        <v>Nick</v>
      </c>
      <c r="E24" s="7">
        <f>L23</f>
        <v>1234.5801332888707</v>
      </c>
      <c r="F24" s="30">
        <f>Data!D22</f>
        <v>7</v>
      </c>
      <c r="G24" s="8">
        <f t="shared" si="24"/>
        <v>7</v>
      </c>
      <c r="H24" s="8">
        <f t="shared" si="25"/>
        <v>2.1544301365470355</v>
      </c>
      <c r="I24" s="8">
        <f t="shared" si="4"/>
        <v>4</v>
      </c>
      <c r="J24" s="27">
        <f>Data!E22</f>
        <v>4</v>
      </c>
      <c r="K24" s="27">
        <f>Data!F22</f>
        <v>3</v>
      </c>
      <c r="L24" s="9">
        <f t="shared" si="26"/>
        <v>1138.0688323404413</v>
      </c>
      <c r="M24" s="9">
        <f t="shared" si="27"/>
        <v>1210.5801332888707</v>
      </c>
    </row>
    <row r="25" spans="1:13">
      <c r="A25" s="27">
        <f>Data!A23</f>
        <v>22</v>
      </c>
      <c r="B25" s="27" t="str">
        <f>Data!B23</f>
        <v>Dan</v>
      </c>
      <c r="C25" s="7">
        <f>L24</f>
        <v>1138.0688323404413</v>
      </c>
      <c r="D25" s="27" t="str">
        <f>Data!C23</f>
        <v>Nick</v>
      </c>
      <c r="E25" s="7">
        <f>M24</f>
        <v>1210.5801332888707</v>
      </c>
      <c r="F25" s="30">
        <f>Data!D23</f>
        <v>7</v>
      </c>
      <c r="G25" s="8">
        <f t="shared" si="24"/>
        <v>7</v>
      </c>
      <c r="H25" s="8">
        <f t="shared" si="25"/>
        <v>2.7799591050048962</v>
      </c>
      <c r="I25" s="8">
        <f t="shared" si="4"/>
        <v>4</v>
      </c>
      <c r="J25" s="27">
        <f>Data!E23</f>
        <v>4</v>
      </c>
      <c r="K25" s="27">
        <f>Data!F23</f>
        <v>3</v>
      </c>
      <c r="L25" s="9">
        <f t="shared" si="26"/>
        <v>1167.3498138203238</v>
      </c>
      <c r="M25" s="9">
        <f t="shared" si="27"/>
        <v>1186.5801332888707</v>
      </c>
    </row>
    <row r="26" spans="1:13">
      <c r="A26" s="27">
        <f>Data!A24</f>
        <v>23</v>
      </c>
      <c r="B26" s="27" t="str">
        <f>Data!B24</f>
        <v>Dan</v>
      </c>
      <c r="C26" s="7">
        <f>L25</f>
        <v>1167.3498138203238</v>
      </c>
      <c r="D26" s="27" t="str">
        <f>Data!C24</f>
        <v>Nick</v>
      </c>
      <c r="E26" s="7">
        <f>M25</f>
        <v>1186.5801332888707</v>
      </c>
      <c r="F26" s="30">
        <f>Data!D24</f>
        <v>7</v>
      </c>
      <c r="G26" s="8">
        <f t="shared" ref="G26:G28" si="28">SUM(J26:K26)</f>
        <v>6</v>
      </c>
      <c r="H26" s="8">
        <f t="shared" ref="H26:H28" si="29">MIN(1/(1+10^((E26-C26)/400))*G26, CEILING(F26/2,1))</f>
        <v>2.8341214315889731</v>
      </c>
      <c r="I26" s="8">
        <f t="shared" si="4"/>
        <v>3.1658785684110269</v>
      </c>
      <c r="J26" s="27">
        <f>Data!E24</f>
        <v>4</v>
      </c>
      <c r="K26" s="27">
        <f>Data!F24</f>
        <v>2</v>
      </c>
      <c r="L26" s="9">
        <f t="shared" ref="L26:L28" si="30">C26+$C$1*(J26-H26)</f>
        <v>1195.3308994621884</v>
      </c>
      <c r="M26" s="9">
        <f t="shared" ref="M26:M28" si="31">E26+$C$1*(K26-I26)</f>
        <v>1158.599047647006</v>
      </c>
    </row>
    <row r="27" spans="1:13">
      <c r="A27" s="27">
        <f>Data!A25</f>
        <v>24</v>
      </c>
      <c r="B27" s="27" t="str">
        <f>Data!B25</f>
        <v>Nick</v>
      </c>
      <c r="C27" s="7">
        <f>M26</f>
        <v>1158.599047647006</v>
      </c>
      <c r="D27" s="27" t="str">
        <f>Data!C25</f>
        <v>Dan</v>
      </c>
      <c r="E27" s="7">
        <f>L26</f>
        <v>1195.3308994621884</v>
      </c>
      <c r="F27" s="30">
        <f>Data!D25</f>
        <v>7</v>
      </c>
      <c r="G27" s="8">
        <f t="shared" si="28"/>
        <v>7</v>
      </c>
      <c r="H27" s="8">
        <f t="shared" si="29"/>
        <v>3.1313428205584044</v>
      </c>
      <c r="I27" s="8">
        <f t="shared" si="4"/>
        <v>3.8686571794415947</v>
      </c>
      <c r="J27" s="27">
        <f>Data!E25</f>
        <v>4</v>
      </c>
      <c r="K27" s="27">
        <f>Data!F25</f>
        <v>3</v>
      </c>
      <c r="L27" s="9">
        <f t="shared" si="30"/>
        <v>1179.4468199536043</v>
      </c>
      <c r="M27" s="9">
        <f t="shared" si="31"/>
        <v>1174.4831271555902</v>
      </c>
    </row>
    <row r="28" spans="1:13">
      <c r="A28" s="27">
        <f>Data!A26</f>
        <v>25</v>
      </c>
      <c r="B28" s="27" t="str">
        <f>Data!B26</f>
        <v>Nick</v>
      </c>
      <c r="C28" s="7">
        <f>L27</f>
        <v>1179.4468199536043</v>
      </c>
      <c r="D28" s="27" t="str">
        <f>Data!C26</f>
        <v>Dan</v>
      </c>
      <c r="E28" s="7">
        <f>M27</f>
        <v>1174.4831271555902</v>
      </c>
      <c r="F28" s="30">
        <f>Data!D26</f>
        <v>7</v>
      </c>
      <c r="G28" s="8">
        <f t="shared" si="28"/>
        <v>5</v>
      </c>
      <c r="H28" s="8">
        <f t="shared" si="29"/>
        <v>2.5357142109335711</v>
      </c>
      <c r="I28" s="8">
        <f t="shared" si="4"/>
        <v>2.4642857890664289</v>
      </c>
      <c r="J28" s="27">
        <f>Data!E26</f>
        <v>4</v>
      </c>
      <c r="K28" s="27">
        <f>Data!F26</f>
        <v>1</v>
      </c>
      <c r="L28" s="9">
        <f t="shared" si="30"/>
        <v>1214.5896788911987</v>
      </c>
      <c r="M28" s="9">
        <f t="shared" si="31"/>
        <v>1139.3402682179958</v>
      </c>
    </row>
    <row r="29" spans="1:13">
      <c r="A29" s="27">
        <f>Data!A27</f>
        <v>26</v>
      </c>
      <c r="B29" s="27" t="str">
        <f>Data!B27</f>
        <v>Nick</v>
      </c>
      <c r="C29" s="7">
        <f>L28</f>
        <v>1214.5896788911987</v>
      </c>
      <c r="D29" s="27" t="str">
        <f>Data!C27</f>
        <v>Mom</v>
      </c>
      <c r="E29" s="7">
        <f>M22</f>
        <v>1144.4193226275552</v>
      </c>
      <c r="F29" s="30">
        <f>Data!D27</f>
        <v>7</v>
      </c>
      <c r="G29" s="8">
        <f t="shared" ref="G29:G32" si="32">SUM(J29:K29)</f>
        <v>5</v>
      </c>
      <c r="H29" s="8">
        <f t="shared" ref="H29:H32" si="33">MIN(1/(1+10^((E29-C29)/400))*G29, CEILING(F29/2,1))</f>
        <v>2.998161237827361</v>
      </c>
      <c r="I29" s="8">
        <f t="shared" si="4"/>
        <v>2.0018387621726395</v>
      </c>
      <c r="J29" s="27">
        <f>Data!E27</f>
        <v>4</v>
      </c>
      <c r="K29" s="27">
        <f>Data!F27</f>
        <v>1</v>
      </c>
      <c r="L29" s="9">
        <f t="shared" ref="L29:L32" si="34">C29+$C$1*(J29-H29)</f>
        <v>1238.633809183342</v>
      </c>
      <c r="M29" s="9">
        <f t="shared" ref="M29:M32" si="35">E29+$C$1*(K29-I29)</f>
        <v>1120.3751923354118</v>
      </c>
    </row>
    <row r="30" spans="1:13">
      <c r="A30" s="27">
        <f>Data!A28</f>
        <v>27</v>
      </c>
      <c r="B30" s="27" t="str">
        <f>Data!B28</f>
        <v>Dan</v>
      </c>
      <c r="C30" s="7">
        <f>M28</f>
        <v>1139.3402682179958</v>
      </c>
      <c r="D30" s="27" t="str">
        <f>Data!C28</f>
        <v>Nick</v>
      </c>
      <c r="E30" s="7">
        <f>L29</f>
        <v>1238.633809183342</v>
      </c>
      <c r="F30" s="30">
        <f>Data!D28</f>
        <v>7</v>
      </c>
      <c r="G30" s="8">
        <f t="shared" si="32"/>
        <v>7</v>
      </c>
      <c r="H30" s="8">
        <f t="shared" si="33"/>
        <v>2.5261069938435896</v>
      </c>
      <c r="I30" s="8">
        <f t="shared" si="4"/>
        <v>4</v>
      </c>
      <c r="J30" s="27">
        <f>Data!E28</f>
        <v>4</v>
      </c>
      <c r="K30" s="27">
        <f>Data!F28</f>
        <v>3</v>
      </c>
      <c r="L30" s="9">
        <f t="shared" si="34"/>
        <v>1174.7137003657497</v>
      </c>
      <c r="M30" s="9">
        <f t="shared" si="35"/>
        <v>1214.633809183342</v>
      </c>
    </row>
    <row r="31" spans="1:13">
      <c r="A31" s="27">
        <f>Data!A29</f>
        <v>28</v>
      </c>
      <c r="B31" s="27" t="str">
        <f>Data!B29</f>
        <v>Nick</v>
      </c>
      <c r="C31" s="7">
        <f>M30</f>
        <v>1214.633809183342</v>
      </c>
      <c r="D31" s="27" t="str">
        <f>Data!C29</f>
        <v>Dan</v>
      </c>
      <c r="E31" s="7">
        <f>L30</f>
        <v>1174.7137003657497</v>
      </c>
      <c r="F31" s="30">
        <f>Data!D29</f>
        <v>7</v>
      </c>
      <c r="G31" s="8">
        <f t="shared" si="32"/>
        <v>6</v>
      </c>
      <c r="H31" s="8">
        <f t="shared" si="33"/>
        <v>3.3431890121255687</v>
      </c>
      <c r="I31" s="8">
        <f t="shared" si="4"/>
        <v>2.6568109878744313</v>
      </c>
      <c r="J31" s="27">
        <f>Data!E29</f>
        <v>4</v>
      </c>
      <c r="K31" s="27">
        <f>Data!F29</f>
        <v>2</v>
      </c>
      <c r="L31" s="9">
        <f t="shared" si="34"/>
        <v>1230.3972728923284</v>
      </c>
      <c r="M31" s="9">
        <f t="shared" si="35"/>
        <v>1158.9502366567633</v>
      </c>
    </row>
    <row r="32" spans="1:13">
      <c r="A32" s="27">
        <f>Data!A30</f>
        <v>29</v>
      </c>
      <c r="B32" s="27" t="str">
        <f>Data!B30</f>
        <v>Nick</v>
      </c>
      <c r="C32" s="7">
        <f>L31</f>
        <v>1230.3972728923284</v>
      </c>
      <c r="D32" s="27" t="str">
        <f>Data!C30</f>
        <v>Ellie</v>
      </c>
      <c r="E32" s="7">
        <v>1200</v>
      </c>
      <c r="F32" s="30">
        <f>Data!D30</f>
        <v>8</v>
      </c>
      <c r="G32" s="8">
        <f t="shared" si="32"/>
        <v>8</v>
      </c>
      <c r="H32" s="8">
        <f t="shared" si="33"/>
        <v>4</v>
      </c>
      <c r="I32" s="8">
        <f t="shared" si="4"/>
        <v>3.6509286720030381</v>
      </c>
      <c r="J32" s="27">
        <f>Data!E30</f>
        <v>8</v>
      </c>
      <c r="K32" s="27">
        <f>Data!F30</f>
        <v>0</v>
      </c>
      <c r="L32" s="9">
        <f t="shared" si="34"/>
        <v>1326.3972728923284</v>
      </c>
      <c r="M32" s="9">
        <f t="shared" si="35"/>
        <v>1112.3777118719272</v>
      </c>
    </row>
    <row r="33" spans="1:13">
      <c r="A33" s="27">
        <f>Data!A31</f>
        <v>30</v>
      </c>
      <c r="B33" s="27" t="str">
        <f>Data!B31</f>
        <v>Nick</v>
      </c>
      <c r="C33" s="7">
        <f>L32</f>
        <v>1326.3972728923284</v>
      </c>
      <c r="D33" s="27" t="str">
        <f>Data!C31</f>
        <v>Bert</v>
      </c>
      <c r="E33" s="7">
        <f>L22</f>
        <v>1339.0159307772492</v>
      </c>
      <c r="F33" s="30">
        <f>Data!D31</f>
        <v>7</v>
      </c>
      <c r="G33" s="8">
        <f t="shared" ref="G33:G37" si="36">SUM(J33:K33)</f>
        <v>4</v>
      </c>
      <c r="H33" s="8">
        <f t="shared" ref="H33:H37" si="37">MIN(1/(1+10^((E33-C33)/400))*G33, CEILING(F33/2,1))</f>
        <v>1.9273930886043662</v>
      </c>
      <c r="I33" s="8">
        <f t="shared" si="4"/>
        <v>2.072606911395634</v>
      </c>
      <c r="J33" s="27">
        <f>Data!E31</f>
        <v>4</v>
      </c>
      <c r="K33" s="27">
        <f>Data!F31</f>
        <v>0</v>
      </c>
      <c r="L33" s="9">
        <f t="shared" ref="L33:L37" si="38">C33+$C$1*(J33-H33)</f>
        <v>1376.1398387658237</v>
      </c>
      <c r="M33" s="9">
        <f t="shared" ref="M33:M37" si="39">E33+$C$1*(K33-I33)</f>
        <v>1289.2733649037539</v>
      </c>
    </row>
    <row r="34" spans="1:13">
      <c r="A34" s="27">
        <f>Data!A32</f>
        <v>31</v>
      </c>
      <c r="B34" s="27" t="str">
        <f>Data!B32</f>
        <v>Bert</v>
      </c>
      <c r="C34" s="7">
        <f>M33</f>
        <v>1289.2733649037539</v>
      </c>
      <c r="D34" s="27" t="str">
        <f>Data!C32</f>
        <v>Nick</v>
      </c>
      <c r="E34" s="7">
        <f>L33</f>
        <v>1376.1398387658237</v>
      </c>
      <c r="F34" s="30">
        <f>Data!D32</f>
        <v>7</v>
      </c>
      <c r="G34" s="8">
        <f t="shared" si="36"/>
        <v>6</v>
      </c>
      <c r="H34" s="8">
        <f t="shared" si="37"/>
        <v>2.2651825086658173</v>
      </c>
      <c r="I34" s="8">
        <f t="shared" si="4"/>
        <v>3.7348174913341818</v>
      </c>
      <c r="J34" s="27">
        <f>Data!E32</f>
        <v>4</v>
      </c>
      <c r="K34" s="27">
        <f>Data!F32</f>
        <v>2</v>
      </c>
      <c r="L34" s="9">
        <f t="shared" si="38"/>
        <v>1330.9089846957743</v>
      </c>
      <c r="M34" s="9">
        <f t="shared" si="39"/>
        <v>1334.5042189738033</v>
      </c>
    </row>
    <row r="35" spans="1:13">
      <c r="A35" s="27">
        <f>Data!A33</f>
        <v>32</v>
      </c>
      <c r="B35" s="27" t="str">
        <f>Data!B33</f>
        <v>Bert</v>
      </c>
      <c r="C35" s="7">
        <f>L34</f>
        <v>1330.9089846957743</v>
      </c>
      <c r="D35" s="27" t="str">
        <f>Data!C33</f>
        <v>Nick</v>
      </c>
      <c r="E35" s="7">
        <f>M34</f>
        <v>1334.5042189738033</v>
      </c>
      <c r="F35" s="30">
        <f>Data!D33</f>
        <v>7</v>
      </c>
      <c r="G35" s="8">
        <f t="shared" si="36"/>
        <v>4</v>
      </c>
      <c r="H35" s="8">
        <f t="shared" si="37"/>
        <v>1.9793049065312025</v>
      </c>
      <c r="I35" s="8">
        <f t="shared" si="4"/>
        <v>2.0206950934687975</v>
      </c>
      <c r="J35" s="27">
        <f>Data!E33</f>
        <v>4</v>
      </c>
      <c r="K35" s="27">
        <f>Data!F33</f>
        <v>0</v>
      </c>
      <c r="L35" s="9">
        <f t="shared" si="38"/>
        <v>1379.4056669390254</v>
      </c>
      <c r="M35" s="9">
        <f t="shared" si="39"/>
        <v>1286.0075367305521</v>
      </c>
    </row>
    <row r="36" spans="1:13">
      <c r="A36" s="27">
        <f>Data!A34</f>
        <v>33</v>
      </c>
      <c r="B36" s="27" t="str">
        <f>Data!B34</f>
        <v>Bert</v>
      </c>
      <c r="C36" s="7">
        <f t="shared" ref="C36:C37" si="40">L35</f>
        <v>1379.4056669390254</v>
      </c>
      <c r="D36" s="27" t="str">
        <f>Data!C34</f>
        <v>Nick</v>
      </c>
      <c r="E36" s="7">
        <f t="shared" ref="E36:E37" si="41">M35</f>
        <v>1286.0075367305521</v>
      </c>
      <c r="F36" s="30">
        <f>Data!D34</f>
        <v>7</v>
      </c>
      <c r="G36" s="8">
        <f t="shared" si="36"/>
        <v>6</v>
      </c>
      <c r="H36" s="8">
        <f t="shared" si="37"/>
        <v>3.7875834945623379</v>
      </c>
      <c r="I36" s="8">
        <f t="shared" si="4"/>
        <v>2.2124165054376626</v>
      </c>
      <c r="J36" s="27">
        <f>Data!E34</f>
        <v>4</v>
      </c>
      <c r="K36" s="27">
        <f>Data!F34</f>
        <v>2</v>
      </c>
      <c r="L36" s="9">
        <f t="shared" si="38"/>
        <v>1384.5036630695292</v>
      </c>
      <c r="M36" s="9">
        <f t="shared" si="39"/>
        <v>1280.9095406000483</v>
      </c>
    </row>
    <row r="37" spans="1:13">
      <c r="A37" s="27">
        <f>Data!A35</f>
        <v>34</v>
      </c>
      <c r="B37" s="27" t="str">
        <f>Data!B35</f>
        <v>Bert</v>
      </c>
      <c r="C37" s="7">
        <f t="shared" si="40"/>
        <v>1384.5036630695292</v>
      </c>
      <c r="D37" s="27" t="str">
        <f>Data!C35</f>
        <v>Nick</v>
      </c>
      <c r="E37" s="7">
        <f t="shared" si="41"/>
        <v>1280.9095406000483</v>
      </c>
      <c r="F37" s="30">
        <f>Data!D35</f>
        <v>7</v>
      </c>
      <c r="G37" s="8">
        <f t="shared" si="36"/>
        <v>5</v>
      </c>
      <c r="H37" s="8">
        <f t="shared" si="37"/>
        <v>3.224087633023649</v>
      </c>
      <c r="I37" s="8">
        <f t="shared" si="4"/>
        <v>1.7759123669763512</v>
      </c>
      <c r="J37" s="27">
        <f>Data!E35</f>
        <v>4</v>
      </c>
      <c r="K37" s="27">
        <f>Data!F35</f>
        <v>1</v>
      </c>
      <c r="L37" s="9">
        <f t="shared" si="38"/>
        <v>1403.1255598769617</v>
      </c>
      <c r="M37" s="9">
        <f t="shared" si="39"/>
        <v>1262.2876437926159</v>
      </c>
    </row>
    <row r="38" spans="1:13">
      <c r="A38" s="27">
        <f>Data!A36</f>
        <v>35</v>
      </c>
      <c r="B38" s="27" t="str">
        <f>Data!B36</f>
        <v>Bert</v>
      </c>
      <c r="C38" s="7">
        <f>L37</f>
        <v>1403.1255598769617</v>
      </c>
      <c r="D38" s="27" t="str">
        <f>Data!C36</f>
        <v>Dan</v>
      </c>
      <c r="E38" s="7">
        <f>M31</f>
        <v>1158.9502366567633</v>
      </c>
      <c r="F38" s="30">
        <f>Data!D36</f>
        <v>7</v>
      </c>
      <c r="G38" s="8">
        <f t="shared" ref="G38:G40" si="42">SUM(J38:K38)</f>
        <v>4</v>
      </c>
      <c r="H38" s="8">
        <f t="shared" ref="H38:H40" si="43">MIN(1/(1+10^((E38-C38)/400))*G38, CEILING(F38/2,1))</f>
        <v>3.2122753192379156</v>
      </c>
      <c r="I38" s="8">
        <f t="shared" si="4"/>
        <v>0.78772468076208446</v>
      </c>
      <c r="J38" s="27">
        <f>Data!E36</f>
        <v>4</v>
      </c>
      <c r="K38" s="27">
        <f>Data!F36</f>
        <v>0</v>
      </c>
      <c r="L38" s="9">
        <f t="shared" ref="L38:L40" si="44">C38+$C$1*(J38-H38)</f>
        <v>1422.0309522152518</v>
      </c>
      <c r="M38" s="9">
        <f t="shared" ref="M38:M40" si="45">E38+$C$1*(K38-I38)</f>
        <v>1140.0448443184732</v>
      </c>
    </row>
    <row r="39" spans="1:13">
      <c r="A39" s="27">
        <f>Data!A37</f>
        <v>36</v>
      </c>
      <c r="B39" s="27" t="str">
        <f>Data!B37</f>
        <v>Bert</v>
      </c>
      <c r="C39" s="7">
        <f>L38</f>
        <v>1422.0309522152518</v>
      </c>
      <c r="D39" s="27" t="str">
        <f>Data!C37</f>
        <v>Dan</v>
      </c>
      <c r="E39" s="7">
        <f>M38</f>
        <v>1140.0448443184732</v>
      </c>
      <c r="F39" s="30">
        <f>Data!D37</f>
        <v>7</v>
      </c>
      <c r="G39" s="8">
        <f t="shared" si="42"/>
        <v>4</v>
      </c>
      <c r="H39" s="8">
        <f t="shared" si="43"/>
        <v>3.3409673111604201</v>
      </c>
      <c r="I39" s="8">
        <f t="shared" si="4"/>
        <v>0.65903268883957977</v>
      </c>
      <c r="J39" s="27">
        <f>Data!E37</f>
        <v>4</v>
      </c>
      <c r="K39" s="27">
        <f>Data!F37</f>
        <v>0</v>
      </c>
      <c r="L39" s="9">
        <f t="shared" si="44"/>
        <v>1437.8477367474018</v>
      </c>
      <c r="M39" s="9">
        <f t="shared" si="45"/>
        <v>1124.2280597863232</v>
      </c>
    </row>
    <row r="40" spans="1:13">
      <c r="A40" s="27">
        <f>Data!A38</f>
        <v>37</v>
      </c>
      <c r="B40" s="27" t="str">
        <f>Data!B38</f>
        <v>Dan</v>
      </c>
      <c r="C40" s="7">
        <f>M39</f>
        <v>1124.2280597863232</v>
      </c>
      <c r="D40" s="27" t="str">
        <f>Data!C38</f>
        <v>Bert</v>
      </c>
      <c r="E40" s="7">
        <f>L39</f>
        <v>1437.8477367474018</v>
      </c>
      <c r="F40" s="30">
        <f>Data!D38</f>
        <v>5</v>
      </c>
      <c r="G40" s="8">
        <f t="shared" si="42"/>
        <v>5</v>
      </c>
      <c r="H40" s="8">
        <f t="shared" si="43"/>
        <v>0.70601137350123855</v>
      </c>
      <c r="I40" s="8">
        <f t="shared" si="4"/>
        <v>3</v>
      </c>
      <c r="J40" s="27">
        <f>Data!E38</f>
        <v>3</v>
      </c>
      <c r="K40" s="27">
        <f>Data!F38</f>
        <v>2</v>
      </c>
      <c r="L40" s="9">
        <f t="shared" si="44"/>
        <v>1179.2837868222935</v>
      </c>
      <c r="M40" s="9">
        <f t="shared" si="45"/>
        <v>1413.8477367474018</v>
      </c>
    </row>
    <row r="41" spans="1:13">
      <c r="A41" s="27">
        <f>Data!A39</f>
        <v>38</v>
      </c>
      <c r="B41" s="27" t="str">
        <f>Data!B39</f>
        <v>Nick</v>
      </c>
      <c r="C41" s="7">
        <f>M37</f>
        <v>1262.2876437926159</v>
      </c>
      <c r="D41" s="27" t="str">
        <f>Data!C39</f>
        <v>Dan</v>
      </c>
      <c r="E41" s="7">
        <f>L40</f>
        <v>1179.2837868222935</v>
      </c>
      <c r="F41" s="30">
        <f>Data!D39</f>
        <v>7</v>
      </c>
      <c r="G41" s="8">
        <f t="shared" ref="G41:G52" si="46">SUM(J41:K41)</f>
        <v>5</v>
      </c>
      <c r="H41" s="8">
        <f t="shared" ref="H41:H52" si="47">MIN(1/(1+10^((E41-C41)/400))*G41, CEILING(F41/2,1))</f>
        <v>3.0861513820871185</v>
      </c>
      <c r="I41" s="8">
        <f t="shared" ref="I41:I52" si="48">MIN(1/(1+10^((C41-E41)/400))*G41, CEILING(F41/2,1))</f>
        <v>1.9138486179128815</v>
      </c>
      <c r="J41" s="27">
        <f>Data!E39</f>
        <v>4</v>
      </c>
      <c r="K41" s="27">
        <f>Data!F39</f>
        <v>1</v>
      </c>
      <c r="L41" s="9">
        <f t="shared" ref="L41:L52" si="49">C41+$C$1*(J41-H41)</f>
        <v>1284.220010622525</v>
      </c>
      <c r="M41" s="9">
        <f t="shared" ref="M41:M52" si="50">E41+$C$1*(K41-I41)</f>
        <v>1157.3514199923843</v>
      </c>
    </row>
    <row r="42" spans="1:13">
      <c r="A42" s="27">
        <f>Data!A40</f>
        <v>39</v>
      </c>
      <c r="B42" s="27" t="str">
        <f>Data!B40</f>
        <v>Nick</v>
      </c>
      <c r="C42" s="7">
        <f>L41</f>
        <v>1284.220010622525</v>
      </c>
      <c r="D42" s="27" t="str">
        <f>Data!C40</f>
        <v>Dan</v>
      </c>
      <c r="E42" s="7">
        <f>M41</f>
        <v>1157.3514199923843</v>
      </c>
      <c r="F42" s="30">
        <f>Data!D40</f>
        <v>7</v>
      </c>
      <c r="G42" s="8">
        <f t="shared" si="46"/>
        <v>6</v>
      </c>
      <c r="H42" s="8">
        <f t="shared" si="47"/>
        <v>4</v>
      </c>
      <c r="I42" s="8">
        <f t="shared" si="48"/>
        <v>1.9507545431347617</v>
      </c>
      <c r="J42" s="27">
        <f>Data!E40</f>
        <v>4</v>
      </c>
      <c r="K42" s="27">
        <f>Data!F40</f>
        <v>2</v>
      </c>
      <c r="L42" s="9">
        <f t="shared" si="49"/>
        <v>1284.220010622525</v>
      </c>
      <c r="M42" s="9">
        <f t="shared" si="50"/>
        <v>1158.53331095715</v>
      </c>
    </row>
    <row r="43" spans="1:13">
      <c r="A43" s="27">
        <f>Data!A41</f>
        <v>40</v>
      </c>
      <c r="B43" s="27" t="str">
        <f>Data!B41</f>
        <v>Nick</v>
      </c>
      <c r="C43" s="7">
        <f t="shared" ref="C43:C44" si="51">L42</f>
        <v>1284.220010622525</v>
      </c>
      <c r="D43" s="27" t="str">
        <f>Data!C41</f>
        <v>Dan</v>
      </c>
      <c r="E43" s="7">
        <f t="shared" ref="E43:E44" si="52">M42</f>
        <v>1158.53331095715</v>
      </c>
      <c r="F43" s="30">
        <f>Data!D41</f>
        <v>7</v>
      </c>
      <c r="G43" s="8">
        <f t="shared" si="46"/>
        <v>4</v>
      </c>
      <c r="H43" s="8">
        <f t="shared" si="47"/>
        <v>2.6935186029316442</v>
      </c>
      <c r="I43" s="8">
        <f t="shared" si="48"/>
        <v>1.3064813970683555</v>
      </c>
      <c r="J43" s="27">
        <f>Data!E41</f>
        <v>4</v>
      </c>
      <c r="K43" s="27">
        <f>Data!F41</f>
        <v>0</v>
      </c>
      <c r="L43" s="9">
        <f t="shared" si="49"/>
        <v>1315.5755641521655</v>
      </c>
      <c r="M43" s="9">
        <f t="shared" si="50"/>
        <v>1127.1777574275095</v>
      </c>
    </row>
    <row r="44" spans="1:13">
      <c r="A44" s="27">
        <f>Data!A42</f>
        <v>41</v>
      </c>
      <c r="B44" s="27" t="str">
        <f>Data!B42</f>
        <v>Nick</v>
      </c>
      <c r="C44" s="7">
        <f t="shared" si="51"/>
        <v>1315.5755641521655</v>
      </c>
      <c r="D44" s="27" t="str">
        <f>Data!C42</f>
        <v>Dan</v>
      </c>
      <c r="E44" s="7">
        <f t="shared" si="52"/>
        <v>1127.1777574275095</v>
      </c>
      <c r="F44" s="30">
        <f>Data!D42</f>
        <v>7</v>
      </c>
      <c r="G44" s="8">
        <f t="shared" si="46"/>
        <v>7</v>
      </c>
      <c r="H44" s="8">
        <f t="shared" si="47"/>
        <v>4</v>
      </c>
      <c r="I44" s="8">
        <f t="shared" si="48"/>
        <v>1.7685811019781403</v>
      </c>
      <c r="J44" s="27">
        <f>Data!E42</f>
        <v>4</v>
      </c>
      <c r="K44" s="27">
        <f>Data!F42</f>
        <v>3</v>
      </c>
      <c r="L44" s="9">
        <f t="shared" si="49"/>
        <v>1315.5755641521655</v>
      </c>
      <c r="M44" s="9">
        <f t="shared" si="50"/>
        <v>1156.7318109800342</v>
      </c>
    </row>
    <row r="45" spans="1:13">
      <c r="A45" s="27">
        <f>Data!A43</f>
        <v>42</v>
      </c>
      <c r="B45" s="27" t="str">
        <f>Data!B43</f>
        <v>Dan</v>
      </c>
      <c r="C45" s="7">
        <f>M44</f>
        <v>1156.7318109800342</v>
      </c>
      <c r="D45" s="27" t="str">
        <f>Data!C43</f>
        <v>Nick</v>
      </c>
      <c r="E45" s="7">
        <f>L44</f>
        <v>1315.5755641521655</v>
      </c>
      <c r="F45" s="30">
        <f>Data!D43</f>
        <v>7</v>
      </c>
      <c r="G45" s="8">
        <f t="shared" si="46"/>
        <v>7</v>
      </c>
      <c r="H45" s="8">
        <f t="shared" si="47"/>
        <v>2.0027333857756426</v>
      </c>
      <c r="I45" s="8">
        <f t="shared" si="48"/>
        <v>4</v>
      </c>
      <c r="J45" s="27">
        <f>Data!E43</f>
        <v>4</v>
      </c>
      <c r="K45" s="27">
        <f>Data!F43</f>
        <v>3</v>
      </c>
      <c r="L45" s="9">
        <f t="shared" si="49"/>
        <v>1204.6662097214187</v>
      </c>
      <c r="M45" s="9">
        <f t="shared" si="50"/>
        <v>1291.5755641521655</v>
      </c>
    </row>
    <row r="46" spans="1:13">
      <c r="A46" s="27">
        <f>Data!A44</f>
        <v>43</v>
      </c>
      <c r="B46" s="27" t="str">
        <f>Data!B44</f>
        <v>Nick</v>
      </c>
      <c r="C46" s="7">
        <f>M45</f>
        <v>1291.5755641521655</v>
      </c>
      <c r="D46" s="27" t="str">
        <f>Data!C44</f>
        <v>Dan</v>
      </c>
      <c r="E46" s="7">
        <f>L45</f>
        <v>1204.6662097214187</v>
      </c>
      <c r="F46" s="30">
        <f>Data!D44</f>
        <v>3</v>
      </c>
      <c r="G46" s="8">
        <f t="shared" si="46"/>
        <v>3</v>
      </c>
      <c r="H46" s="8">
        <f t="shared" si="47"/>
        <v>1.8675827637741622</v>
      </c>
      <c r="I46" s="8">
        <f t="shared" si="48"/>
        <v>1.1324172362258376</v>
      </c>
      <c r="J46" s="27">
        <f>Data!E44</f>
        <v>2</v>
      </c>
      <c r="K46" s="27">
        <f>Data!F44</f>
        <v>1</v>
      </c>
      <c r="L46" s="9">
        <f t="shared" si="49"/>
        <v>1294.7535778215856</v>
      </c>
      <c r="M46" s="9">
        <f t="shared" si="50"/>
        <v>1201.4881960519986</v>
      </c>
    </row>
    <row r="47" spans="1:13">
      <c r="A47" s="27">
        <f>Data!A45</f>
        <v>44</v>
      </c>
      <c r="B47" s="27" t="str">
        <f>Data!B45</f>
        <v>Dan</v>
      </c>
      <c r="C47" s="7">
        <f>M46</f>
        <v>1201.4881960519986</v>
      </c>
      <c r="D47" s="27" t="str">
        <f>Data!C45</f>
        <v>Nick</v>
      </c>
      <c r="E47" s="7">
        <f>L46</f>
        <v>1294.7535778215856</v>
      </c>
      <c r="F47" s="30">
        <f>Data!D45</f>
        <v>7</v>
      </c>
      <c r="G47" s="8">
        <f t="shared" si="46"/>
        <v>7</v>
      </c>
      <c r="H47" s="8">
        <f t="shared" si="47"/>
        <v>2.5823978303803954</v>
      </c>
      <c r="I47" s="8">
        <f t="shared" si="48"/>
        <v>4</v>
      </c>
      <c r="J47" s="27">
        <f>Data!E45</f>
        <v>4</v>
      </c>
      <c r="K47" s="27">
        <f>Data!F45</f>
        <v>3</v>
      </c>
      <c r="L47" s="9">
        <f t="shared" si="49"/>
        <v>1235.510648122869</v>
      </c>
      <c r="M47" s="9">
        <f t="shared" si="50"/>
        <v>1270.7535778215856</v>
      </c>
    </row>
    <row r="48" spans="1:13">
      <c r="A48" s="27">
        <f>Data!A46</f>
        <v>45</v>
      </c>
      <c r="B48" s="27" t="str">
        <f>Data!B46</f>
        <v>Nick</v>
      </c>
      <c r="C48" s="7">
        <f>M47</f>
        <v>1270.7535778215856</v>
      </c>
      <c r="D48" s="27" t="str">
        <f>Data!C46</f>
        <v>Dan</v>
      </c>
      <c r="E48" s="7">
        <f>L47</f>
        <v>1235.510648122869</v>
      </c>
      <c r="F48" s="30">
        <f>Data!D46</f>
        <v>7</v>
      </c>
      <c r="G48" s="8">
        <f t="shared" si="46"/>
        <v>5</v>
      </c>
      <c r="H48" s="8">
        <f t="shared" si="47"/>
        <v>2.7527270443533265</v>
      </c>
      <c r="I48" s="8">
        <f t="shared" si="48"/>
        <v>2.2472729556466735</v>
      </c>
      <c r="J48" s="27">
        <f>Data!E46</f>
        <v>4</v>
      </c>
      <c r="K48" s="27">
        <f>Data!F46</f>
        <v>1</v>
      </c>
      <c r="L48" s="9">
        <f t="shared" si="49"/>
        <v>1300.6881287571057</v>
      </c>
      <c r="M48" s="9">
        <f t="shared" si="50"/>
        <v>1205.576097187349</v>
      </c>
    </row>
    <row r="49" spans="1:13">
      <c r="A49" s="27">
        <f>Data!A47</f>
        <v>46</v>
      </c>
      <c r="B49" s="27" t="str">
        <f>Data!B47</f>
        <v>Nick</v>
      </c>
      <c r="C49" s="7">
        <f>L48</f>
        <v>1300.6881287571057</v>
      </c>
      <c r="D49" s="27" t="str">
        <f>Data!C47</f>
        <v>Dan</v>
      </c>
      <c r="E49" s="7">
        <f>M48</f>
        <v>1205.576097187349</v>
      </c>
      <c r="F49" s="30">
        <f>Data!D47</f>
        <v>7</v>
      </c>
      <c r="G49" s="8">
        <f t="shared" si="46"/>
        <v>6</v>
      </c>
      <c r="H49" s="8">
        <f t="shared" si="47"/>
        <v>3.8013446147520851</v>
      </c>
      <c r="I49" s="8">
        <f t="shared" si="48"/>
        <v>2.1986553852479154</v>
      </c>
      <c r="J49" s="27">
        <f>Data!E47</f>
        <v>4</v>
      </c>
      <c r="K49" s="27">
        <f>Data!F47</f>
        <v>2</v>
      </c>
      <c r="L49" s="9">
        <f t="shared" si="49"/>
        <v>1305.4558580030557</v>
      </c>
      <c r="M49" s="9">
        <f t="shared" si="50"/>
        <v>1200.808367941399</v>
      </c>
    </row>
    <row r="50" spans="1:13">
      <c r="A50" s="27">
        <f>Data!A48</f>
        <v>47</v>
      </c>
      <c r="B50" s="27" t="str">
        <f>Data!B48</f>
        <v>Nick</v>
      </c>
      <c r="C50" s="7">
        <f t="shared" ref="C50:C52" si="53">L49</f>
        <v>1305.4558580030557</v>
      </c>
      <c r="D50" s="27" t="str">
        <f>Data!C48</f>
        <v>Dan</v>
      </c>
      <c r="E50" s="7">
        <f t="shared" ref="E50:E52" si="54">M49</f>
        <v>1200.808367941399</v>
      </c>
      <c r="F50" s="30">
        <f>Data!D48</f>
        <v>3</v>
      </c>
      <c r="G50" s="8">
        <f t="shared" si="46"/>
        <v>2</v>
      </c>
      <c r="H50" s="8">
        <f t="shared" si="47"/>
        <v>1.2924101074682806</v>
      </c>
      <c r="I50" s="8">
        <f t="shared" si="48"/>
        <v>0.70758989253171933</v>
      </c>
      <c r="J50" s="27">
        <f>Data!E48</f>
        <v>2</v>
      </c>
      <c r="K50" s="27">
        <f>Data!F48</f>
        <v>0</v>
      </c>
      <c r="L50" s="9">
        <f t="shared" si="49"/>
        <v>1322.438015423817</v>
      </c>
      <c r="M50" s="9">
        <f t="shared" si="50"/>
        <v>1183.8262105206377</v>
      </c>
    </row>
    <row r="51" spans="1:13">
      <c r="A51" s="27">
        <f>Data!A49</f>
        <v>48</v>
      </c>
      <c r="B51" s="27" t="str">
        <f>Data!B49</f>
        <v>Nick</v>
      </c>
      <c r="C51" s="7">
        <f t="shared" si="53"/>
        <v>1322.438015423817</v>
      </c>
      <c r="D51" s="27" t="str">
        <f>Data!C49</f>
        <v>Dan</v>
      </c>
      <c r="E51" s="7">
        <f t="shared" si="54"/>
        <v>1183.8262105206377</v>
      </c>
      <c r="F51" s="30">
        <f>Data!D49</f>
        <v>9</v>
      </c>
      <c r="G51" s="8">
        <f t="shared" si="46"/>
        <v>5</v>
      </c>
      <c r="H51" s="8">
        <f>MIN(1/(1+10^((E51-C51)/400))*G51, CEILING(F51/2,1))</f>
        <v>3.4476401111450059</v>
      </c>
      <c r="I51" s="8">
        <f>MIN(1/(1+10^((C51-E51)/400))*G51, CEILING(F51/2,1))</f>
        <v>1.5523598888549939</v>
      </c>
      <c r="J51" s="27">
        <f>Data!E49</f>
        <v>5</v>
      </c>
      <c r="K51" s="27">
        <f>Data!F49</f>
        <v>0</v>
      </c>
      <c r="L51" s="9">
        <f t="shared" si="49"/>
        <v>1359.6946527563368</v>
      </c>
      <c r="M51" s="9">
        <f t="shared" si="50"/>
        <v>1146.5695731881178</v>
      </c>
    </row>
    <row r="52" spans="1:13">
      <c r="A52" s="27">
        <f>Data!A50</f>
        <v>49</v>
      </c>
      <c r="B52" s="27" t="str">
        <f>Data!B50</f>
        <v>Nick</v>
      </c>
      <c r="C52" s="7">
        <f t="shared" si="53"/>
        <v>1359.6946527563368</v>
      </c>
      <c r="D52" s="27" t="str">
        <f>Data!C50</f>
        <v>Dan</v>
      </c>
      <c r="E52" s="7">
        <f t="shared" si="54"/>
        <v>1146.5695731881178</v>
      </c>
      <c r="F52" s="30">
        <f>Data!D50</f>
        <v>3</v>
      </c>
      <c r="G52" s="8">
        <f t="shared" si="46"/>
        <v>2</v>
      </c>
      <c r="H52" s="8">
        <f t="shared" si="47"/>
        <v>1.5465323502546013</v>
      </c>
      <c r="I52" s="8">
        <f t="shared" si="48"/>
        <v>0.45346764974539866</v>
      </c>
      <c r="J52" s="27">
        <f>Data!E50</f>
        <v>2</v>
      </c>
      <c r="K52" s="27">
        <f>Data!F50</f>
        <v>0</v>
      </c>
      <c r="L52" s="9">
        <f t="shared" si="49"/>
        <v>1370.5778763502265</v>
      </c>
      <c r="M52" s="9">
        <f t="shared" si="50"/>
        <v>1135.6863495942282</v>
      </c>
    </row>
    <row r="53" spans="1:13">
      <c r="A53" s="27">
        <f>Data!A51</f>
        <v>50</v>
      </c>
      <c r="B53" s="27" t="str">
        <f>Data!B51</f>
        <v>Nick</v>
      </c>
      <c r="C53" s="7">
        <f>L52</f>
        <v>1370.5778763502265</v>
      </c>
      <c r="D53" s="27" t="str">
        <f>Data!C51</f>
        <v>Dan</v>
      </c>
      <c r="E53" s="7">
        <f>M52</f>
        <v>1135.6863495942282</v>
      </c>
      <c r="F53" s="30">
        <f>Data!D51</f>
        <v>3</v>
      </c>
      <c r="G53" s="8">
        <f t="shared" ref="G53" si="55">SUM(J53:K53)</f>
        <v>3</v>
      </c>
      <c r="H53" s="8">
        <f t="shared" ref="H53" si="56">MIN(1/(1+10^((E53-C53)/400))*G53, CEILING(F53/2,1))</f>
        <v>2</v>
      </c>
      <c r="I53" s="8">
        <f t="shared" ref="I53" si="57">MIN(1/(1+10^((C53-E53)/400))*G53, CEILING(F53/2,1))</f>
        <v>0.61656006850282918</v>
      </c>
      <c r="J53" s="27">
        <f>Data!E51</f>
        <v>2</v>
      </c>
      <c r="K53" s="27">
        <f>Data!F51</f>
        <v>1</v>
      </c>
      <c r="L53" s="9">
        <f t="shared" ref="L53" si="58">C53+$C$1*(J53-H53)</f>
        <v>1370.5778763502265</v>
      </c>
      <c r="M53" s="9">
        <f t="shared" ref="M53" si="59">E53+$C$1*(K53-I53)</f>
        <v>1144.8889079501603</v>
      </c>
    </row>
    <row r="54" spans="1:13">
      <c r="A54" s="27">
        <f>Data!A52</f>
        <v>51</v>
      </c>
      <c r="B54" s="27" t="str">
        <f>Data!B52</f>
        <v>Dan</v>
      </c>
      <c r="C54" s="7">
        <f>M53</f>
        <v>1144.8889079501603</v>
      </c>
      <c r="D54" s="27" t="str">
        <f>Data!C52</f>
        <v>Nick</v>
      </c>
      <c r="E54" s="7">
        <f>L53</f>
        <v>1370.5778763502265</v>
      </c>
      <c r="F54" s="30">
        <f>Data!D52</f>
        <v>11</v>
      </c>
      <c r="G54" s="8">
        <f t="shared" ref="G54:G62" si="60">SUM(J54:K54)</f>
        <v>11</v>
      </c>
      <c r="H54" s="8">
        <f t="shared" ref="H54:H62" si="61">MIN(1/(1+10^((E54-C54)/400))*G54, CEILING(F54/2,1))</f>
        <v>2.3573518637285691</v>
      </c>
      <c r="I54" s="8">
        <f t="shared" ref="I54:I62" si="62">MIN(1/(1+10^((C54-E54)/400))*G54, CEILING(F54/2,1))</f>
        <v>6</v>
      </c>
      <c r="J54" s="27">
        <f>Data!E52</f>
        <v>6</v>
      </c>
      <c r="K54" s="27">
        <f>Data!F52</f>
        <v>5</v>
      </c>
      <c r="L54" s="9">
        <f t="shared" ref="L54:L62" si="63">C54+$C$1*(J54-H54)</f>
        <v>1232.3124632206745</v>
      </c>
      <c r="M54" s="9">
        <f t="shared" ref="M54:M62" si="64">E54+$C$1*(K54-I54)</f>
        <v>1346.5778763502265</v>
      </c>
    </row>
    <row r="55" spans="1:13">
      <c r="A55" s="27">
        <f>Data!A53</f>
        <v>52</v>
      </c>
      <c r="B55" s="27" t="str">
        <f>Data!B53</f>
        <v>Dan</v>
      </c>
      <c r="C55" s="7">
        <f>L54</f>
        <v>1232.3124632206745</v>
      </c>
      <c r="D55" s="27" t="str">
        <f>Data!C53</f>
        <v>Nick</v>
      </c>
      <c r="E55" s="7">
        <f>M54</f>
        <v>1346.5778763502265</v>
      </c>
      <c r="F55" s="30">
        <f>Data!D53</f>
        <v>7</v>
      </c>
      <c r="G55" s="8">
        <f t="shared" si="60"/>
        <v>6</v>
      </c>
      <c r="H55" s="8">
        <f t="shared" si="61"/>
        <v>2.0474516610543039</v>
      </c>
      <c r="I55" s="8">
        <f t="shared" si="62"/>
        <v>3.9525483389456966</v>
      </c>
      <c r="J55" s="27">
        <f>Data!E53</f>
        <v>4</v>
      </c>
      <c r="K55" s="27">
        <f>Data!F53</f>
        <v>2</v>
      </c>
      <c r="L55" s="9">
        <f t="shared" si="63"/>
        <v>1279.1736233553713</v>
      </c>
      <c r="M55" s="9">
        <f t="shared" si="64"/>
        <v>1299.7167162155297</v>
      </c>
    </row>
    <row r="56" spans="1:13">
      <c r="A56" s="27">
        <f>Data!A54</f>
        <v>53</v>
      </c>
      <c r="B56" s="27" t="str">
        <f>Data!B54</f>
        <v>Nick</v>
      </c>
      <c r="C56" s="7">
        <f>M55</f>
        <v>1299.7167162155297</v>
      </c>
      <c r="D56" s="27" t="str">
        <f>Data!C54</f>
        <v>Dan</v>
      </c>
      <c r="E56" s="7">
        <f>L55</f>
        <v>1279.1736233553713</v>
      </c>
      <c r="F56" s="30">
        <f>Data!D54</f>
        <v>9</v>
      </c>
      <c r="G56" s="8">
        <f t="shared" si="60"/>
        <v>6</v>
      </c>
      <c r="H56" s="8">
        <f t="shared" si="61"/>
        <v>3.1771768951223494</v>
      </c>
      <c r="I56" s="8">
        <f t="shared" si="62"/>
        <v>2.8228231048776502</v>
      </c>
      <c r="J56" s="27">
        <f>Data!E54</f>
        <v>5</v>
      </c>
      <c r="K56" s="27">
        <f>Data!F54</f>
        <v>1</v>
      </c>
      <c r="L56" s="9">
        <f t="shared" si="63"/>
        <v>1343.4644707325933</v>
      </c>
      <c r="M56" s="9">
        <f t="shared" si="64"/>
        <v>1235.4258688383077</v>
      </c>
    </row>
    <row r="57" spans="1:13">
      <c r="A57" s="27">
        <f>Data!A55</f>
        <v>54</v>
      </c>
      <c r="B57" s="27" t="str">
        <f>Data!B55</f>
        <v>Nick</v>
      </c>
      <c r="C57" s="7">
        <f>L56</f>
        <v>1343.4644707325933</v>
      </c>
      <c r="D57" s="27" t="str">
        <f>Data!C55</f>
        <v>Dan</v>
      </c>
      <c r="E57" s="7">
        <f>M56</f>
        <v>1235.4258688383077</v>
      </c>
      <c r="F57" s="30">
        <f>Data!D55</f>
        <v>7</v>
      </c>
      <c r="G57" s="8">
        <f t="shared" si="60"/>
        <v>5</v>
      </c>
      <c r="H57" s="8">
        <f t="shared" si="61"/>
        <v>3.2532756935694778</v>
      </c>
      <c r="I57" s="8">
        <f t="shared" si="62"/>
        <v>1.7467243064305225</v>
      </c>
      <c r="J57" s="27">
        <f>Data!E55</f>
        <v>4</v>
      </c>
      <c r="K57" s="27">
        <f>Data!F55</f>
        <v>1</v>
      </c>
      <c r="L57" s="9">
        <f t="shared" si="63"/>
        <v>1361.385854086926</v>
      </c>
      <c r="M57" s="9">
        <f t="shared" si="64"/>
        <v>1217.504485483975</v>
      </c>
    </row>
    <row r="58" spans="1:13">
      <c r="A58" s="27">
        <f>Data!A56</f>
        <v>55</v>
      </c>
      <c r="B58" s="27" t="str">
        <f>Data!B56</f>
        <v>Nick</v>
      </c>
      <c r="C58" s="7">
        <f t="shared" ref="C58:C60" si="65">L57</f>
        <v>1361.385854086926</v>
      </c>
      <c r="D58" s="27" t="str">
        <f>Data!C56</f>
        <v>Dan</v>
      </c>
      <c r="E58" s="7">
        <f t="shared" ref="E58:E59" si="66">M57</f>
        <v>1217.504485483975</v>
      </c>
      <c r="F58" s="30">
        <f>Data!D56</f>
        <v>9</v>
      </c>
      <c r="G58" s="8">
        <f t="shared" si="60"/>
        <v>6</v>
      </c>
      <c r="H58" s="8">
        <f t="shared" si="61"/>
        <v>4.1759057726574262</v>
      </c>
      <c r="I58" s="8">
        <f t="shared" si="62"/>
        <v>1.8240942273425733</v>
      </c>
      <c r="J58" s="27">
        <f>Data!E56</f>
        <v>5</v>
      </c>
      <c r="K58" s="27">
        <f>Data!F56</f>
        <v>1</v>
      </c>
      <c r="L58" s="9">
        <f t="shared" si="63"/>
        <v>1381.1641155431478</v>
      </c>
      <c r="M58" s="9">
        <f t="shared" si="64"/>
        <v>1197.7262240277532</v>
      </c>
    </row>
    <row r="59" spans="1:13">
      <c r="A59" s="27">
        <f>Data!A57</f>
        <v>56</v>
      </c>
      <c r="B59" s="27" t="str">
        <f>Data!B57</f>
        <v>Nick</v>
      </c>
      <c r="C59" s="7">
        <f t="shared" si="65"/>
        <v>1381.1641155431478</v>
      </c>
      <c r="D59" s="27" t="str">
        <f>Data!C57</f>
        <v>Dan</v>
      </c>
      <c r="E59" s="7">
        <f t="shared" si="66"/>
        <v>1197.7262240277532</v>
      </c>
      <c r="F59" s="30">
        <f>Data!D57</f>
        <v>7</v>
      </c>
      <c r="G59" s="8">
        <f t="shared" si="60"/>
        <v>6</v>
      </c>
      <c r="H59" s="8">
        <f t="shared" si="61"/>
        <v>4</v>
      </c>
      <c r="I59" s="8">
        <f t="shared" si="62"/>
        <v>1.5485011619166817</v>
      </c>
      <c r="J59" s="27">
        <f>Data!E57</f>
        <v>4</v>
      </c>
      <c r="K59" s="27">
        <f>Data!F57</f>
        <v>2</v>
      </c>
      <c r="L59" s="9">
        <f t="shared" si="63"/>
        <v>1381.1641155431478</v>
      </c>
      <c r="M59" s="9">
        <f t="shared" si="64"/>
        <v>1208.5621961417528</v>
      </c>
    </row>
    <row r="60" spans="1:13">
      <c r="A60" s="27">
        <f>Data!A58</f>
        <v>57</v>
      </c>
      <c r="B60" s="27" t="str">
        <f>Data!B58</f>
        <v>Nick</v>
      </c>
      <c r="C60" s="7">
        <f t="shared" si="65"/>
        <v>1381.1641155431478</v>
      </c>
      <c r="D60" s="27" t="str">
        <f>Data!C58</f>
        <v>Dan</v>
      </c>
      <c r="E60" s="7">
        <f>M59</f>
        <v>1208.5621961417528</v>
      </c>
      <c r="F60" s="30">
        <f>Data!D58</f>
        <v>7</v>
      </c>
      <c r="G60" s="8">
        <f t="shared" si="60"/>
        <v>5</v>
      </c>
      <c r="H60" s="8">
        <f t="shared" si="61"/>
        <v>3.6489688613032993</v>
      </c>
      <c r="I60" s="8">
        <f t="shared" si="62"/>
        <v>1.3510311386967002</v>
      </c>
      <c r="J60" s="27">
        <f>Data!E58</f>
        <v>4</v>
      </c>
      <c r="K60" s="27">
        <f>Data!F58</f>
        <v>1</v>
      </c>
      <c r="L60" s="9">
        <f t="shared" si="63"/>
        <v>1389.5888628718685</v>
      </c>
      <c r="M60" s="9">
        <f t="shared" si="64"/>
        <v>1200.1374488130321</v>
      </c>
    </row>
    <row r="61" spans="1:13">
      <c r="A61" s="27">
        <f>Data!A59</f>
        <v>58</v>
      </c>
      <c r="B61" s="27" t="str">
        <f>Data!B59</f>
        <v>Mom</v>
      </c>
      <c r="C61" s="7">
        <f>M29</f>
        <v>1120.3751923354118</v>
      </c>
      <c r="D61" s="27" t="str">
        <f>Data!C59</f>
        <v>Nick</v>
      </c>
      <c r="E61" s="7">
        <f>L60</f>
        <v>1389.5888628718685</v>
      </c>
      <c r="F61" s="30">
        <f>Data!D59</f>
        <v>3</v>
      </c>
      <c r="G61" s="8">
        <f t="shared" si="60"/>
        <v>2</v>
      </c>
      <c r="H61" s="8">
        <f t="shared" si="61"/>
        <v>0.35025386957401233</v>
      </c>
      <c r="I61" s="8">
        <f t="shared" si="62"/>
        <v>1.6497461304259877</v>
      </c>
      <c r="J61" s="27">
        <f>Data!E59</f>
        <v>2</v>
      </c>
      <c r="K61" s="27">
        <f>Data!F59</f>
        <v>0</v>
      </c>
      <c r="L61" s="9">
        <f t="shared" si="63"/>
        <v>1159.9690994656355</v>
      </c>
      <c r="M61" s="9">
        <f t="shared" si="64"/>
        <v>1349.9949557416448</v>
      </c>
    </row>
    <row r="62" spans="1:13">
      <c r="A62" s="27">
        <f>Data!A60</f>
        <v>59</v>
      </c>
      <c r="B62" s="27" t="str">
        <f>Data!B60</f>
        <v>Dan</v>
      </c>
      <c r="C62" s="7">
        <f>M60</f>
        <v>1200.1374488130321</v>
      </c>
      <c r="D62" s="27" t="str">
        <f>Data!C60</f>
        <v>Bert</v>
      </c>
      <c r="E62" s="7">
        <f>M40</f>
        <v>1413.8477367474018</v>
      </c>
      <c r="F62" s="30">
        <f>Data!D60</f>
        <v>7</v>
      </c>
      <c r="G62" s="8">
        <f t="shared" si="60"/>
        <v>7</v>
      </c>
      <c r="H62" s="8">
        <f t="shared" si="61"/>
        <v>1.5830062080631553</v>
      </c>
      <c r="I62" s="8">
        <f t="shared" si="62"/>
        <v>4</v>
      </c>
      <c r="J62" s="27">
        <f>Data!E60</f>
        <v>4</v>
      </c>
      <c r="K62" s="27">
        <f>Data!F60</f>
        <v>3</v>
      </c>
      <c r="L62" s="9">
        <f t="shared" si="63"/>
        <v>1258.1452998195164</v>
      </c>
      <c r="M62" s="9">
        <f t="shared" si="64"/>
        <v>1389.8477367474018</v>
      </c>
    </row>
    <row r="63" spans="1:13">
      <c r="A63" s="27">
        <f>Data!A61</f>
        <v>60</v>
      </c>
      <c r="B63" s="27" t="str">
        <f>Data!B61</f>
        <v>Dan</v>
      </c>
      <c r="C63" s="7">
        <f>L62</f>
        <v>1258.1452998195164</v>
      </c>
      <c r="D63" s="27" t="str">
        <f>Data!C61</f>
        <v>Nick</v>
      </c>
      <c r="E63" s="7">
        <f>M61</f>
        <v>1349.9949557416448</v>
      </c>
      <c r="F63" s="30">
        <f>Data!D61</f>
        <v>7</v>
      </c>
      <c r="G63" s="8">
        <f t="shared" ref="G63:G66" si="67">SUM(J63:K63)</f>
        <v>6</v>
      </c>
      <c r="H63" s="8">
        <f t="shared" ref="H63:H66" si="68">MIN(1/(1+10^((E63-C63)/400))*G63, CEILING(F63/2,1))</f>
        <v>2.2248800943346452</v>
      </c>
      <c r="I63" s="8">
        <f t="shared" ref="I63:I66" si="69">MIN(1/(1+10^((C63-E63)/400))*G63, CEILING(F63/2,1))</f>
        <v>3.7751199056653553</v>
      </c>
      <c r="J63" s="27">
        <f>Data!E61</f>
        <v>4</v>
      </c>
      <c r="K63" s="27">
        <f>Data!F61</f>
        <v>2</v>
      </c>
      <c r="L63" s="9">
        <f t="shared" ref="L63:L66" si="70">C63+$C$1*(J63-H63)</f>
        <v>1300.748177555485</v>
      </c>
      <c r="M63" s="9">
        <f t="shared" ref="M63:M66" si="71">E63+$C$1*(K63-I63)</f>
        <v>1307.3920780056762</v>
      </c>
    </row>
    <row r="64" spans="1:13">
      <c r="A64" s="27">
        <f>Data!A62</f>
        <v>61</v>
      </c>
      <c r="B64" s="27" t="str">
        <f>Data!B62</f>
        <v>Dan</v>
      </c>
      <c r="C64" s="7">
        <f>L63</f>
        <v>1300.748177555485</v>
      </c>
      <c r="D64" s="27" t="str">
        <f>Data!C62</f>
        <v>Nick</v>
      </c>
      <c r="E64" s="7">
        <f>M63</f>
        <v>1307.3920780056762</v>
      </c>
      <c r="F64" s="30">
        <f>Data!D62</f>
        <v>7</v>
      </c>
      <c r="G64" s="8">
        <f t="shared" si="67"/>
        <v>7</v>
      </c>
      <c r="H64" s="8">
        <f t="shared" si="68"/>
        <v>3.4330787676413741</v>
      </c>
      <c r="I64" s="8">
        <f t="shared" si="69"/>
        <v>3.5669212323586259</v>
      </c>
      <c r="J64" s="27">
        <f>Data!E62</f>
        <v>4</v>
      </c>
      <c r="K64" s="27">
        <f>Data!F62</f>
        <v>3</v>
      </c>
      <c r="L64" s="9">
        <f t="shared" si="70"/>
        <v>1314.3542871320919</v>
      </c>
      <c r="M64" s="9">
        <f t="shared" si="71"/>
        <v>1293.7859684290693</v>
      </c>
    </row>
    <row r="65" spans="1:13">
      <c r="A65" s="27">
        <f>Data!A63</f>
        <v>62</v>
      </c>
      <c r="B65" s="27" t="str">
        <f>Data!B63</f>
        <v>Bert</v>
      </c>
      <c r="C65" s="7">
        <f>M62</f>
        <v>1389.8477367474018</v>
      </c>
      <c r="D65" s="27" t="str">
        <f>Data!C63</f>
        <v>Dan</v>
      </c>
      <c r="E65" s="7">
        <f>L64</f>
        <v>1314.3542871320919</v>
      </c>
      <c r="F65" s="30">
        <f>Data!D63</f>
        <v>7</v>
      </c>
      <c r="G65" s="8">
        <f t="shared" si="67"/>
        <v>5</v>
      </c>
      <c r="H65" s="8">
        <f t="shared" si="68"/>
        <v>3.0348283003533765</v>
      </c>
      <c r="I65" s="8">
        <f t="shared" si="69"/>
        <v>1.9651716996466231</v>
      </c>
      <c r="J65" s="27">
        <f>Data!E63</f>
        <v>4</v>
      </c>
      <c r="K65" s="27">
        <f>Data!F63</f>
        <v>1</v>
      </c>
      <c r="L65" s="9">
        <f t="shared" si="70"/>
        <v>1413.0118575389208</v>
      </c>
      <c r="M65" s="9">
        <f t="shared" si="71"/>
        <v>1291.1901663405729</v>
      </c>
    </row>
    <row r="66" spans="1:13">
      <c r="A66" s="27">
        <f>Data!A64</f>
        <v>63</v>
      </c>
      <c r="B66" s="27" t="str">
        <f>Data!B64</f>
        <v>Bert</v>
      </c>
      <c r="C66" s="7">
        <f>L65</f>
        <v>1413.0118575389208</v>
      </c>
      <c r="D66" s="27" t="str">
        <f>Data!C64</f>
        <v>Nick</v>
      </c>
      <c r="E66" s="7">
        <f>M64</f>
        <v>1293.7859684290693</v>
      </c>
      <c r="F66" s="30">
        <f>Data!D64</f>
        <v>7</v>
      </c>
      <c r="G66" s="8">
        <f t="shared" si="67"/>
        <v>6</v>
      </c>
      <c r="H66" s="8">
        <f t="shared" si="68"/>
        <v>3.9908859397185164</v>
      </c>
      <c r="I66" s="8">
        <f t="shared" si="69"/>
        <v>2.0091140602814841</v>
      </c>
      <c r="J66" s="27">
        <f>Data!E64</f>
        <v>4</v>
      </c>
      <c r="K66" s="27">
        <f>Data!F64</f>
        <v>2</v>
      </c>
      <c r="L66" s="9">
        <f t="shared" si="70"/>
        <v>1413.2305949856764</v>
      </c>
      <c r="M66" s="9">
        <f t="shared" si="71"/>
        <v>1293.5672309823137</v>
      </c>
    </row>
    <row r="67" spans="1:13">
      <c r="A67" s="27">
        <f>Data!A65</f>
        <v>64</v>
      </c>
      <c r="B67" s="27" t="str">
        <f>Data!B65</f>
        <v>Dan</v>
      </c>
      <c r="C67" s="7">
        <f>M65</f>
        <v>1291.1901663405729</v>
      </c>
      <c r="D67" s="27" t="str">
        <f>Data!C65</f>
        <v>Mom</v>
      </c>
      <c r="E67" s="7">
        <f>L61</f>
        <v>1159.9690994656355</v>
      </c>
      <c r="F67" s="30">
        <f>Data!D65</f>
        <v>7</v>
      </c>
      <c r="G67" s="8">
        <f t="shared" ref="G67:G68" si="72">SUM(J67:K67)</f>
        <v>5</v>
      </c>
      <c r="H67" s="8">
        <f t="shared" ref="H67" si="73">MIN(1/(1+10^((E67-C67)/400))*G67, CEILING(F67/2,1))</f>
        <v>3.4017374482063016</v>
      </c>
      <c r="I67" s="8">
        <f t="shared" ref="I67:I68" si="74">MIN(1/(1+10^((C67-E67)/400))*G67, CEILING(F67/2,1))</f>
        <v>1.5982625517936979</v>
      </c>
      <c r="J67" s="27">
        <f>Data!E65</f>
        <v>4</v>
      </c>
      <c r="K67" s="27">
        <f>Data!F65</f>
        <v>1</v>
      </c>
      <c r="L67" s="9">
        <f t="shared" ref="L67:L68" si="75">C67+$C$1*(J67-H67)</f>
        <v>1305.5484675836217</v>
      </c>
      <c r="M67" s="9">
        <f t="shared" ref="M67:M68" si="76">E67+$C$1*(K67-I67)</f>
        <v>1145.6107982225867</v>
      </c>
    </row>
    <row r="68" spans="1:13">
      <c r="A68" s="27">
        <f>Data!A66</f>
        <v>65</v>
      </c>
      <c r="B68" s="27" t="str">
        <f>Data!B66</f>
        <v>Bert</v>
      </c>
      <c r="C68" s="7">
        <f>L66</f>
        <v>1413.2305949856764</v>
      </c>
      <c r="D68" s="27" t="str">
        <f>Data!C66</f>
        <v>Nick</v>
      </c>
      <c r="E68" s="7">
        <f>M66</f>
        <v>1293.5672309823137</v>
      </c>
      <c r="F68" s="30">
        <f>Data!D66</f>
        <v>7</v>
      </c>
      <c r="G68" s="8">
        <f t="shared" si="72"/>
        <v>4</v>
      </c>
      <c r="H68" s="8">
        <f>MIN(1/(1+10^((E68-C68)/400))*G68, CEILING(F68/2,1))</f>
        <v>2.6628332657301197</v>
      </c>
      <c r="I68" s="8">
        <f t="shared" si="74"/>
        <v>1.3371667342698803</v>
      </c>
      <c r="J68" s="27">
        <f>Data!E66</f>
        <v>4</v>
      </c>
      <c r="K68" s="27">
        <f>Data!F66</f>
        <v>0</v>
      </c>
      <c r="L68" s="9">
        <f t="shared" si="75"/>
        <v>1445.3225966081534</v>
      </c>
      <c r="M68" s="9">
        <f t="shared" si="76"/>
        <v>1261.4752293598367</v>
      </c>
    </row>
  </sheetData>
  <conditionalFormatting sqref="B1:B1048576 D1:D1048576">
    <cfRule type="cellIs" dxfId="4" priority="5" operator="equal">
      <formula>"Bert"</formula>
    </cfRule>
    <cfRule type="cellIs" dxfId="3" priority="4" operator="equal">
      <formula>"Nick"</formula>
    </cfRule>
    <cfRule type="cellIs" dxfId="2" priority="3" operator="equal">
      <formula>"Dan"</formula>
    </cfRule>
    <cfRule type="cellIs" dxfId="1" priority="2" operator="equal">
      <formula>"Mom"</formula>
    </cfRule>
    <cfRule type="cellIs" dxfId="0" priority="1" operator="equal">
      <formula>"Ellie"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70"/>
  <sheetViews>
    <sheetView topLeftCell="A4" workbookViewId="0">
      <selection activeCell="A69" sqref="A69:F70"/>
    </sheetView>
  </sheetViews>
  <sheetFormatPr defaultRowHeight="15"/>
  <sheetData>
    <row r="3" spans="1:6">
      <c r="A3" s="17" t="s">
        <v>2</v>
      </c>
      <c r="B3" s="17" t="s">
        <v>3</v>
      </c>
      <c r="C3" s="17" t="s">
        <v>14</v>
      </c>
      <c r="D3" s="17" t="s">
        <v>19</v>
      </c>
      <c r="E3" s="17" t="s">
        <v>15</v>
      </c>
      <c r="F3" s="17" t="s">
        <v>50</v>
      </c>
    </row>
    <row r="4" spans="1:6">
      <c r="A4" s="18">
        <f>IF('Chess System'!$B4='Chess Chart'!A$3,'Chess System'!$L4, IF('Chess System'!$D4='Chess Chart'!A$3,'Chess System'!$M4,""))</f>
        <v>1248</v>
      </c>
      <c r="B4" s="18">
        <f>IF('Chess System'!$B4='Chess Chart'!B$3,'Chess System'!$L4, IF('Chess System'!$D4='Chess Chart'!B$3,'Chess System'!$M4,""))</f>
        <v>1152</v>
      </c>
      <c r="C4" s="18" t="str">
        <f>IF('Chess System'!$B4='Chess Chart'!C$3,'Chess System'!$L4, IF('Chess System'!$D4='Chess Chart'!C$3,'Chess System'!$M4,""))</f>
        <v/>
      </c>
      <c r="D4" s="18" t="str">
        <f>IF('Chess System'!$B4='Chess Chart'!D$3,'Chess System'!$L4, IF('Chess System'!$D4='Chess Chart'!D$3,'Chess System'!$M4,""))</f>
        <v/>
      </c>
      <c r="E4" s="18" t="str">
        <f>IF('Chess System'!$B4='Chess Chart'!E$3,'Chess System'!$L4, IF('Chess System'!$D4='Chess Chart'!E$3,'Chess System'!$M4,""))</f>
        <v/>
      </c>
      <c r="F4" s="18" t="str">
        <f>IF('Chess System'!$B4='Chess Chart'!F$3,'Chess System'!$L4, IF('Chess System'!$D4='Chess Chart'!F$3,'Chess System'!$M4,""))</f>
        <v/>
      </c>
    </row>
    <row r="5" spans="1:6">
      <c r="A5" s="18" t="str">
        <f>IF('Chess System'!$B5='Chess Chart'!A$3,'Chess System'!$L5, IF('Chess System'!$D5='Chess Chart'!A$3,'Chess System'!$M5,""))</f>
        <v/>
      </c>
      <c r="B5" s="18">
        <f>IF('Chess System'!$B5='Chess Chart'!B$3,'Chess System'!$L5, IF('Chess System'!$D5='Chess Chart'!B$3,'Chess System'!$M5,""))</f>
        <v>1124.23696702604</v>
      </c>
      <c r="C5" s="18" t="str">
        <f>IF('Chess System'!$B5='Chess Chart'!C$3,'Chess System'!$L5, IF('Chess System'!$D5='Chess Chart'!C$3,'Chess System'!$M5,""))</f>
        <v/>
      </c>
      <c r="D5" s="18">
        <f>IF('Chess System'!$B5='Chess Chart'!D$3,'Chess System'!$L5, IF('Chess System'!$D5='Chess Chart'!D$3,'Chess System'!$M5,""))</f>
        <v>1227.76303297396</v>
      </c>
      <c r="E5" s="18" t="str">
        <f>IF('Chess System'!$B5='Chess Chart'!E$3,'Chess System'!$L5, IF('Chess System'!$D5='Chess Chart'!E$3,'Chess System'!$M5,""))</f>
        <v/>
      </c>
      <c r="F5" s="18" t="str">
        <f>IF('Chess System'!$B5='Chess Chart'!F$3,'Chess System'!$L5, IF('Chess System'!$D5='Chess Chart'!F$3,'Chess System'!$M5,""))</f>
        <v/>
      </c>
    </row>
    <row r="6" spans="1:6">
      <c r="A6" s="18" t="str">
        <f>IF('Chess System'!$B6='Chess Chart'!A$3,'Chess System'!$L6, IF('Chess System'!$D6='Chess Chart'!A$3,'Chess System'!$M6,""))</f>
        <v/>
      </c>
      <c r="B6" s="18">
        <f>IF('Chess System'!$B6='Chess Chart'!B$3,'Chess System'!$L6, IF('Chess System'!$D6='Chess Chart'!B$3,'Chess System'!$M6,""))</f>
        <v>1173.1172635666317</v>
      </c>
      <c r="C6" s="18">
        <f>IF('Chess System'!$B6='Chess Chart'!C$3,'Chess System'!$L6, IF('Chess System'!$D6='Chess Chart'!C$3,'Chess System'!$M6,""))</f>
        <v>1151.1197034594084</v>
      </c>
      <c r="D6" s="18" t="str">
        <f>IF('Chess System'!$B6='Chess Chart'!D$3,'Chess System'!$L6, IF('Chess System'!$D6='Chess Chart'!D$3,'Chess System'!$M6,""))</f>
        <v/>
      </c>
      <c r="E6" s="18" t="str">
        <f>IF('Chess System'!$B6='Chess Chart'!E$3,'Chess System'!$L6, IF('Chess System'!$D6='Chess Chart'!E$3,'Chess System'!$M6,""))</f>
        <v/>
      </c>
      <c r="F6" s="18" t="str">
        <f>IF('Chess System'!$B6='Chess Chart'!F$3,'Chess System'!$L6, IF('Chess System'!$D6='Chess Chart'!F$3,'Chess System'!$M6,""))</f>
        <v/>
      </c>
    </row>
    <row r="7" spans="1:6">
      <c r="A7" s="18" t="str">
        <f>IF('Chess System'!$B7='Chess Chart'!A$3,'Chess System'!$L7, IF('Chess System'!$D7='Chess Chart'!A$3,'Chess System'!$M7,""))</f>
        <v/>
      </c>
      <c r="B7" s="18">
        <f>IF('Chess System'!$B7='Chess Chart'!B$3,'Chess System'!$L7, IF('Chess System'!$D7='Chess Chart'!B$3,'Chess System'!$M7,""))</f>
        <v>1179.8059770692307</v>
      </c>
      <c r="C7" s="18">
        <f>IF('Chess System'!$B7='Chess Chart'!C$3,'Chess System'!$L7, IF('Chess System'!$D7='Chess Chart'!C$3,'Chess System'!$M7,""))</f>
        <v>1144.4309899568093</v>
      </c>
      <c r="D7" s="18" t="str">
        <f>IF('Chess System'!$B7='Chess Chart'!D$3,'Chess System'!$L7, IF('Chess System'!$D7='Chess Chart'!D$3,'Chess System'!$M7,""))</f>
        <v/>
      </c>
      <c r="E7" s="18" t="str">
        <f>IF('Chess System'!$B7='Chess Chart'!E$3,'Chess System'!$L7, IF('Chess System'!$D7='Chess Chart'!E$3,'Chess System'!$M7,""))</f>
        <v/>
      </c>
      <c r="F7" s="18" t="str">
        <f>IF('Chess System'!$B7='Chess Chart'!F$3,'Chess System'!$L7, IF('Chess System'!$D7='Chess Chart'!F$3,'Chess System'!$M7,""))</f>
        <v/>
      </c>
    </row>
    <row r="8" spans="1:6">
      <c r="A8" s="18" t="str">
        <f>IF('Chess System'!$B8='Chess Chart'!A$3,'Chess System'!$L8, IF('Chess System'!$D8='Chess Chart'!A$3,'Chess System'!$M8,""))</f>
        <v/>
      </c>
      <c r="B8" s="18">
        <f>IF('Chess System'!$B8='Chess Chart'!B$3,'Chess System'!$L8, IF('Chess System'!$D8='Chess Chart'!B$3,'Chess System'!$M8,""))</f>
        <v>1196.5003522940513</v>
      </c>
      <c r="C8" s="18">
        <f>IF('Chess System'!$B8='Chess Chart'!C$3,'Chess System'!$L8, IF('Chess System'!$D8='Chess Chart'!C$3,'Chess System'!$M8,""))</f>
        <v>1127.7366147319888</v>
      </c>
      <c r="D8" s="18" t="str">
        <f>IF('Chess System'!$B8='Chess Chart'!D$3,'Chess System'!$L8, IF('Chess System'!$D8='Chess Chart'!D$3,'Chess System'!$M8,""))</f>
        <v/>
      </c>
      <c r="E8" s="18" t="str">
        <f>IF('Chess System'!$B8='Chess Chart'!E$3,'Chess System'!$L8, IF('Chess System'!$D8='Chess Chart'!E$3,'Chess System'!$M8,""))</f>
        <v/>
      </c>
      <c r="F8" s="18" t="str">
        <f>IF('Chess System'!$B8='Chess Chart'!F$3,'Chess System'!$L8, IF('Chess System'!$D8='Chess Chart'!F$3,'Chess System'!$M8,""))</f>
        <v/>
      </c>
    </row>
    <row r="9" spans="1:6">
      <c r="A9" s="18" t="str">
        <f>IF('Chess System'!$B9='Chess Chart'!A$3,'Chess System'!$L9, IF('Chess System'!$D9='Chess Chart'!A$3,'Chess System'!$M9,""))</f>
        <v/>
      </c>
      <c r="B9" s="18">
        <f>IF('Chess System'!$B9='Chess Chart'!B$3,'Chess System'!$L9, IF('Chess System'!$D9='Chess Chart'!B$3,'Chess System'!$M9,""))</f>
        <v>1220.77793884926</v>
      </c>
      <c r="C9" s="18">
        <f>IF('Chess System'!$B9='Chess Chart'!C$3,'Chess System'!$L9, IF('Chess System'!$D9='Chess Chart'!C$3,'Chess System'!$M9,""))</f>
        <v>1103.4590281767801</v>
      </c>
      <c r="D9" s="18" t="str">
        <f>IF('Chess System'!$B9='Chess Chart'!D$3,'Chess System'!$L9, IF('Chess System'!$D9='Chess Chart'!D$3,'Chess System'!$M9,""))</f>
        <v/>
      </c>
      <c r="E9" s="18" t="str">
        <f>IF('Chess System'!$B9='Chess Chart'!E$3,'Chess System'!$L9, IF('Chess System'!$D9='Chess Chart'!E$3,'Chess System'!$M9,""))</f>
        <v/>
      </c>
      <c r="F9" s="18" t="str">
        <f>IF('Chess System'!$B9='Chess Chart'!F$3,'Chess System'!$L9, IF('Chess System'!$D9='Chess Chart'!F$3,'Chess System'!$M9,""))</f>
        <v/>
      </c>
    </row>
    <row r="10" spans="1:6">
      <c r="A10" s="18" t="str">
        <f>IF('Chess System'!$B10='Chess Chart'!A$3,'Chess System'!$L10, IF('Chess System'!$D10='Chess Chart'!A$3,'Chess System'!$M10,""))</f>
        <v/>
      </c>
      <c r="B10" s="18">
        <f>IF('Chess System'!$B10='Chess Chart'!B$3,'Chess System'!$L10, IF('Chess System'!$D10='Chess Chart'!B$3,'Chess System'!$M10,""))</f>
        <v>1198.225283473542</v>
      </c>
      <c r="C10" s="18" t="str">
        <f>IF('Chess System'!$B10='Chess Chart'!C$3,'Chess System'!$L10, IF('Chess System'!$D10='Chess Chart'!C$3,'Chess System'!$M10,""))</f>
        <v/>
      </c>
      <c r="D10" s="18">
        <f>IF('Chess System'!$B10='Chess Chart'!D$3,'Chess System'!$L10, IF('Chess System'!$D10='Chess Chart'!D$3,'Chess System'!$M10,""))</f>
        <v>1250.3156883496779</v>
      </c>
      <c r="E10" s="18" t="str">
        <f>IF('Chess System'!$B10='Chess Chart'!E$3,'Chess System'!$L10, IF('Chess System'!$D10='Chess Chart'!E$3,'Chess System'!$M10,""))</f>
        <v/>
      </c>
      <c r="F10" s="18" t="str">
        <f>IF('Chess System'!$B10='Chess Chart'!F$3,'Chess System'!$L10, IF('Chess System'!$D10='Chess Chart'!F$3,'Chess System'!$M10,""))</f>
        <v/>
      </c>
    </row>
    <row r="11" spans="1:6">
      <c r="A11" s="18" t="str">
        <f>IF('Chess System'!$B11='Chess Chart'!A$3,'Chess System'!$L11, IF('Chess System'!$D11='Chess Chart'!A$3,'Chess System'!$M11,""))</f>
        <v/>
      </c>
      <c r="B11" s="18">
        <f>IF('Chess System'!$B11='Chess Chart'!B$3,'Chess System'!$L11, IF('Chess System'!$D11='Chess Chart'!B$3,'Chess System'!$M11,""))</f>
        <v>1233.4481437162403</v>
      </c>
      <c r="C11" s="18">
        <f>IF('Chess System'!$B11='Chess Chart'!C$3,'Chess System'!$L11, IF('Chess System'!$D11='Chess Chart'!C$3,'Chess System'!$M11,""))</f>
        <v>1068.2361679340818</v>
      </c>
      <c r="D11" s="18" t="str">
        <f>IF('Chess System'!$B11='Chess Chart'!D$3,'Chess System'!$L11, IF('Chess System'!$D11='Chess Chart'!D$3,'Chess System'!$M11,""))</f>
        <v/>
      </c>
      <c r="E11" s="18" t="str">
        <f>IF('Chess System'!$B11='Chess Chart'!E$3,'Chess System'!$L11, IF('Chess System'!$D11='Chess Chart'!E$3,'Chess System'!$M11,""))</f>
        <v/>
      </c>
      <c r="F11" s="18" t="str">
        <f>IF('Chess System'!$B11='Chess Chart'!F$3,'Chess System'!$L11, IF('Chess System'!$D11='Chess Chart'!F$3,'Chess System'!$M11,""))</f>
        <v/>
      </c>
    </row>
    <row r="12" spans="1:6">
      <c r="A12" s="18" t="str">
        <f>IF('Chess System'!$B12='Chess Chart'!A$3,'Chess System'!$L12, IF('Chess System'!$D12='Chess Chart'!A$3,'Chess System'!$M12,""))</f>
        <v/>
      </c>
      <c r="B12" s="18">
        <f>IF('Chess System'!$B12='Chess Chart'!B$3,'Chess System'!$L12, IF('Chess System'!$D12='Chess Chart'!B$3,'Chess System'!$M12,""))</f>
        <v>1253.5128448649014</v>
      </c>
      <c r="C12" s="18">
        <f>IF('Chess System'!$B12='Chess Chart'!C$3,'Chess System'!$L12, IF('Chess System'!$D12='Chess Chart'!C$3,'Chess System'!$M12,""))</f>
        <v>1048.1714667854208</v>
      </c>
      <c r="D12" s="18" t="str">
        <f>IF('Chess System'!$B12='Chess Chart'!D$3,'Chess System'!$L12, IF('Chess System'!$D12='Chess Chart'!D$3,'Chess System'!$M12,""))</f>
        <v/>
      </c>
      <c r="E12" s="18" t="str">
        <f>IF('Chess System'!$B12='Chess Chart'!E$3,'Chess System'!$L12, IF('Chess System'!$D12='Chess Chart'!E$3,'Chess System'!$M12,""))</f>
        <v/>
      </c>
      <c r="F12" s="18" t="str">
        <f>IF('Chess System'!$B12='Chess Chart'!F$3,'Chess System'!$L12, IF('Chess System'!$D12='Chess Chart'!F$3,'Chess System'!$M12,""))</f>
        <v/>
      </c>
    </row>
    <row r="13" spans="1:6">
      <c r="A13" s="18">
        <f>IF('Chess System'!$B13='Chess Chart'!A$3,'Chess System'!$L13, IF('Chess System'!$D13='Chess Chart'!A$3,'Chess System'!$M13,""))</f>
        <v>1237.3327365670689</v>
      </c>
      <c r="B13" s="18">
        <f>IF('Chess System'!$B13='Chess Chart'!B$3,'Chess System'!$L13, IF('Chess System'!$D13='Chess Chart'!B$3,'Chess System'!$M13,""))</f>
        <v>1264.1801082978325</v>
      </c>
      <c r="C13" s="18" t="str">
        <f>IF('Chess System'!$B13='Chess Chart'!C$3,'Chess System'!$L13, IF('Chess System'!$D13='Chess Chart'!C$3,'Chess System'!$M13,""))</f>
        <v/>
      </c>
      <c r="D13" s="18" t="str">
        <f>IF('Chess System'!$B13='Chess Chart'!D$3,'Chess System'!$L13, IF('Chess System'!$D13='Chess Chart'!D$3,'Chess System'!$M13,""))</f>
        <v/>
      </c>
      <c r="E13" s="18" t="str">
        <f>IF('Chess System'!$B13='Chess Chart'!E$3,'Chess System'!$L13, IF('Chess System'!$D13='Chess Chart'!E$3,'Chess System'!$M13,""))</f>
        <v/>
      </c>
      <c r="F13" s="18" t="str">
        <f>IF('Chess System'!$B13='Chess Chart'!F$3,'Chess System'!$L13, IF('Chess System'!$D13='Chess Chart'!F$3,'Chess System'!$M13,""))</f>
        <v/>
      </c>
    </row>
    <row r="14" spans="1:6">
      <c r="A14" s="18">
        <f>IF('Chess System'!$B14='Chess Chart'!A$3,'Chess System'!$L14, IF('Chess System'!$D14='Chess Chart'!A$3,'Chess System'!$M14,""))</f>
        <v>1261.5079855126141</v>
      </c>
      <c r="B14" s="18" t="str">
        <f>IF('Chess System'!$B14='Chess Chart'!B$3,'Chess System'!$L14, IF('Chess System'!$D14='Chess Chart'!B$3,'Chess System'!$M14,""))</f>
        <v/>
      </c>
      <c r="C14" s="18">
        <f>IF('Chess System'!$B14='Chess Chart'!C$3,'Chess System'!$L14, IF('Chess System'!$D14='Chess Chart'!C$3,'Chess System'!$M14,""))</f>
        <v>1023.9962178398755</v>
      </c>
      <c r="D14" s="18" t="str">
        <f>IF('Chess System'!$B14='Chess Chart'!D$3,'Chess System'!$L14, IF('Chess System'!$D14='Chess Chart'!D$3,'Chess System'!$M14,""))</f>
        <v/>
      </c>
      <c r="E14" s="18" t="str">
        <f>IF('Chess System'!$B14='Chess Chart'!E$3,'Chess System'!$L14, IF('Chess System'!$D14='Chess Chart'!E$3,'Chess System'!$M14,""))</f>
        <v/>
      </c>
      <c r="F14" s="18" t="str">
        <f>IF('Chess System'!$B14='Chess Chart'!F$3,'Chess System'!$L14, IF('Chess System'!$D14='Chess Chart'!F$3,'Chess System'!$M14,""))</f>
        <v/>
      </c>
    </row>
    <row r="15" spans="1:6">
      <c r="A15" s="18" t="str">
        <f>IF('Chess System'!$B15='Chess Chart'!A$3,'Chess System'!$L15, IF('Chess System'!$D15='Chess Chart'!A$3,'Chess System'!$M15,""))</f>
        <v/>
      </c>
      <c r="B15" s="18">
        <f>IF('Chess System'!$B15='Chess Chart'!B$3,'Chess System'!$L15, IF('Chess System'!$D15='Chess Chart'!B$3,'Chess System'!$M15,""))</f>
        <v>1264.2509336474438</v>
      </c>
      <c r="C15" s="18">
        <f>IF('Chess System'!$B15='Chess Chart'!C$3,'Chess System'!$L15, IF('Chess System'!$D15='Chess Chart'!C$3,'Chess System'!$M15,""))</f>
        <v>1023.9253924902642</v>
      </c>
      <c r="D15" s="18" t="str">
        <f>IF('Chess System'!$B15='Chess Chart'!D$3,'Chess System'!$L15, IF('Chess System'!$D15='Chess Chart'!D$3,'Chess System'!$M15,""))</f>
        <v/>
      </c>
      <c r="E15" s="18" t="str">
        <f>IF('Chess System'!$B15='Chess Chart'!E$3,'Chess System'!$L15, IF('Chess System'!$D15='Chess Chart'!E$3,'Chess System'!$M15,""))</f>
        <v/>
      </c>
      <c r="F15" s="18" t="str">
        <f>IF('Chess System'!$B15='Chess Chart'!F$3,'Chess System'!$L15, IF('Chess System'!$D15='Chess Chart'!F$3,'Chess System'!$M15,""))</f>
        <v/>
      </c>
    </row>
    <row r="16" spans="1:6">
      <c r="A16" s="18">
        <f>IF('Chess System'!$B16='Chess Chart'!A$3,'Chess System'!$L16, IF('Chess System'!$D16='Chess Chart'!A$3,'Chess System'!$M16,""))</f>
        <v>1261.8682448412162</v>
      </c>
      <c r="B16" s="18" t="str">
        <f>IF('Chess System'!$B16='Chess Chart'!B$3,'Chess System'!$L16, IF('Chess System'!$D16='Chess Chart'!B$3,'Chess System'!$M16,""))</f>
        <v/>
      </c>
      <c r="C16" s="18">
        <f>IF('Chess System'!$B16='Chess Chart'!C$3,'Chess System'!$L16, IF('Chess System'!$D16='Chess Chart'!C$3,'Chess System'!$M16,""))</f>
        <v>1023.5651331616622</v>
      </c>
      <c r="D16" s="18" t="str">
        <f>IF('Chess System'!$B16='Chess Chart'!D$3,'Chess System'!$L16, IF('Chess System'!$D16='Chess Chart'!D$3,'Chess System'!$M16,""))</f>
        <v/>
      </c>
      <c r="E16" s="18" t="str">
        <f>IF('Chess System'!$B16='Chess Chart'!E$3,'Chess System'!$L16, IF('Chess System'!$D16='Chess Chart'!E$3,'Chess System'!$M16,""))</f>
        <v/>
      </c>
      <c r="F16" s="18" t="str">
        <f>IF('Chess System'!$B16='Chess Chart'!F$3,'Chess System'!$L16, IF('Chess System'!$D16='Chess Chart'!F$3,'Chess System'!$M16,""))</f>
        <v/>
      </c>
    </row>
    <row r="17" spans="1:6">
      <c r="A17" s="18" t="str">
        <f>IF('Chess System'!$B17='Chess Chart'!A$3,'Chess System'!$L17, IF('Chess System'!$D17='Chess Chart'!A$3,'Chess System'!$M17,""))</f>
        <v/>
      </c>
      <c r="B17" s="18" t="str">
        <f>IF('Chess System'!$B17='Chess Chart'!B$3,'Chess System'!$L17, IF('Chess System'!$D17='Chess Chart'!B$3,'Chess System'!$M17,""))</f>
        <v/>
      </c>
      <c r="C17" s="18">
        <f>IF('Chess System'!$B17='Chess Chart'!C$3,'Chess System'!$L17, IF('Chess System'!$D17='Chess Chart'!C$3,'Chess System'!$M17,""))</f>
        <v>1099.0904879069903</v>
      </c>
      <c r="D17" s="18">
        <f>IF('Chess System'!$B17='Chess Chart'!D$3,'Chess System'!$L17, IF('Chess System'!$D17='Chess Chart'!D$3,'Chess System'!$M17,""))</f>
        <v>1174.7903336043496</v>
      </c>
      <c r="E17" s="18" t="str">
        <f>IF('Chess System'!$B17='Chess Chart'!E$3,'Chess System'!$L17, IF('Chess System'!$D17='Chess Chart'!E$3,'Chess System'!$M17,""))</f>
        <v/>
      </c>
      <c r="F17" s="18" t="str">
        <f>IF('Chess System'!$B17='Chess Chart'!F$3,'Chess System'!$L17, IF('Chess System'!$D17='Chess Chart'!F$3,'Chess System'!$M17,""))</f>
        <v/>
      </c>
    </row>
    <row r="18" spans="1:6">
      <c r="A18" s="18">
        <f>IF('Chess System'!$B18='Chess Chart'!A$3,'Chess System'!$L18, IF('Chess System'!$D18='Chess Chart'!A$3,'Chess System'!$M18,""))</f>
        <v>1271.6484673204122</v>
      </c>
      <c r="B18" s="18" t="str">
        <f>IF('Chess System'!$B18='Chess Chart'!B$3,'Chess System'!$L18, IF('Chess System'!$D18='Chess Chart'!B$3,'Chess System'!$M18,""))</f>
        <v/>
      </c>
      <c r="C18" s="18">
        <f>IF('Chess System'!$B18='Chess Chart'!C$3,'Chess System'!$L18, IF('Chess System'!$D18='Chess Chart'!C$3,'Chess System'!$M18,""))</f>
        <v>1089.3102654277943</v>
      </c>
      <c r="D18" s="18" t="str">
        <f>IF('Chess System'!$B18='Chess Chart'!D$3,'Chess System'!$L18, IF('Chess System'!$D18='Chess Chart'!D$3,'Chess System'!$M18,""))</f>
        <v/>
      </c>
      <c r="E18" s="18" t="str">
        <f>IF('Chess System'!$B18='Chess Chart'!E$3,'Chess System'!$L18, IF('Chess System'!$D18='Chess Chart'!E$3,'Chess System'!$M18,""))</f>
        <v/>
      </c>
      <c r="F18" s="18" t="str">
        <f>IF('Chess System'!$B18='Chess Chart'!F$3,'Chess System'!$L18, IF('Chess System'!$D18='Chess Chart'!F$3,'Chess System'!$M18,""))</f>
        <v/>
      </c>
    </row>
    <row r="19" spans="1:6">
      <c r="A19" s="18">
        <f>IF('Chess System'!$B19='Chess Chart'!A$3,'Chess System'!$L19, IF('Chess System'!$D19='Chess Chart'!A$3,'Chess System'!$M19,""))</f>
        <v>1257.8602252104272</v>
      </c>
      <c r="B19" s="18">
        <f>IF('Chess System'!$B19='Chess Chart'!B$3,'Chess System'!$L19, IF('Chess System'!$D19='Chess Chart'!B$3,'Chess System'!$M19,""))</f>
        <v>1278.0391757574289</v>
      </c>
      <c r="C19" s="18" t="str">
        <f>IF('Chess System'!$B19='Chess Chart'!C$3,'Chess System'!$L19, IF('Chess System'!$D19='Chess Chart'!C$3,'Chess System'!$M19,""))</f>
        <v/>
      </c>
      <c r="D19" s="18" t="str">
        <f>IF('Chess System'!$B19='Chess Chart'!D$3,'Chess System'!$L19, IF('Chess System'!$D19='Chess Chart'!D$3,'Chess System'!$M19,""))</f>
        <v/>
      </c>
      <c r="E19" s="18" t="str">
        <f>IF('Chess System'!$B19='Chess Chart'!E$3,'Chess System'!$L19, IF('Chess System'!$D19='Chess Chart'!E$3,'Chess System'!$M19,""))</f>
        <v/>
      </c>
      <c r="F19" s="18" t="str">
        <f>IF('Chess System'!$B19='Chess Chart'!F$3,'Chess System'!$L19, IF('Chess System'!$D19='Chess Chart'!F$3,'Chess System'!$M19,""))</f>
        <v/>
      </c>
    </row>
    <row r="20" spans="1:6">
      <c r="A20" s="18">
        <f>IF('Chess System'!$B20='Chess Chart'!A$3,'Chess System'!$L20, IF('Chess System'!$D20='Chess Chart'!A$3,'Chess System'!$M20,""))</f>
        <v>1308.6449198004548</v>
      </c>
      <c r="B20" s="18">
        <f>IF('Chess System'!$B20='Chess Chart'!B$3,'Chess System'!$L20, IF('Chess System'!$D20='Chess Chart'!B$3,'Chess System'!$M20,""))</f>
        <v>1227.2544811674013</v>
      </c>
      <c r="C20" s="18" t="str">
        <f>IF('Chess System'!$B20='Chess Chart'!C$3,'Chess System'!$L20, IF('Chess System'!$D20='Chess Chart'!C$3,'Chess System'!$M20,""))</f>
        <v/>
      </c>
      <c r="D20" s="18" t="str">
        <f>IF('Chess System'!$B20='Chess Chart'!D$3,'Chess System'!$L20, IF('Chess System'!$D20='Chess Chart'!D$3,'Chess System'!$M20,""))</f>
        <v/>
      </c>
      <c r="E20" s="18" t="str">
        <f>IF('Chess System'!$B20='Chess Chart'!E$3,'Chess System'!$L20, IF('Chess System'!$D20='Chess Chart'!E$3,'Chess System'!$M20,""))</f>
        <v/>
      </c>
      <c r="F20" s="18" t="str">
        <f>IF('Chess System'!$B20='Chess Chart'!F$3,'Chess System'!$L20, IF('Chess System'!$D20='Chess Chart'!F$3,'Chess System'!$M20,""))</f>
        <v/>
      </c>
    </row>
    <row r="21" spans="1:6">
      <c r="A21" s="18">
        <f>IF('Chess System'!$B21='Chess Chart'!A$3,'Chess System'!$L21, IF('Chess System'!$D21='Chess Chart'!A$3,'Chess System'!$M21,""))</f>
        <v>1308.6449198004548</v>
      </c>
      <c r="B21" s="18">
        <f>IF('Chess System'!$B21='Chess Chart'!B$3,'Chess System'!$L21, IF('Chess System'!$D21='Chess Chart'!B$3,'Chess System'!$M21,""))</f>
        <v>1234.5801332888707</v>
      </c>
      <c r="C21" s="18" t="str">
        <f>IF('Chess System'!$B21='Chess Chart'!C$3,'Chess System'!$L21, IF('Chess System'!$D21='Chess Chart'!C$3,'Chess System'!$M21,""))</f>
        <v/>
      </c>
      <c r="D21" s="18" t="str">
        <f>IF('Chess System'!$B21='Chess Chart'!D$3,'Chess System'!$L21, IF('Chess System'!$D21='Chess Chart'!D$3,'Chess System'!$M21,""))</f>
        <v/>
      </c>
      <c r="E21" s="18" t="str">
        <f>IF('Chess System'!$B21='Chess Chart'!E$3,'Chess System'!$L21, IF('Chess System'!$D21='Chess Chart'!E$3,'Chess System'!$M21,""))</f>
        <v/>
      </c>
      <c r="F21" s="18" t="str">
        <f>IF('Chess System'!$B21='Chess Chart'!F$3,'Chess System'!$L21, IF('Chess System'!$D21='Chess Chart'!F$3,'Chess System'!$M21,""))</f>
        <v/>
      </c>
    </row>
    <row r="22" spans="1:6">
      <c r="A22" s="18">
        <f>IF('Chess System'!$B22='Chess Chart'!A$3,'Chess System'!$L22, IF('Chess System'!$D22='Chess Chart'!A$3,'Chess System'!$M22,""))</f>
        <v>1339.0159307772492</v>
      </c>
      <c r="B22" s="18" t="str">
        <f>IF('Chess System'!$B22='Chess Chart'!B$3,'Chess System'!$L22, IF('Chess System'!$D22='Chess Chart'!B$3,'Chess System'!$M22,""))</f>
        <v/>
      </c>
      <c r="C22" s="18" t="str">
        <f>IF('Chess System'!$B22='Chess Chart'!C$3,'Chess System'!$L22, IF('Chess System'!$D22='Chess Chart'!C$3,'Chess System'!$M22,""))</f>
        <v/>
      </c>
      <c r="D22" s="18">
        <f>IF('Chess System'!$B22='Chess Chart'!D$3,'Chess System'!$L22, IF('Chess System'!$D22='Chess Chart'!D$3,'Chess System'!$M22,""))</f>
        <v>1144.4193226275552</v>
      </c>
      <c r="E22" s="18" t="str">
        <f>IF('Chess System'!$B22='Chess Chart'!E$3,'Chess System'!$L22, IF('Chess System'!$D22='Chess Chart'!E$3,'Chess System'!$M22,""))</f>
        <v/>
      </c>
      <c r="F22" s="18" t="str">
        <f>IF('Chess System'!$B22='Chess Chart'!F$3,'Chess System'!$L22, IF('Chess System'!$D22='Chess Chart'!F$3,'Chess System'!$M22,""))</f>
        <v/>
      </c>
    </row>
    <row r="23" spans="1:6">
      <c r="A23" s="18" t="str">
        <f>IF('Chess System'!$B23='Chess Chart'!A$3,'Chess System'!$L23, IF('Chess System'!$D23='Chess Chart'!A$3,'Chess System'!$M23,""))</f>
        <v/>
      </c>
      <c r="B23" s="18">
        <f>IF('Chess System'!$B23='Chess Chart'!B$3,'Chess System'!$L23, IF('Chess System'!$D23='Chess Chart'!B$3,'Chess System'!$M23,""))</f>
        <v>1234.5801332888707</v>
      </c>
      <c r="C23" s="18">
        <f>IF('Chess System'!$B23='Chess Chart'!C$3,'Chess System'!$L23, IF('Chess System'!$D23='Chess Chart'!C$3,'Chess System'!$M23,""))</f>
        <v>1093.7751556175701</v>
      </c>
      <c r="D23" s="18" t="str">
        <f>IF('Chess System'!$B23='Chess Chart'!D$3,'Chess System'!$L23, IF('Chess System'!$D23='Chess Chart'!D$3,'Chess System'!$M23,""))</f>
        <v/>
      </c>
      <c r="E23" s="18" t="str">
        <f>IF('Chess System'!$B23='Chess Chart'!E$3,'Chess System'!$L23, IF('Chess System'!$D23='Chess Chart'!E$3,'Chess System'!$M23,""))</f>
        <v/>
      </c>
      <c r="F23" s="18" t="str">
        <f>IF('Chess System'!$B23='Chess Chart'!F$3,'Chess System'!$L23, IF('Chess System'!$D23='Chess Chart'!F$3,'Chess System'!$M23,""))</f>
        <v/>
      </c>
    </row>
    <row r="24" spans="1:6">
      <c r="A24" s="18" t="str">
        <f>IF('Chess System'!$B24='Chess Chart'!A$3,'Chess System'!$L24, IF('Chess System'!$D24='Chess Chart'!A$3,'Chess System'!$M24,""))</f>
        <v/>
      </c>
      <c r="B24" s="18">
        <f>IF('Chess System'!$B24='Chess Chart'!B$3,'Chess System'!$L24, IF('Chess System'!$D24='Chess Chart'!B$3,'Chess System'!$M24,""))</f>
        <v>1210.5801332888707</v>
      </c>
      <c r="C24" s="18">
        <f>IF('Chess System'!$B24='Chess Chart'!C$3,'Chess System'!$L24, IF('Chess System'!$D24='Chess Chart'!C$3,'Chess System'!$M24,""))</f>
        <v>1138.0688323404413</v>
      </c>
      <c r="D24" s="18" t="str">
        <f>IF('Chess System'!$B24='Chess Chart'!D$3,'Chess System'!$L24, IF('Chess System'!$D24='Chess Chart'!D$3,'Chess System'!$M24,""))</f>
        <v/>
      </c>
      <c r="E24" s="18" t="str">
        <f>IF('Chess System'!$B24='Chess Chart'!E$3,'Chess System'!$L24, IF('Chess System'!$D24='Chess Chart'!E$3,'Chess System'!$M24,""))</f>
        <v/>
      </c>
      <c r="F24" s="18" t="str">
        <f>IF('Chess System'!$B24='Chess Chart'!F$3,'Chess System'!$L24, IF('Chess System'!$D24='Chess Chart'!F$3,'Chess System'!$M24,""))</f>
        <v/>
      </c>
    </row>
    <row r="25" spans="1:6">
      <c r="A25" s="18" t="str">
        <f>IF('Chess System'!$B25='Chess Chart'!A$3,'Chess System'!$L25, IF('Chess System'!$D25='Chess Chart'!A$3,'Chess System'!$M25,""))</f>
        <v/>
      </c>
      <c r="B25" s="18">
        <f>IF('Chess System'!$B25='Chess Chart'!B$3,'Chess System'!$L25, IF('Chess System'!$D25='Chess Chart'!B$3,'Chess System'!$M25,""))</f>
        <v>1186.5801332888707</v>
      </c>
      <c r="C25" s="18">
        <f>IF('Chess System'!$B25='Chess Chart'!C$3,'Chess System'!$L25, IF('Chess System'!$D25='Chess Chart'!C$3,'Chess System'!$M25,""))</f>
        <v>1167.3498138203238</v>
      </c>
      <c r="D25" s="18" t="str">
        <f>IF('Chess System'!$B25='Chess Chart'!D$3,'Chess System'!$L25, IF('Chess System'!$D25='Chess Chart'!D$3,'Chess System'!$M25,""))</f>
        <v/>
      </c>
      <c r="E25" s="18" t="str">
        <f>IF('Chess System'!$B25='Chess Chart'!E$3,'Chess System'!$L25, IF('Chess System'!$D25='Chess Chart'!E$3,'Chess System'!$M25,""))</f>
        <v/>
      </c>
      <c r="F25" s="18" t="str">
        <f>IF('Chess System'!$B25='Chess Chart'!F$3,'Chess System'!$L25, IF('Chess System'!$D25='Chess Chart'!F$3,'Chess System'!$M25,""))</f>
        <v/>
      </c>
    </row>
    <row r="26" spans="1:6">
      <c r="A26" s="18" t="str">
        <f>IF('Chess System'!$B26='Chess Chart'!A$3,'Chess System'!$L26, IF('Chess System'!$D26='Chess Chart'!A$3,'Chess System'!$M26,""))</f>
        <v/>
      </c>
      <c r="B26" s="18">
        <f>IF('Chess System'!$B26='Chess Chart'!B$3,'Chess System'!$L26, IF('Chess System'!$D26='Chess Chart'!B$3,'Chess System'!$M26,""))</f>
        <v>1158.599047647006</v>
      </c>
      <c r="C26" s="18">
        <f>IF('Chess System'!$B26='Chess Chart'!C$3,'Chess System'!$L26, IF('Chess System'!$D26='Chess Chart'!C$3,'Chess System'!$M26,""))</f>
        <v>1195.3308994621884</v>
      </c>
      <c r="D26" s="18" t="str">
        <f>IF('Chess System'!$B26='Chess Chart'!D$3,'Chess System'!$L26, IF('Chess System'!$D26='Chess Chart'!D$3,'Chess System'!$M26,""))</f>
        <v/>
      </c>
      <c r="E26" s="18" t="str">
        <f>IF('Chess System'!$B26='Chess Chart'!E$3,'Chess System'!$L26, IF('Chess System'!$D26='Chess Chart'!E$3,'Chess System'!$M26,""))</f>
        <v/>
      </c>
      <c r="F26" s="18" t="str">
        <f>IF('Chess System'!$B26='Chess Chart'!F$3,'Chess System'!$L26, IF('Chess System'!$D26='Chess Chart'!F$3,'Chess System'!$M26,""))</f>
        <v/>
      </c>
    </row>
    <row r="27" spans="1:6">
      <c r="A27" s="18" t="str">
        <f>IF('Chess System'!$B27='Chess Chart'!A$3,'Chess System'!$L27, IF('Chess System'!$D27='Chess Chart'!A$3,'Chess System'!$M27,""))</f>
        <v/>
      </c>
      <c r="B27" s="18">
        <f>IF('Chess System'!$B27='Chess Chart'!B$3,'Chess System'!$L27, IF('Chess System'!$D27='Chess Chart'!B$3,'Chess System'!$M27,""))</f>
        <v>1179.4468199536043</v>
      </c>
      <c r="C27" s="18">
        <f>IF('Chess System'!$B27='Chess Chart'!C$3,'Chess System'!$L27, IF('Chess System'!$D27='Chess Chart'!C$3,'Chess System'!$M27,""))</f>
        <v>1174.4831271555902</v>
      </c>
      <c r="D27" s="18" t="str">
        <f>IF('Chess System'!$B27='Chess Chart'!D$3,'Chess System'!$L27, IF('Chess System'!$D27='Chess Chart'!D$3,'Chess System'!$M27,""))</f>
        <v/>
      </c>
      <c r="E27" s="18" t="str">
        <f>IF('Chess System'!$B27='Chess Chart'!E$3,'Chess System'!$L27, IF('Chess System'!$D27='Chess Chart'!E$3,'Chess System'!$M27,""))</f>
        <v/>
      </c>
      <c r="F27" s="18" t="str">
        <f>IF('Chess System'!$B27='Chess Chart'!F$3,'Chess System'!$L27, IF('Chess System'!$D27='Chess Chart'!F$3,'Chess System'!$M27,""))</f>
        <v/>
      </c>
    </row>
    <row r="28" spans="1:6">
      <c r="A28" s="18" t="str">
        <f>IF('Chess System'!$B28='Chess Chart'!A$3,'Chess System'!$L28, IF('Chess System'!$D28='Chess Chart'!A$3,'Chess System'!$M28,""))</f>
        <v/>
      </c>
      <c r="B28" s="18">
        <f>IF('Chess System'!$B28='Chess Chart'!B$3,'Chess System'!$L28, IF('Chess System'!$D28='Chess Chart'!B$3,'Chess System'!$M28,""))</f>
        <v>1214.5896788911987</v>
      </c>
      <c r="C28" s="18">
        <f>IF('Chess System'!$B28='Chess Chart'!C$3,'Chess System'!$L28, IF('Chess System'!$D28='Chess Chart'!C$3,'Chess System'!$M28,""))</f>
        <v>1139.3402682179958</v>
      </c>
      <c r="D28" s="18" t="str">
        <f>IF('Chess System'!$B28='Chess Chart'!D$3,'Chess System'!$L28, IF('Chess System'!$D28='Chess Chart'!D$3,'Chess System'!$M28,""))</f>
        <v/>
      </c>
      <c r="E28" s="18" t="str">
        <f>IF('Chess System'!$B28='Chess Chart'!E$3,'Chess System'!$L28, IF('Chess System'!$D28='Chess Chart'!E$3,'Chess System'!$M28,""))</f>
        <v/>
      </c>
      <c r="F28" s="18" t="str">
        <f>IF('Chess System'!$B28='Chess Chart'!F$3,'Chess System'!$L28, IF('Chess System'!$D28='Chess Chart'!F$3,'Chess System'!$M28,""))</f>
        <v/>
      </c>
    </row>
    <row r="29" spans="1:6">
      <c r="A29" s="18" t="str">
        <f>IF('Chess System'!$B29='Chess Chart'!A$3,'Chess System'!$L29, IF('Chess System'!$D29='Chess Chart'!A$3,'Chess System'!$M29,""))</f>
        <v/>
      </c>
      <c r="B29" s="18">
        <f>IF('Chess System'!$B29='Chess Chart'!B$3,'Chess System'!$L29, IF('Chess System'!$D29='Chess Chart'!B$3,'Chess System'!$M29,""))</f>
        <v>1238.633809183342</v>
      </c>
      <c r="C29" s="18" t="str">
        <f>IF('Chess System'!$B29='Chess Chart'!C$3,'Chess System'!$L29, IF('Chess System'!$D29='Chess Chart'!C$3,'Chess System'!$M29,""))</f>
        <v/>
      </c>
      <c r="D29" s="18">
        <f>IF('Chess System'!$B29='Chess Chart'!D$3,'Chess System'!$L29, IF('Chess System'!$D29='Chess Chart'!D$3,'Chess System'!$M29,""))</f>
        <v>1120.3751923354118</v>
      </c>
      <c r="E29" s="18" t="str">
        <f>IF('Chess System'!$B29='Chess Chart'!E$3,'Chess System'!$L29, IF('Chess System'!$D29='Chess Chart'!E$3,'Chess System'!$M29,""))</f>
        <v/>
      </c>
      <c r="F29" s="18" t="str">
        <f>IF('Chess System'!$B29='Chess Chart'!F$3,'Chess System'!$L29, IF('Chess System'!$D29='Chess Chart'!F$3,'Chess System'!$M29,""))</f>
        <v/>
      </c>
    </row>
    <row r="30" spans="1:6">
      <c r="A30" s="18" t="str">
        <f>IF('Chess System'!$B30='Chess Chart'!A$3,'Chess System'!$L30, IF('Chess System'!$D30='Chess Chart'!A$3,'Chess System'!$M30,""))</f>
        <v/>
      </c>
      <c r="B30" s="18">
        <f>IF('Chess System'!$B30='Chess Chart'!B$3,'Chess System'!$L30, IF('Chess System'!$D30='Chess Chart'!B$3,'Chess System'!$M30,""))</f>
        <v>1214.633809183342</v>
      </c>
      <c r="C30" s="18">
        <f>IF('Chess System'!$B30='Chess Chart'!C$3,'Chess System'!$L30, IF('Chess System'!$D30='Chess Chart'!C$3,'Chess System'!$M30,""))</f>
        <v>1174.7137003657497</v>
      </c>
      <c r="D30" s="18" t="str">
        <f>IF('Chess System'!$B30='Chess Chart'!D$3,'Chess System'!$L30, IF('Chess System'!$D30='Chess Chart'!D$3,'Chess System'!$M30,""))</f>
        <v/>
      </c>
      <c r="E30" s="18" t="str">
        <f>IF('Chess System'!$B30='Chess Chart'!E$3,'Chess System'!$L30, IF('Chess System'!$D30='Chess Chart'!E$3,'Chess System'!$M30,""))</f>
        <v/>
      </c>
      <c r="F30" s="18" t="str">
        <f>IF('Chess System'!$B30='Chess Chart'!F$3,'Chess System'!$L30, IF('Chess System'!$D30='Chess Chart'!F$3,'Chess System'!$M30,""))</f>
        <v/>
      </c>
    </row>
    <row r="31" spans="1:6">
      <c r="A31" s="18" t="str">
        <f>IF('Chess System'!$B31='Chess Chart'!A$3,'Chess System'!$L31, IF('Chess System'!$D31='Chess Chart'!A$3,'Chess System'!$M31,""))</f>
        <v/>
      </c>
      <c r="B31" s="18">
        <f>IF('Chess System'!$B31='Chess Chart'!B$3,'Chess System'!$L31, IF('Chess System'!$D31='Chess Chart'!B$3,'Chess System'!$M31,""))</f>
        <v>1230.3972728923284</v>
      </c>
      <c r="C31" s="18">
        <f>IF('Chess System'!$B31='Chess Chart'!C$3,'Chess System'!$L31, IF('Chess System'!$D31='Chess Chart'!C$3,'Chess System'!$M31,""))</f>
        <v>1158.9502366567633</v>
      </c>
      <c r="D31" s="18" t="str">
        <f>IF('Chess System'!$B31='Chess Chart'!D$3,'Chess System'!$L31, IF('Chess System'!$D31='Chess Chart'!D$3,'Chess System'!$M31,""))</f>
        <v/>
      </c>
      <c r="E31" s="18" t="str">
        <f>IF('Chess System'!$B31='Chess Chart'!E$3,'Chess System'!$L31, IF('Chess System'!$D31='Chess Chart'!E$3,'Chess System'!$M31,""))</f>
        <v/>
      </c>
      <c r="F31" s="18" t="str">
        <f>IF('Chess System'!$B31='Chess Chart'!F$3,'Chess System'!$L31, IF('Chess System'!$D31='Chess Chart'!F$3,'Chess System'!$M31,""))</f>
        <v/>
      </c>
    </row>
    <row r="32" spans="1:6">
      <c r="A32" s="18" t="str">
        <f>IF('Chess System'!$B32='Chess Chart'!A$3,'Chess System'!$L32, IF('Chess System'!$D32='Chess Chart'!A$3,'Chess System'!$M32,""))</f>
        <v/>
      </c>
      <c r="B32" s="18">
        <f>IF('Chess System'!$B32='Chess Chart'!B$3,'Chess System'!$L32, IF('Chess System'!$D32='Chess Chart'!B$3,'Chess System'!$M32,""))</f>
        <v>1326.3972728923284</v>
      </c>
      <c r="C32" s="18" t="str">
        <f>IF('Chess System'!$B32='Chess Chart'!C$3,'Chess System'!$L32, IF('Chess System'!$D32='Chess Chart'!C$3,'Chess System'!$M32,""))</f>
        <v/>
      </c>
      <c r="D32" s="18" t="str">
        <f>IF('Chess System'!$B32='Chess Chart'!D$3,'Chess System'!$L32, IF('Chess System'!$D32='Chess Chart'!D$3,'Chess System'!$M32,""))</f>
        <v/>
      </c>
      <c r="E32" s="18">
        <f>IF('Chess System'!$B32='Chess Chart'!E$3,'Chess System'!$L32, IF('Chess System'!$D32='Chess Chart'!E$3,'Chess System'!$M32,""))</f>
        <v>1112.3777118719272</v>
      </c>
      <c r="F32" s="18" t="str">
        <f>IF('Chess System'!$B32='Chess Chart'!F$3,'Chess System'!$L32, IF('Chess System'!$D32='Chess Chart'!F$3,'Chess System'!$M32,""))</f>
        <v/>
      </c>
    </row>
    <row r="33" spans="1:6">
      <c r="A33" s="18">
        <f>IF('Chess System'!$B33='Chess Chart'!A$3,'Chess System'!$L33, IF('Chess System'!$D33='Chess Chart'!A$3,'Chess System'!$M33,""))</f>
        <v>1289.2733649037539</v>
      </c>
      <c r="B33" s="18">
        <f>IF('Chess System'!$B33='Chess Chart'!B$3,'Chess System'!$L33, IF('Chess System'!$D33='Chess Chart'!B$3,'Chess System'!$M33,""))</f>
        <v>1376.1398387658237</v>
      </c>
      <c r="C33" s="18" t="str">
        <f>IF('Chess System'!$B33='Chess Chart'!C$3,'Chess System'!$L33, IF('Chess System'!$D33='Chess Chart'!C$3,'Chess System'!$M33,""))</f>
        <v/>
      </c>
      <c r="D33" s="18" t="str">
        <f>IF('Chess System'!$B33='Chess Chart'!D$3,'Chess System'!$L33, IF('Chess System'!$D33='Chess Chart'!D$3,'Chess System'!$M33,""))</f>
        <v/>
      </c>
      <c r="E33" s="18" t="str">
        <f>IF('Chess System'!$B33='Chess Chart'!E$3,'Chess System'!$L33, IF('Chess System'!$D33='Chess Chart'!E$3,'Chess System'!$M33,""))</f>
        <v/>
      </c>
      <c r="F33" s="18" t="str">
        <f>IF('Chess System'!$B33='Chess Chart'!F$3,'Chess System'!$L33, IF('Chess System'!$D33='Chess Chart'!F$3,'Chess System'!$M33,""))</f>
        <v/>
      </c>
    </row>
    <row r="34" spans="1:6">
      <c r="A34" s="18">
        <f>IF('Chess System'!$B34='Chess Chart'!A$3,'Chess System'!$L34, IF('Chess System'!$D34='Chess Chart'!A$3,'Chess System'!$M34,""))</f>
        <v>1330.9089846957743</v>
      </c>
      <c r="B34" s="18">
        <f>IF('Chess System'!$B34='Chess Chart'!B$3,'Chess System'!$L34, IF('Chess System'!$D34='Chess Chart'!B$3,'Chess System'!$M34,""))</f>
        <v>1334.5042189738033</v>
      </c>
      <c r="C34" s="18" t="str">
        <f>IF('Chess System'!$B34='Chess Chart'!C$3,'Chess System'!$L34, IF('Chess System'!$D34='Chess Chart'!C$3,'Chess System'!$M34,""))</f>
        <v/>
      </c>
      <c r="D34" s="18" t="str">
        <f>IF('Chess System'!$B34='Chess Chart'!D$3,'Chess System'!$L34, IF('Chess System'!$D34='Chess Chart'!D$3,'Chess System'!$M34,""))</f>
        <v/>
      </c>
      <c r="E34" s="18" t="str">
        <f>IF('Chess System'!$B34='Chess Chart'!E$3,'Chess System'!$L34, IF('Chess System'!$D34='Chess Chart'!E$3,'Chess System'!$M34,""))</f>
        <v/>
      </c>
      <c r="F34" s="18" t="str">
        <f>IF('Chess System'!$B34='Chess Chart'!F$3,'Chess System'!$L34, IF('Chess System'!$D34='Chess Chart'!F$3,'Chess System'!$M34,""))</f>
        <v/>
      </c>
    </row>
    <row r="35" spans="1:6">
      <c r="A35" s="18">
        <f>IF('Chess System'!$B35='Chess Chart'!A$3,'Chess System'!$L35, IF('Chess System'!$D35='Chess Chart'!A$3,'Chess System'!$M35,""))</f>
        <v>1379.4056669390254</v>
      </c>
      <c r="B35" s="18">
        <f>IF('Chess System'!$B35='Chess Chart'!B$3,'Chess System'!$L35, IF('Chess System'!$D35='Chess Chart'!B$3,'Chess System'!$M35,""))</f>
        <v>1286.0075367305521</v>
      </c>
      <c r="C35" s="18" t="str">
        <f>IF('Chess System'!$B35='Chess Chart'!C$3,'Chess System'!$L35, IF('Chess System'!$D35='Chess Chart'!C$3,'Chess System'!$M35,""))</f>
        <v/>
      </c>
      <c r="D35" s="18" t="str">
        <f>IF('Chess System'!$B35='Chess Chart'!D$3,'Chess System'!$L35, IF('Chess System'!$D35='Chess Chart'!D$3,'Chess System'!$M35,""))</f>
        <v/>
      </c>
      <c r="E35" s="18" t="str">
        <f>IF('Chess System'!$B35='Chess Chart'!E$3,'Chess System'!$L35, IF('Chess System'!$D35='Chess Chart'!E$3,'Chess System'!$M35,""))</f>
        <v/>
      </c>
      <c r="F35" s="18" t="str">
        <f>IF('Chess System'!$B35='Chess Chart'!F$3,'Chess System'!$L35, IF('Chess System'!$D35='Chess Chart'!F$3,'Chess System'!$M35,""))</f>
        <v/>
      </c>
    </row>
    <row r="36" spans="1:6">
      <c r="A36" s="18">
        <f>IF('Chess System'!$B36='Chess Chart'!A$3,'Chess System'!$L36, IF('Chess System'!$D36='Chess Chart'!A$3,'Chess System'!$M36,""))</f>
        <v>1384.5036630695292</v>
      </c>
      <c r="B36" s="18">
        <f>IF('Chess System'!$B36='Chess Chart'!B$3,'Chess System'!$L36, IF('Chess System'!$D36='Chess Chart'!B$3,'Chess System'!$M36,""))</f>
        <v>1280.9095406000483</v>
      </c>
      <c r="C36" s="18" t="str">
        <f>IF('Chess System'!$B36='Chess Chart'!C$3,'Chess System'!$L36, IF('Chess System'!$D36='Chess Chart'!C$3,'Chess System'!$M36,""))</f>
        <v/>
      </c>
      <c r="D36" s="18" t="str">
        <f>IF('Chess System'!$B36='Chess Chart'!D$3,'Chess System'!$L36, IF('Chess System'!$D36='Chess Chart'!D$3,'Chess System'!$M36,""))</f>
        <v/>
      </c>
      <c r="E36" s="18" t="str">
        <f>IF('Chess System'!$B36='Chess Chart'!E$3,'Chess System'!$L36, IF('Chess System'!$D36='Chess Chart'!E$3,'Chess System'!$M36,""))</f>
        <v/>
      </c>
      <c r="F36" s="18" t="str">
        <f>IF('Chess System'!$B36='Chess Chart'!F$3,'Chess System'!$L36, IF('Chess System'!$D36='Chess Chart'!F$3,'Chess System'!$M36,""))</f>
        <v/>
      </c>
    </row>
    <row r="37" spans="1:6">
      <c r="A37" s="18">
        <f>IF('Chess System'!$B37='Chess Chart'!A$3,'Chess System'!$L37, IF('Chess System'!$D37='Chess Chart'!A$3,'Chess System'!$M37,""))</f>
        <v>1403.1255598769617</v>
      </c>
      <c r="B37" s="18">
        <f>IF('Chess System'!$B37='Chess Chart'!B$3,'Chess System'!$L37, IF('Chess System'!$D37='Chess Chart'!B$3,'Chess System'!$M37,""))</f>
        <v>1262.2876437926159</v>
      </c>
      <c r="C37" s="18" t="str">
        <f>IF('Chess System'!$B37='Chess Chart'!C$3,'Chess System'!$L37, IF('Chess System'!$D37='Chess Chart'!C$3,'Chess System'!$M37,""))</f>
        <v/>
      </c>
      <c r="D37" s="18" t="str">
        <f>IF('Chess System'!$B37='Chess Chart'!D$3,'Chess System'!$L37, IF('Chess System'!$D37='Chess Chart'!D$3,'Chess System'!$M37,""))</f>
        <v/>
      </c>
      <c r="E37" s="18" t="str">
        <f>IF('Chess System'!$B37='Chess Chart'!E$3,'Chess System'!$L37, IF('Chess System'!$D37='Chess Chart'!E$3,'Chess System'!$M37,""))</f>
        <v/>
      </c>
      <c r="F37" s="18" t="str">
        <f>IF('Chess System'!$B37='Chess Chart'!F$3,'Chess System'!$L37, IF('Chess System'!$D37='Chess Chart'!F$3,'Chess System'!$M37,""))</f>
        <v/>
      </c>
    </row>
    <row r="38" spans="1:6">
      <c r="A38" s="18">
        <f>IF('Chess System'!$B38='Chess Chart'!A$3,'Chess System'!$L38, IF('Chess System'!$D38='Chess Chart'!A$3,'Chess System'!$M38,""))</f>
        <v>1422.0309522152518</v>
      </c>
      <c r="B38" s="18" t="str">
        <f>IF('Chess System'!$B38='Chess Chart'!B$3,'Chess System'!$L38, IF('Chess System'!$D38='Chess Chart'!B$3,'Chess System'!$M38,""))</f>
        <v/>
      </c>
      <c r="C38" s="18">
        <f>IF('Chess System'!$B38='Chess Chart'!C$3,'Chess System'!$L38, IF('Chess System'!$D38='Chess Chart'!C$3,'Chess System'!$M38,""))</f>
        <v>1140.0448443184732</v>
      </c>
      <c r="D38" s="18" t="str">
        <f>IF('Chess System'!$B38='Chess Chart'!D$3,'Chess System'!$L38, IF('Chess System'!$D38='Chess Chart'!D$3,'Chess System'!$M38,""))</f>
        <v/>
      </c>
      <c r="E38" s="18" t="str">
        <f>IF('Chess System'!$B38='Chess Chart'!E$3,'Chess System'!$L38, IF('Chess System'!$D38='Chess Chart'!E$3,'Chess System'!$M38,""))</f>
        <v/>
      </c>
      <c r="F38" s="18" t="str">
        <f>IF('Chess System'!$B38='Chess Chart'!F$3,'Chess System'!$L38, IF('Chess System'!$D38='Chess Chart'!F$3,'Chess System'!$M38,""))</f>
        <v/>
      </c>
    </row>
    <row r="39" spans="1:6">
      <c r="A39" s="18">
        <f>IF('Chess System'!$B39='Chess Chart'!A$3,'Chess System'!$L39, IF('Chess System'!$D39='Chess Chart'!A$3,'Chess System'!$M39,""))</f>
        <v>1437.8477367474018</v>
      </c>
      <c r="B39" s="18" t="str">
        <f>IF('Chess System'!$B39='Chess Chart'!B$3,'Chess System'!$L39, IF('Chess System'!$D39='Chess Chart'!B$3,'Chess System'!$M39,""))</f>
        <v/>
      </c>
      <c r="C39" s="18">
        <f>IF('Chess System'!$B39='Chess Chart'!C$3,'Chess System'!$L39, IF('Chess System'!$D39='Chess Chart'!C$3,'Chess System'!$M39,""))</f>
        <v>1124.2280597863232</v>
      </c>
      <c r="D39" s="18" t="str">
        <f>IF('Chess System'!$B39='Chess Chart'!D$3,'Chess System'!$L39, IF('Chess System'!$D39='Chess Chart'!D$3,'Chess System'!$M39,""))</f>
        <v/>
      </c>
      <c r="E39" s="18" t="str">
        <f>IF('Chess System'!$B39='Chess Chart'!E$3,'Chess System'!$L39, IF('Chess System'!$D39='Chess Chart'!E$3,'Chess System'!$M39,""))</f>
        <v/>
      </c>
      <c r="F39" s="18" t="str">
        <f>IF('Chess System'!$B39='Chess Chart'!F$3,'Chess System'!$L39, IF('Chess System'!$D39='Chess Chart'!F$3,'Chess System'!$M39,""))</f>
        <v/>
      </c>
    </row>
    <row r="40" spans="1:6">
      <c r="A40" s="18">
        <f>IF('Chess System'!$B40='Chess Chart'!A$3,'Chess System'!$L40, IF('Chess System'!$D40='Chess Chart'!A$3,'Chess System'!$M40,""))</f>
        <v>1413.8477367474018</v>
      </c>
      <c r="B40" s="18" t="str">
        <f>IF('Chess System'!$B40='Chess Chart'!B$3,'Chess System'!$L40, IF('Chess System'!$D40='Chess Chart'!B$3,'Chess System'!$M40,""))</f>
        <v/>
      </c>
      <c r="C40" s="18">
        <f>IF('Chess System'!$B40='Chess Chart'!C$3,'Chess System'!$L40, IF('Chess System'!$D40='Chess Chart'!C$3,'Chess System'!$M40,""))</f>
        <v>1179.2837868222935</v>
      </c>
      <c r="D40" s="18" t="str">
        <f>IF('Chess System'!$B40='Chess Chart'!D$3,'Chess System'!$L40, IF('Chess System'!$D40='Chess Chart'!D$3,'Chess System'!$M40,""))</f>
        <v/>
      </c>
      <c r="E40" s="18" t="str">
        <f>IF('Chess System'!$B40='Chess Chart'!E$3,'Chess System'!$L40, IF('Chess System'!$D40='Chess Chart'!E$3,'Chess System'!$M40,""))</f>
        <v/>
      </c>
      <c r="F40" s="18" t="str">
        <f>IF('Chess System'!$B40='Chess Chart'!F$3,'Chess System'!$L40, IF('Chess System'!$D40='Chess Chart'!F$3,'Chess System'!$M40,""))</f>
        <v/>
      </c>
    </row>
    <row r="41" spans="1:6">
      <c r="A41" s="18" t="str">
        <f>IF('Chess System'!$B41='Chess Chart'!A$3,'Chess System'!$L41, IF('Chess System'!$D41='Chess Chart'!A$3,'Chess System'!$M41,""))</f>
        <v/>
      </c>
      <c r="B41" s="18">
        <f>IF('Chess System'!$B41='Chess Chart'!B$3,'Chess System'!$L41, IF('Chess System'!$D41='Chess Chart'!B$3,'Chess System'!$M41,""))</f>
        <v>1284.220010622525</v>
      </c>
      <c r="C41" s="18">
        <f>IF('Chess System'!$B41='Chess Chart'!C$3,'Chess System'!$L41, IF('Chess System'!$D41='Chess Chart'!C$3,'Chess System'!$M41,""))</f>
        <v>1157.3514199923843</v>
      </c>
      <c r="D41" s="18" t="str">
        <f>IF('Chess System'!$B41='Chess Chart'!D$3,'Chess System'!$L41, IF('Chess System'!$D41='Chess Chart'!D$3,'Chess System'!$M41,""))</f>
        <v/>
      </c>
      <c r="E41" s="18" t="str">
        <f>IF('Chess System'!$B41='Chess Chart'!E$3,'Chess System'!$L41, IF('Chess System'!$D41='Chess Chart'!E$3,'Chess System'!$M41,""))</f>
        <v/>
      </c>
      <c r="F41" s="18" t="str">
        <f>IF('Chess System'!$B41='Chess Chart'!F$3,'Chess System'!$L41, IF('Chess System'!$D41='Chess Chart'!F$3,'Chess System'!$M41,""))</f>
        <v/>
      </c>
    </row>
    <row r="42" spans="1:6">
      <c r="A42" s="18" t="str">
        <f>IF('Chess System'!$B42='Chess Chart'!A$3,'Chess System'!$L42, IF('Chess System'!$D42='Chess Chart'!A$3,'Chess System'!$M42,""))</f>
        <v/>
      </c>
      <c r="B42" s="18">
        <f>IF('Chess System'!$B42='Chess Chart'!B$3,'Chess System'!$L42, IF('Chess System'!$D42='Chess Chart'!B$3,'Chess System'!$M42,""))</f>
        <v>1284.220010622525</v>
      </c>
      <c r="C42" s="18">
        <f>IF('Chess System'!$B42='Chess Chart'!C$3,'Chess System'!$L42, IF('Chess System'!$D42='Chess Chart'!C$3,'Chess System'!$M42,""))</f>
        <v>1158.53331095715</v>
      </c>
      <c r="D42" s="18" t="str">
        <f>IF('Chess System'!$B42='Chess Chart'!D$3,'Chess System'!$L42, IF('Chess System'!$D42='Chess Chart'!D$3,'Chess System'!$M42,""))</f>
        <v/>
      </c>
      <c r="E42" s="18" t="str">
        <f>IF('Chess System'!$B42='Chess Chart'!E$3,'Chess System'!$L42, IF('Chess System'!$D42='Chess Chart'!E$3,'Chess System'!$M42,""))</f>
        <v/>
      </c>
      <c r="F42" s="18" t="str">
        <f>IF('Chess System'!$B42='Chess Chart'!F$3,'Chess System'!$L42, IF('Chess System'!$D42='Chess Chart'!F$3,'Chess System'!$M42,""))</f>
        <v/>
      </c>
    </row>
    <row r="43" spans="1:6">
      <c r="A43" s="18" t="str">
        <f>IF('Chess System'!$B43='Chess Chart'!A$3,'Chess System'!$L43, IF('Chess System'!$D43='Chess Chart'!A$3,'Chess System'!$M43,""))</f>
        <v/>
      </c>
      <c r="B43" s="18">
        <f>IF('Chess System'!$B43='Chess Chart'!B$3,'Chess System'!$L43, IF('Chess System'!$D43='Chess Chart'!B$3,'Chess System'!$M43,""))</f>
        <v>1315.5755641521655</v>
      </c>
      <c r="C43" s="18">
        <f>IF('Chess System'!$B43='Chess Chart'!C$3,'Chess System'!$L43, IF('Chess System'!$D43='Chess Chart'!C$3,'Chess System'!$M43,""))</f>
        <v>1127.1777574275095</v>
      </c>
      <c r="D43" s="18" t="str">
        <f>IF('Chess System'!$B43='Chess Chart'!D$3,'Chess System'!$L43, IF('Chess System'!$D43='Chess Chart'!D$3,'Chess System'!$M43,""))</f>
        <v/>
      </c>
      <c r="E43" s="18" t="str">
        <f>IF('Chess System'!$B43='Chess Chart'!E$3,'Chess System'!$L43, IF('Chess System'!$D43='Chess Chart'!E$3,'Chess System'!$M43,""))</f>
        <v/>
      </c>
      <c r="F43" s="18" t="str">
        <f>IF('Chess System'!$B43='Chess Chart'!F$3,'Chess System'!$L43, IF('Chess System'!$D43='Chess Chart'!F$3,'Chess System'!$M43,""))</f>
        <v/>
      </c>
    </row>
    <row r="44" spans="1:6">
      <c r="A44" s="18" t="str">
        <f>IF('Chess System'!$B44='Chess Chart'!A$3,'Chess System'!$L44, IF('Chess System'!$D44='Chess Chart'!A$3,'Chess System'!$M44,""))</f>
        <v/>
      </c>
      <c r="B44" s="18">
        <f>IF('Chess System'!$B44='Chess Chart'!B$3,'Chess System'!$L44, IF('Chess System'!$D44='Chess Chart'!B$3,'Chess System'!$M44,""))</f>
        <v>1315.5755641521655</v>
      </c>
      <c r="C44" s="18">
        <f>IF('Chess System'!$B44='Chess Chart'!C$3,'Chess System'!$L44, IF('Chess System'!$D44='Chess Chart'!C$3,'Chess System'!$M44,""))</f>
        <v>1156.7318109800342</v>
      </c>
      <c r="D44" s="18" t="str">
        <f>IF('Chess System'!$B44='Chess Chart'!D$3,'Chess System'!$L44, IF('Chess System'!$D44='Chess Chart'!D$3,'Chess System'!$M44,""))</f>
        <v/>
      </c>
      <c r="E44" s="18" t="str">
        <f>IF('Chess System'!$B44='Chess Chart'!E$3,'Chess System'!$L44, IF('Chess System'!$D44='Chess Chart'!E$3,'Chess System'!$M44,""))</f>
        <v/>
      </c>
      <c r="F44" s="18" t="str">
        <f>IF('Chess System'!$B44='Chess Chart'!F$3,'Chess System'!$L44, IF('Chess System'!$D44='Chess Chart'!F$3,'Chess System'!$M44,""))</f>
        <v/>
      </c>
    </row>
    <row r="45" spans="1:6">
      <c r="A45" s="18" t="str">
        <f>IF('Chess System'!$B45='Chess Chart'!A$3,'Chess System'!$L45, IF('Chess System'!$D45='Chess Chart'!A$3,'Chess System'!$M45,""))</f>
        <v/>
      </c>
      <c r="B45" s="18">
        <f>IF('Chess System'!$B45='Chess Chart'!B$3,'Chess System'!$L45, IF('Chess System'!$D45='Chess Chart'!B$3,'Chess System'!$M45,""))</f>
        <v>1291.5755641521655</v>
      </c>
      <c r="C45" s="18">
        <f>IF('Chess System'!$B45='Chess Chart'!C$3,'Chess System'!$L45, IF('Chess System'!$D45='Chess Chart'!C$3,'Chess System'!$M45,""))</f>
        <v>1204.6662097214187</v>
      </c>
      <c r="D45" s="18" t="str">
        <f>IF('Chess System'!$B45='Chess Chart'!D$3,'Chess System'!$L45, IF('Chess System'!$D45='Chess Chart'!D$3,'Chess System'!$M45,""))</f>
        <v/>
      </c>
      <c r="E45" s="18" t="str">
        <f>IF('Chess System'!$B45='Chess Chart'!E$3,'Chess System'!$L45, IF('Chess System'!$D45='Chess Chart'!E$3,'Chess System'!$M45,""))</f>
        <v/>
      </c>
      <c r="F45" s="18" t="str">
        <f>IF('Chess System'!$B45='Chess Chart'!F$3,'Chess System'!$L45, IF('Chess System'!$D45='Chess Chart'!F$3,'Chess System'!$M45,""))</f>
        <v/>
      </c>
    </row>
    <row r="46" spans="1:6">
      <c r="A46" s="18" t="str">
        <f>IF('Chess System'!$B46='Chess Chart'!A$3,'Chess System'!$L46, IF('Chess System'!$D46='Chess Chart'!A$3,'Chess System'!$M46,""))</f>
        <v/>
      </c>
      <c r="B46" s="18">
        <f>IF('Chess System'!$B46='Chess Chart'!B$3,'Chess System'!$L46, IF('Chess System'!$D46='Chess Chart'!B$3,'Chess System'!$M46,""))</f>
        <v>1294.7535778215856</v>
      </c>
      <c r="C46" s="18">
        <f>IF('Chess System'!$B46='Chess Chart'!C$3,'Chess System'!$L46, IF('Chess System'!$D46='Chess Chart'!C$3,'Chess System'!$M46,""))</f>
        <v>1201.4881960519986</v>
      </c>
      <c r="D46" s="18" t="str">
        <f>IF('Chess System'!$B46='Chess Chart'!D$3,'Chess System'!$L46, IF('Chess System'!$D46='Chess Chart'!D$3,'Chess System'!$M46,""))</f>
        <v/>
      </c>
      <c r="E46" s="18" t="str">
        <f>IF('Chess System'!$B46='Chess Chart'!E$3,'Chess System'!$L46, IF('Chess System'!$D46='Chess Chart'!E$3,'Chess System'!$M46,""))</f>
        <v/>
      </c>
      <c r="F46" s="18" t="str">
        <f>IF('Chess System'!$B46='Chess Chart'!F$3,'Chess System'!$L46, IF('Chess System'!$D46='Chess Chart'!F$3,'Chess System'!$M46,""))</f>
        <v/>
      </c>
    </row>
    <row r="47" spans="1:6">
      <c r="A47" s="18" t="str">
        <f>IF('Chess System'!$B47='Chess Chart'!A$3,'Chess System'!$L47, IF('Chess System'!$D47='Chess Chart'!A$3,'Chess System'!$M47,""))</f>
        <v/>
      </c>
      <c r="B47" s="18">
        <f>IF('Chess System'!$B47='Chess Chart'!B$3,'Chess System'!$L47, IF('Chess System'!$D47='Chess Chart'!B$3,'Chess System'!$M47,""))</f>
        <v>1270.7535778215856</v>
      </c>
      <c r="C47" s="18">
        <f>IF('Chess System'!$B47='Chess Chart'!C$3,'Chess System'!$L47, IF('Chess System'!$D47='Chess Chart'!C$3,'Chess System'!$M47,""))</f>
        <v>1235.510648122869</v>
      </c>
      <c r="D47" s="18" t="str">
        <f>IF('Chess System'!$B47='Chess Chart'!D$3,'Chess System'!$L47, IF('Chess System'!$D47='Chess Chart'!D$3,'Chess System'!$M47,""))</f>
        <v/>
      </c>
      <c r="E47" s="18" t="str">
        <f>IF('Chess System'!$B47='Chess Chart'!E$3,'Chess System'!$L47, IF('Chess System'!$D47='Chess Chart'!E$3,'Chess System'!$M47,""))</f>
        <v/>
      </c>
      <c r="F47" s="18" t="str">
        <f>IF('Chess System'!$B47='Chess Chart'!F$3,'Chess System'!$L47, IF('Chess System'!$D47='Chess Chart'!F$3,'Chess System'!$M47,""))</f>
        <v/>
      </c>
    </row>
    <row r="48" spans="1:6">
      <c r="A48" s="18" t="str">
        <f>IF('Chess System'!$B48='Chess Chart'!A$3,'Chess System'!$L48, IF('Chess System'!$D48='Chess Chart'!A$3,'Chess System'!$M48,""))</f>
        <v/>
      </c>
      <c r="B48" s="18">
        <f>IF('Chess System'!$B48='Chess Chart'!B$3,'Chess System'!$L48, IF('Chess System'!$D48='Chess Chart'!B$3,'Chess System'!$M48,""))</f>
        <v>1300.6881287571057</v>
      </c>
      <c r="C48" s="18">
        <f>IF('Chess System'!$B48='Chess Chart'!C$3,'Chess System'!$L48, IF('Chess System'!$D48='Chess Chart'!C$3,'Chess System'!$M48,""))</f>
        <v>1205.576097187349</v>
      </c>
      <c r="D48" s="18" t="str">
        <f>IF('Chess System'!$B48='Chess Chart'!D$3,'Chess System'!$L48, IF('Chess System'!$D48='Chess Chart'!D$3,'Chess System'!$M48,""))</f>
        <v/>
      </c>
      <c r="E48" s="18" t="str">
        <f>IF('Chess System'!$B48='Chess Chart'!E$3,'Chess System'!$L48, IF('Chess System'!$D48='Chess Chart'!E$3,'Chess System'!$M48,""))</f>
        <v/>
      </c>
      <c r="F48" s="18" t="str">
        <f>IF('Chess System'!$B48='Chess Chart'!F$3,'Chess System'!$L48, IF('Chess System'!$D48='Chess Chart'!F$3,'Chess System'!$M48,""))</f>
        <v/>
      </c>
    </row>
    <row r="49" spans="1:6">
      <c r="A49" s="18" t="str">
        <f>IF('Chess System'!$B49='Chess Chart'!A$3,'Chess System'!$L49, IF('Chess System'!$D49='Chess Chart'!A$3,'Chess System'!$M49,""))</f>
        <v/>
      </c>
      <c r="B49" s="18">
        <f>IF('Chess System'!$B49='Chess Chart'!B$3,'Chess System'!$L49, IF('Chess System'!$D49='Chess Chart'!B$3,'Chess System'!$M49,""))</f>
        <v>1305.4558580030557</v>
      </c>
      <c r="C49" s="18">
        <f>IF('Chess System'!$B49='Chess Chart'!C$3,'Chess System'!$L49, IF('Chess System'!$D49='Chess Chart'!C$3,'Chess System'!$M49,""))</f>
        <v>1200.808367941399</v>
      </c>
      <c r="D49" s="18" t="str">
        <f>IF('Chess System'!$B49='Chess Chart'!D$3,'Chess System'!$L49, IF('Chess System'!$D49='Chess Chart'!D$3,'Chess System'!$M49,""))</f>
        <v/>
      </c>
      <c r="E49" s="18" t="str">
        <f>IF('Chess System'!$B49='Chess Chart'!E$3,'Chess System'!$L49, IF('Chess System'!$D49='Chess Chart'!E$3,'Chess System'!$M49,""))</f>
        <v/>
      </c>
      <c r="F49" s="18" t="str">
        <f>IF('Chess System'!$B49='Chess Chart'!F$3,'Chess System'!$L49, IF('Chess System'!$D49='Chess Chart'!F$3,'Chess System'!$M49,""))</f>
        <v/>
      </c>
    </row>
    <row r="50" spans="1:6">
      <c r="A50" s="18" t="str">
        <f>IF('Chess System'!$B50='Chess Chart'!A$3,'Chess System'!$L50, IF('Chess System'!$D50='Chess Chart'!A$3,'Chess System'!$M50,""))</f>
        <v/>
      </c>
      <c r="B50" s="18">
        <f>IF('Chess System'!$B50='Chess Chart'!B$3,'Chess System'!$L50, IF('Chess System'!$D50='Chess Chart'!B$3,'Chess System'!$M50,""))</f>
        <v>1322.438015423817</v>
      </c>
      <c r="C50" s="18">
        <f>IF('Chess System'!$B50='Chess Chart'!C$3,'Chess System'!$L50, IF('Chess System'!$D50='Chess Chart'!C$3,'Chess System'!$M50,""))</f>
        <v>1183.8262105206377</v>
      </c>
      <c r="D50" s="18" t="str">
        <f>IF('Chess System'!$B50='Chess Chart'!D$3,'Chess System'!$L50, IF('Chess System'!$D50='Chess Chart'!D$3,'Chess System'!$M50,""))</f>
        <v/>
      </c>
      <c r="E50" s="18" t="str">
        <f>IF('Chess System'!$B50='Chess Chart'!E$3,'Chess System'!$L50, IF('Chess System'!$D50='Chess Chart'!E$3,'Chess System'!$M50,""))</f>
        <v/>
      </c>
      <c r="F50" s="18" t="str">
        <f>IF('Chess System'!$B50='Chess Chart'!F$3,'Chess System'!$L50, IF('Chess System'!$D50='Chess Chart'!F$3,'Chess System'!$M50,""))</f>
        <v/>
      </c>
    </row>
    <row r="51" spans="1:6">
      <c r="A51" s="18" t="str">
        <f>IF('Chess System'!$B51='Chess Chart'!A$3,'Chess System'!$L51, IF('Chess System'!$D51='Chess Chart'!A$3,'Chess System'!$M51,""))</f>
        <v/>
      </c>
      <c r="B51" s="18">
        <f>IF('Chess System'!$B51='Chess Chart'!B$3,'Chess System'!$L51, IF('Chess System'!$D51='Chess Chart'!B$3,'Chess System'!$M51,""))</f>
        <v>1359.6946527563368</v>
      </c>
      <c r="C51" s="18">
        <f>IF('Chess System'!$B51='Chess Chart'!C$3,'Chess System'!$L51, IF('Chess System'!$D51='Chess Chart'!C$3,'Chess System'!$M51,""))</f>
        <v>1146.5695731881178</v>
      </c>
      <c r="D51" s="18" t="str">
        <f>IF('Chess System'!$B51='Chess Chart'!D$3,'Chess System'!$L51, IF('Chess System'!$D51='Chess Chart'!D$3,'Chess System'!$M51,""))</f>
        <v/>
      </c>
      <c r="E51" s="18" t="str">
        <f>IF('Chess System'!$B51='Chess Chart'!E$3,'Chess System'!$L51, IF('Chess System'!$D51='Chess Chart'!E$3,'Chess System'!$M51,""))</f>
        <v/>
      </c>
      <c r="F51" s="18" t="str">
        <f>IF('Chess System'!$B51='Chess Chart'!F$3,'Chess System'!$L51, IF('Chess System'!$D51='Chess Chart'!F$3,'Chess System'!$M51,""))</f>
        <v/>
      </c>
    </row>
    <row r="52" spans="1:6">
      <c r="A52" s="18" t="str">
        <f>IF('Chess System'!$B52='Chess Chart'!A$3,'Chess System'!$L52, IF('Chess System'!$D52='Chess Chart'!A$3,'Chess System'!$M52,""))</f>
        <v/>
      </c>
      <c r="B52" s="18">
        <f>IF('Chess System'!$B52='Chess Chart'!B$3,'Chess System'!$L52, IF('Chess System'!$D52='Chess Chart'!B$3,'Chess System'!$M52,""))</f>
        <v>1370.5778763502265</v>
      </c>
      <c r="C52" s="18">
        <f>IF('Chess System'!$B52='Chess Chart'!C$3,'Chess System'!$L52, IF('Chess System'!$D52='Chess Chart'!C$3,'Chess System'!$M52,""))</f>
        <v>1135.6863495942282</v>
      </c>
      <c r="D52" s="18" t="str">
        <f>IF('Chess System'!$B52='Chess Chart'!D$3,'Chess System'!$L52, IF('Chess System'!$D52='Chess Chart'!D$3,'Chess System'!$M52,""))</f>
        <v/>
      </c>
      <c r="E52" s="18" t="str">
        <f>IF('Chess System'!$B52='Chess Chart'!E$3,'Chess System'!$L52, IF('Chess System'!$D52='Chess Chart'!E$3,'Chess System'!$M52,""))</f>
        <v/>
      </c>
      <c r="F52" s="18" t="str">
        <f>IF('Chess System'!$B52='Chess Chart'!F$3,'Chess System'!$L52, IF('Chess System'!$D52='Chess Chart'!F$3,'Chess System'!$M52,""))</f>
        <v/>
      </c>
    </row>
    <row r="53" spans="1:6">
      <c r="A53" s="18" t="str">
        <f>IF('Chess System'!$B53='Chess Chart'!A$3,'Chess System'!$L53, IF('Chess System'!$D53='Chess Chart'!A$3,'Chess System'!$M53,""))</f>
        <v/>
      </c>
      <c r="B53" s="18">
        <f>IF('Chess System'!$B53='Chess Chart'!B$3,'Chess System'!$L53, IF('Chess System'!$D53='Chess Chart'!B$3,'Chess System'!$M53,""))</f>
        <v>1370.5778763502265</v>
      </c>
      <c r="C53" s="18">
        <f>IF('Chess System'!$B53='Chess Chart'!C$3,'Chess System'!$L53, IF('Chess System'!$D53='Chess Chart'!C$3,'Chess System'!$M53,""))</f>
        <v>1144.8889079501603</v>
      </c>
      <c r="D53" s="18" t="str">
        <f>IF('Chess System'!$B53='Chess Chart'!D$3,'Chess System'!$L53, IF('Chess System'!$D53='Chess Chart'!D$3,'Chess System'!$M53,""))</f>
        <v/>
      </c>
      <c r="E53" s="18" t="str">
        <f>IF('Chess System'!$B53='Chess Chart'!E$3,'Chess System'!$L53, IF('Chess System'!$D53='Chess Chart'!E$3,'Chess System'!$M53,""))</f>
        <v/>
      </c>
      <c r="F53" s="18" t="str">
        <f>IF('Chess System'!$B53='Chess Chart'!F$3,'Chess System'!$L53, IF('Chess System'!$D53='Chess Chart'!F$3,'Chess System'!$M53,""))</f>
        <v/>
      </c>
    </row>
    <row r="54" spans="1:6">
      <c r="A54" s="18" t="str">
        <f>IF('Chess System'!$B54='Chess Chart'!A$3,'Chess System'!$L54, IF('Chess System'!$D54='Chess Chart'!A$3,'Chess System'!$M54,""))</f>
        <v/>
      </c>
      <c r="B54" s="18">
        <f>IF('Chess System'!$B54='Chess Chart'!B$3,'Chess System'!$L54, IF('Chess System'!$D54='Chess Chart'!B$3,'Chess System'!$M54,""))</f>
        <v>1346.5778763502265</v>
      </c>
      <c r="C54" s="18">
        <f>IF('Chess System'!$B54='Chess Chart'!C$3,'Chess System'!$L54, IF('Chess System'!$D54='Chess Chart'!C$3,'Chess System'!$M54,""))</f>
        <v>1232.3124632206745</v>
      </c>
      <c r="D54" s="18" t="str">
        <f>IF('Chess System'!$B54='Chess Chart'!D$3,'Chess System'!$L54, IF('Chess System'!$D54='Chess Chart'!D$3,'Chess System'!$M54,""))</f>
        <v/>
      </c>
      <c r="E54" s="18" t="str">
        <f>IF('Chess System'!$B54='Chess Chart'!E$3,'Chess System'!$L54, IF('Chess System'!$D54='Chess Chart'!E$3,'Chess System'!$M54,""))</f>
        <v/>
      </c>
      <c r="F54" s="18" t="str">
        <f>IF('Chess System'!$B54='Chess Chart'!F$3,'Chess System'!$L54, IF('Chess System'!$D54='Chess Chart'!F$3,'Chess System'!$M54,""))</f>
        <v/>
      </c>
    </row>
    <row r="55" spans="1:6">
      <c r="A55" s="18" t="str">
        <f>IF('Chess System'!$B55='Chess Chart'!A$3,'Chess System'!$L55, IF('Chess System'!$D55='Chess Chart'!A$3,'Chess System'!$M55,""))</f>
        <v/>
      </c>
      <c r="B55" s="18">
        <f>IF('Chess System'!$B55='Chess Chart'!B$3,'Chess System'!$L55, IF('Chess System'!$D55='Chess Chart'!B$3,'Chess System'!$M55,""))</f>
        <v>1299.7167162155297</v>
      </c>
      <c r="C55" s="18">
        <f>IF('Chess System'!$B55='Chess Chart'!C$3,'Chess System'!$L55, IF('Chess System'!$D55='Chess Chart'!C$3,'Chess System'!$M55,""))</f>
        <v>1279.1736233553713</v>
      </c>
      <c r="D55" s="18" t="str">
        <f>IF('Chess System'!$B55='Chess Chart'!D$3,'Chess System'!$L55, IF('Chess System'!$D55='Chess Chart'!D$3,'Chess System'!$M55,""))</f>
        <v/>
      </c>
      <c r="E55" s="18" t="str">
        <f>IF('Chess System'!$B55='Chess Chart'!E$3,'Chess System'!$L55, IF('Chess System'!$D55='Chess Chart'!E$3,'Chess System'!$M55,""))</f>
        <v/>
      </c>
      <c r="F55" s="18" t="str">
        <f>IF('Chess System'!$B55='Chess Chart'!F$3,'Chess System'!$L55, IF('Chess System'!$D55='Chess Chart'!F$3,'Chess System'!$M55,""))</f>
        <v/>
      </c>
    </row>
    <row r="56" spans="1:6">
      <c r="A56" s="18" t="str">
        <f>IF('Chess System'!$B56='Chess Chart'!A$3,'Chess System'!$L56, IF('Chess System'!$D56='Chess Chart'!A$3,'Chess System'!$M56,""))</f>
        <v/>
      </c>
      <c r="B56" s="18">
        <f>IF('Chess System'!$B56='Chess Chart'!B$3,'Chess System'!$L56, IF('Chess System'!$D56='Chess Chart'!B$3,'Chess System'!$M56,""))</f>
        <v>1343.4644707325933</v>
      </c>
      <c r="C56" s="18">
        <f>IF('Chess System'!$B56='Chess Chart'!C$3,'Chess System'!$L56, IF('Chess System'!$D56='Chess Chart'!C$3,'Chess System'!$M56,""))</f>
        <v>1235.4258688383077</v>
      </c>
      <c r="D56" s="18" t="str">
        <f>IF('Chess System'!$B56='Chess Chart'!D$3,'Chess System'!$L56, IF('Chess System'!$D56='Chess Chart'!D$3,'Chess System'!$M56,""))</f>
        <v/>
      </c>
      <c r="E56" s="18" t="str">
        <f>IF('Chess System'!$B56='Chess Chart'!E$3,'Chess System'!$L56, IF('Chess System'!$D56='Chess Chart'!E$3,'Chess System'!$M56,""))</f>
        <v/>
      </c>
      <c r="F56" s="18" t="str">
        <f>IF('Chess System'!$B56='Chess Chart'!F$3,'Chess System'!$L56, IF('Chess System'!$D56='Chess Chart'!F$3,'Chess System'!$M56,""))</f>
        <v/>
      </c>
    </row>
    <row r="57" spans="1:6">
      <c r="A57" s="18" t="str">
        <f>IF('Chess System'!$B57='Chess Chart'!A$3,'Chess System'!$L57, IF('Chess System'!$D57='Chess Chart'!A$3,'Chess System'!$M57,""))</f>
        <v/>
      </c>
      <c r="B57" s="18">
        <f>IF('Chess System'!$B57='Chess Chart'!B$3,'Chess System'!$L57, IF('Chess System'!$D57='Chess Chart'!B$3,'Chess System'!$M57,""))</f>
        <v>1361.385854086926</v>
      </c>
      <c r="C57" s="18">
        <f>IF('Chess System'!$B57='Chess Chart'!C$3,'Chess System'!$L57, IF('Chess System'!$D57='Chess Chart'!C$3,'Chess System'!$M57,""))</f>
        <v>1217.504485483975</v>
      </c>
      <c r="D57" s="18" t="str">
        <f>IF('Chess System'!$B57='Chess Chart'!D$3,'Chess System'!$L57, IF('Chess System'!$D57='Chess Chart'!D$3,'Chess System'!$M57,""))</f>
        <v/>
      </c>
      <c r="E57" s="18" t="str">
        <f>IF('Chess System'!$B57='Chess Chart'!E$3,'Chess System'!$L57, IF('Chess System'!$D57='Chess Chart'!E$3,'Chess System'!$M57,""))</f>
        <v/>
      </c>
      <c r="F57" s="18" t="str">
        <f>IF('Chess System'!$B57='Chess Chart'!F$3,'Chess System'!$L57, IF('Chess System'!$D57='Chess Chart'!F$3,'Chess System'!$M57,""))</f>
        <v/>
      </c>
    </row>
    <row r="58" spans="1:6">
      <c r="A58" s="18" t="str">
        <f>IF('Chess System'!$B58='Chess Chart'!A$3,'Chess System'!$L58, IF('Chess System'!$D58='Chess Chart'!A$3,'Chess System'!$M58,""))</f>
        <v/>
      </c>
      <c r="B58" s="18">
        <f>IF('Chess System'!$B58='Chess Chart'!B$3,'Chess System'!$L58, IF('Chess System'!$D58='Chess Chart'!B$3,'Chess System'!$M58,""))</f>
        <v>1381.1641155431478</v>
      </c>
      <c r="C58" s="18">
        <f>IF('Chess System'!$B58='Chess Chart'!C$3,'Chess System'!$L58, IF('Chess System'!$D58='Chess Chart'!C$3,'Chess System'!$M58,""))</f>
        <v>1197.7262240277532</v>
      </c>
      <c r="D58" s="18" t="str">
        <f>IF('Chess System'!$B58='Chess Chart'!D$3,'Chess System'!$L58, IF('Chess System'!$D58='Chess Chart'!D$3,'Chess System'!$M58,""))</f>
        <v/>
      </c>
      <c r="E58" s="18" t="str">
        <f>IF('Chess System'!$B58='Chess Chart'!E$3,'Chess System'!$L58, IF('Chess System'!$D58='Chess Chart'!E$3,'Chess System'!$M58,""))</f>
        <v/>
      </c>
      <c r="F58" s="18" t="str">
        <f>IF('Chess System'!$B58='Chess Chart'!F$3,'Chess System'!$L58, IF('Chess System'!$D58='Chess Chart'!F$3,'Chess System'!$M58,""))</f>
        <v/>
      </c>
    </row>
    <row r="59" spans="1:6">
      <c r="A59" s="18" t="str">
        <f>IF('Chess System'!$B59='Chess Chart'!A$3,'Chess System'!$L59, IF('Chess System'!$D59='Chess Chart'!A$3,'Chess System'!$M59,""))</f>
        <v/>
      </c>
      <c r="B59" s="18">
        <f>IF('Chess System'!$B59='Chess Chart'!B$3,'Chess System'!$L59, IF('Chess System'!$D59='Chess Chart'!B$3,'Chess System'!$M59,""))</f>
        <v>1381.1641155431478</v>
      </c>
      <c r="C59" s="18">
        <f>IF('Chess System'!$B59='Chess Chart'!C$3,'Chess System'!$L59, IF('Chess System'!$D59='Chess Chart'!C$3,'Chess System'!$M59,""))</f>
        <v>1208.5621961417528</v>
      </c>
      <c r="D59" s="18" t="str">
        <f>IF('Chess System'!$B59='Chess Chart'!D$3,'Chess System'!$L59, IF('Chess System'!$D59='Chess Chart'!D$3,'Chess System'!$M59,""))</f>
        <v/>
      </c>
      <c r="E59" s="18" t="str">
        <f>IF('Chess System'!$B59='Chess Chart'!E$3,'Chess System'!$L59, IF('Chess System'!$D59='Chess Chart'!E$3,'Chess System'!$M59,""))</f>
        <v/>
      </c>
      <c r="F59" s="18" t="str">
        <f>IF('Chess System'!$B59='Chess Chart'!F$3,'Chess System'!$L59, IF('Chess System'!$D59='Chess Chart'!F$3,'Chess System'!$M59,""))</f>
        <v/>
      </c>
    </row>
    <row r="60" spans="1:6">
      <c r="A60" s="18" t="str">
        <f>IF('Chess System'!$B60='Chess Chart'!A$3,'Chess System'!$L60, IF('Chess System'!$D60='Chess Chart'!A$3,'Chess System'!$M60,""))</f>
        <v/>
      </c>
      <c r="B60" s="18">
        <f>IF('Chess System'!$B60='Chess Chart'!B$3,'Chess System'!$L60, IF('Chess System'!$D60='Chess Chart'!B$3,'Chess System'!$M60,""))</f>
        <v>1389.5888628718685</v>
      </c>
      <c r="C60" s="18">
        <f>IF('Chess System'!$B60='Chess Chart'!C$3,'Chess System'!$L60, IF('Chess System'!$D60='Chess Chart'!C$3,'Chess System'!$M60,""))</f>
        <v>1200.1374488130321</v>
      </c>
      <c r="D60" s="18" t="str">
        <f>IF('Chess System'!$B60='Chess Chart'!D$3,'Chess System'!$L60, IF('Chess System'!$D60='Chess Chart'!D$3,'Chess System'!$M60,""))</f>
        <v/>
      </c>
      <c r="E60" s="18" t="str">
        <f>IF('Chess System'!$B60='Chess Chart'!E$3,'Chess System'!$L60, IF('Chess System'!$D60='Chess Chart'!E$3,'Chess System'!$M60,""))</f>
        <v/>
      </c>
      <c r="F60" s="18" t="str">
        <f>IF('Chess System'!$B60='Chess Chart'!F$3,'Chess System'!$L60, IF('Chess System'!$D60='Chess Chart'!F$3,'Chess System'!$M60,""))</f>
        <v/>
      </c>
    </row>
    <row r="61" spans="1:6">
      <c r="A61" s="18" t="str">
        <f>IF('Chess System'!$B61='Chess Chart'!A$3,'Chess System'!$L61, IF('Chess System'!$D61='Chess Chart'!A$3,'Chess System'!$M61,""))</f>
        <v/>
      </c>
      <c r="B61" s="18">
        <f>IF('Chess System'!$B61='Chess Chart'!B$3,'Chess System'!$L61, IF('Chess System'!$D61='Chess Chart'!B$3,'Chess System'!$M61,""))</f>
        <v>1349.9949557416448</v>
      </c>
      <c r="C61" s="18" t="str">
        <f>IF('Chess System'!$B61='Chess Chart'!C$3,'Chess System'!$L61, IF('Chess System'!$D61='Chess Chart'!C$3,'Chess System'!$M61,""))</f>
        <v/>
      </c>
      <c r="D61" s="18">
        <f>IF('Chess System'!$B61='Chess Chart'!D$3,'Chess System'!$L61, IF('Chess System'!$D61='Chess Chart'!D$3,'Chess System'!$M61,""))</f>
        <v>1159.9690994656355</v>
      </c>
      <c r="E61" s="18" t="str">
        <f>IF('Chess System'!$B61='Chess Chart'!E$3,'Chess System'!$L61, IF('Chess System'!$D61='Chess Chart'!E$3,'Chess System'!$M61,""))</f>
        <v/>
      </c>
      <c r="F61" s="18" t="str">
        <f>IF('Chess System'!$B61='Chess Chart'!F$3,'Chess System'!$L61, IF('Chess System'!$D61='Chess Chart'!F$3,'Chess System'!$M61,""))</f>
        <v/>
      </c>
    </row>
    <row r="62" spans="1:6">
      <c r="A62" s="18">
        <f>IF('Chess System'!$B62='Chess Chart'!A$3,'Chess System'!$L62, IF('Chess System'!$D62='Chess Chart'!A$3,'Chess System'!$M62,""))</f>
        <v>1389.8477367474018</v>
      </c>
      <c r="B62" s="18" t="str">
        <f>IF('Chess System'!$B62='Chess Chart'!B$3,'Chess System'!$L62, IF('Chess System'!$D62='Chess Chart'!B$3,'Chess System'!$M62,""))</f>
        <v/>
      </c>
      <c r="C62" s="18">
        <f>IF('Chess System'!$B62='Chess Chart'!C$3,'Chess System'!$L62, IF('Chess System'!$D62='Chess Chart'!C$3,'Chess System'!$M62,""))</f>
        <v>1258.1452998195164</v>
      </c>
      <c r="D62" s="18" t="str">
        <f>IF('Chess System'!$B62='Chess Chart'!D$3,'Chess System'!$L62, IF('Chess System'!$D62='Chess Chart'!D$3,'Chess System'!$M62,""))</f>
        <v/>
      </c>
      <c r="E62" s="18" t="str">
        <f>IF('Chess System'!$B62='Chess Chart'!E$3,'Chess System'!$L62, IF('Chess System'!$D62='Chess Chart'!E$3,'Chess System'!$M62,""))</f>
        <v/>
      </c>
      <c r="F62" s="18" t="str">
        <f>IF('Chess System'!$B62='Chess Chart'!F$3,'Chess System'!$L62, IF('Chess System'!$D62='Chess Chart'!F$3,'Chess System'!$M62,""))</f>
        <v/>
      </c>
    </row>
    <row r="63" spans="1:6">
      <c r="A63" s="18" t="str">
        <f>IF('Chess System'!$B63='Chess Chart'!A$3,'Chess System'!$L63, IF('Chess System'!$D63='Chess Chart'!A$3,'Chess System'!$M63,""))</f>
        <v/>
      </c>
      <c r="B63" s="18">
        <f>IF('Chess System'!$B63='Chess Chart'!B$3,'Chess System'!$L63, IF('Chess System'!$D63='Chess Chart'!B$3,'Chess System'!$M63,""))</f>
        <v>1307.3920780056762</v>
      </c>
      <c r="C63" s="18">
        <f>IF('Chess System'!$B63='Chess Chart'!C$3,'Chess System'!$L63, IF('Chess System'!$D63='Chess Chart'!C$3,'Chess System'!$M63,""))</f>
        <v>1300.748177555485</v>
      </c>
      <c r="D63" s="18" t="str">
        <f>IF('Chess System'!$B63='Chess Chart'!D$3,'Chess System'!$L63, IF('Chess System'!$D63='Chess Chart'!D$3,'Chess System'!$M63,""))</f>
        <v/>
      </c>
      <c r="E63" s="18" t="str">
        <f>IF('Chess System'!$B63='Chess Chart'!E$3,'Chess System'!$L63, IF('Chess System'!$D63='Chess Chart'!E$3,'Chess System'!$M63,""))</f>
        <v/>
      </c>
      <c r="F63" s="18" t="str">
        <f>IF('Chess System'!$B63='Chess Chart'!F$3,'Chess System'!$L63, IF('Chess System'!$D63='Chess Chart'!F$3,'Chess System'!$M63,""))</f>
        <v/>
      </c>
    </row>
    <row r="64" spans="1:6">
      <c r="A64" s="18" t="str">
        <f>IF('Chess System'!$B64='Chess Chart'!A$3,'Chess System'!$L64, IF('Chess System'!$D64='Chess Chart'!A$3,'Chess System'!$M64,""))</f>
        <v/>
      </c>
      <c r="B64" s="18">
        <f>IF('Chess System'!$B64='Chess Chart'!B$3,'Chess System'!$L64, IF('Chess System'!$D64='Chess Chart'!B$3,'Chess System'!$M64,""))</f>
        <v>1293.7859684290693</v>
      </c>
      <c r="C64" s="18">
        <f>IF('Chess System'!$B64='Chess Chart'!C$3,'Chess System'!$L64, IF('Chess System'!$D64='Chess Chart'!C$3,'Chess System'!$M64,""))</f>
        <v>1314.3542871320919</v>
      </c>
      <c r="D64" s="18" t="str">
        <f>IF('Chess System'!$B64='Chess Chart'!D$3,'Chess System'!$L64, IF('Chess System'!$D64='Chess Chart'!D$3,'Chess System'!$M64,""))</f>
        <v/>
      </c>
      <c r="E64" s="18" t="str">
        <f>IF('Chess System'!$B64='Chess Chart'!E$3,'Chess System'!$L64, IF('Chess System'!$D64='Chess Chart'!E$3,'Chess System'!$M64,""))</f>
        <v/>
      </c>
      <c r="F64" s="18" t="str">
        <f>IF('Chess System'!$B64='Chess Chart'!F$3,'Chess System'!$L64, IF('Chess System'!$D64='Chess Chart'!F$3,'Chess System'!$M64,""))</f>
        <v/>
      </c>
    </row>
    <row r="65" spans="1:6">
      <c r="A65" s="18">
        <f>IF('Chess System'!$B65='Chess Chart'!A$3,'Chess System'!$L65, IF('Chess System'!$D65='Chess Chart'!A$3,'Chess System'!$M65,""))</f>
        <v>1413.0118575389208</v>
      </c>
      <c r="B65" s="18" t="str">
        <f>IF('Chess System'!$B65='Chess Chart'!B$3,'Chess System'!$L65, IF('Chess System'!$D65='Chess Chart'!B$3,'Chess System'!$M65,""))</f>
        <v/>
      </c>
      <c r="C65" s="18">
        <f>IF('Chess System'!$B65='Chess Chart'!C$3,'Chess System'!$L65, IF('Chess System'!$D65='Chess Chart'!C$3,'Chess System'!$M65,""))</f>
        <v>1291.1901663405729</v>
      </c>
      <c r="D65" s="18" t="str">
        <f>IF('Chess System'!$B65='Chess Chart'!D$3,'Chess System'!$L65, IF('Chess System'!$D65='Chess Chart'!D$3,'Chess System'!$M65,""))</f>
        <v/>
      </c>
      <c r="E65" s="18" t="str">
        <f>IF('Chess System'!$B65='Chess Chart'!E$3,'Chess System'!$L65, IF('Chess System'!$D65='Chess Chart'!E$3,'Chess System'!$M65,""))</f>
        <v/>
      </c>
      <c r="F65" s="18" t="str">
        <f>IF('Chess System'!$B65='Chess Chart'!F$3,'Chess System'!$L65, IF('Chess System'!$D65='Chess Chart'!F$3,'Chess System'!$M65,""))</f>
        <v/>
      </c>
    </row>
    <row r="66" spans="1:6">
      <c r="A66" s="18">
        <f>IF('Chess System'!$B66='Chess Chart'!A$3,'Chess System'!$L66, IF('Chess System'!$D66='Chess Chart'!A$3,'Chess System'!$M66,""))</f>
        <v>1413.2305949856764</v>
      </c>
      <c r="B66" s="18">
        <f>IF('Chess System'!$B66='Chess Chart'!B$3,'Chess System'!$L66, IF('Chess System'!$D66='Chess Chart'!B$3,'Chess System'!$M66,""))</f>
        <v>1293.5672309823137</v>
      </c>
      <c r="C66" s="18" t="str">
        <f>IF('Chess System'!$B66='Chess Chart'!C$3,'Chess System'!$L66, IF('Chess System'!$D66='Chess Chart'!C$3,'Chess System'!$M66,""))</f>
        <v/>
      </c>
      <c r="D66" s="18" t="str">
        <f>IF('Chess System'!$B66='Chess Chart'!D$3,'Chess System'!$L66, IF('Chess System'!$D66='Chess Chart'!D$3,'Chess System'!$M66,""))</f>
        <v/>
      </c>
      <c r="E66" s="18" t="str">
        <f>IF('Chess System'!$B66='Chess Chart'!E$3,'Chess System'!$L66, IF('Chess System'!$D66='Chess Chart'!E$3,'Chess System'!$M66,""))</f>
        <v/>
      </c>
      <c r="F66" s="18" t="str">
        <f>IF('Chess System'!$B66='Chess Chart'!F$3,'Chess System'!$L66, IF('Chess System'!$D66='Chess Chart'!F$3,'Chess System'!$M66,""))</f>
        <v/>
      </c>
    </row>
    <row r="67" spans="1:6">
      <c r="A67" s="18" t="str">
        <f>IF('Chess System'!$B67='Chess Chart'!A$3,'Chess System'!$L67, IF('Chess System'!$D67='Chess Chart'!A$3,'Chess System'!$M67,""))</f>
        <v/>
      </c>
      <c r="B67" s="18" t="str">
        <f>IF('Chess System'!$B67='Chess Chart'!B$3,'Chess System'!$L67, IF('Chess System'!$D67='Chess Chart'!B$3,'Chess System'!$M67,""))</f>
        <v/>
      </c>
      <c r="C67" s="18">
        <f>IF('Chess System'!$B67='Chess Chart'!C$3,'Chess System'!$L67, IF('Chess System'!$D67='Chess Chart'!C$3,'Chess System'!$M67,""))</f>
        <v>1305.5484675836217</v>
      </c>
      <c r="D67" s="18">
        <f>IF('Chess System'!$B67='Chess Chart'!D$3,'Chess System'!$L67, IF('Chess System'!$D67='Chess Chart'!D$3,'Chess System'!$M67,""))</f>
        <v>1145.6107982225867</v>
      </c>
      <c r="E67" s="18" t="str">
        <f>IF('Chess System'!$B67='Chess Chart'!E$3,'Chess System'!$L67, IF('Chess System'!$D67='Chess Chart'!E$3,'Chess System'!$M67,""))</f>
        <v/>
      </c>
      <c r="F67" s="18" t="str">
        <f>IF('Chess System'!$B67='Chess Chart'!F$3,'Chess System'!$L67, IF('Chess System'!$D67='Chess Chart'!F$3,'Chess System'!$M67,""))</f>
        <v/>
      </c>
    </row>
    <row r="68" spans="1:6">
      <c r="A68" s="18">
        <f>IF('Chess System'!$B68='Chess Chart'!A$3,'Chess System'!$L68, IF('Chess System'!$D68='Chess Chart'!A$3,'Chess System'!$M68,""))</f>
        <v>1445.3225966081534</v>
      </c>
      <c r="B68" s="18">
        <f>IF('Chess System'!$B68='Chess Chart'!B$3,'Chess System'!$L68, IF('Chess System'!$D68='Chess Chart'!B$3,'Chess System'!$M68,""))</f>
        <v>1261.4752293598367</v>
      </c>
      <c r="C68" s="18" t="str">
        <f>IF('Chess System'!$B68='Chess Chart'!C$3,'Chess System'!$L68, IF('Chess System'!$D68='Chess Chart'!C$3,'Chess System'!$M68,""))</f>
        <v/>
      </c>
      <c r="D68" s="18" t="str">
        <f>IF('Chess System'!$B68='Chess Chart'!D$3,'Chess System'!$L68, IF('Chess System'!$D68='Chess Chart'!D$3,'Chess System'!$M68,""))</f>
        <v/>
      </c>
      <c r="E68" s="18" t="str">
        <f>IF('Chess System'!$B68='Chess Chart'!E$3,'Chess System'!$L68, IF('Chess System'!$D68='Chess Chart'!E$3,'Chess System'!$M68,""))</f>
        <v/>
      </c>
      <c r="F68" s="18" t="str">
        <f>IF('Chess System'!$B68='Chess Chart'!F$3,'Chess System'!$L68, IF('Chess System'!$D68='Chess Chart'!F$3,'Chess System'!$M68,""))</f>
        <v/>
      </c>
    </row>
    <row r="69" spans="1:6">
      <c r="A69" s="18" t="str">
        <f>IF('Chess System'!$B69='Chess Chart'!A$3,'Chess System'!$L69, IF('Chess System'!$D69='Chess Chart'!A$3,'Chess System'!$M69,""))</f>
        <v/>
      </c>
      <c r="B69" s="18" t="str">
        <f>IF('Chess System'!$B69='Chess Chart'!B$3,'Chess System'!$L69, IF('Chess System'!$D69='Chess Chart'!B$3,'Chess System'!$M69,""))</f>
        <v/>
      </c>
      <c r="C69" s="18" t="str">
        <f>IF('Chess System'!$B69='Chess Chart'!C$3,'Chess System'!$L69, IF('Chess System'!$D69='Chess Chart'!C$3,'Chess System'!$M69,""))</f>
        <v/>
      </c>
      <c r="D69" s="18" t="str">
        <f>IF('Chess System'!$B69='Chess Chart'!D$3,'Chess System'!$L69, IF('Chess System'!$D69='Chess Chart'!D$3,'Chess System'!$M69,""))</f>
        <v/>
      </c>
      <c r="E69" s="18" t="str">
        <f>IF('Chess System'!$B69='Chess Chart'!E$3,'Chess System'!$L69, IF('Chess System'!$D69='Chess Chart'!E$3,'Chess System'!$M69,""))</f>
        <v/>
      </c>
      <c r="F69" s="18" t="str">
        <f>IF('Chess System'!$B69='Chess Chart'!F$3,'Chess System'!$L69, IF('Chess System'!$D69='Chess Chart'!F$3,'Chess System'!$M69,""))</f>
        <v/>
      </c>
    </row>
    <row r="70" spans="1:6">
      <c r="A70" s="18" t="str">
        <f>IF('Chess System'!$B70='Chess Chart'!A$3,'Chess System'!$L70, IF('Chess System'!$D70='Chess Chart'!A$3,'Chess System'!$M70,""))</f>
        <v/>
      </c>
      <c r="B70" s="18" t="str">
        <f>IF('Chess System'!$B70='Chess Chart'!B$3,'Chess System'!$L70, IF('Chess System'!$D70='Chess Chart'!B$3,'Chess System'!$M70,""))</f>
        <v/>
      </c>
      <c r="C70" s="18" t="str">
        <f>IF('Chess System'!$B70='Chess Chart'!C$3,'Chess System'!$L70, IF('Chess System'!$D70='Chess Chart'!C$3,'Chess System'!$M70,""))</f>
        <v/>
      </c>
      <c r="D70" s="18" t="str">
        <f>IF('Chess System'!$B70='Chess Chart'!D$3,'Chess System'!$L70, IF('Chess System'!$D70='Chess Chart'!D$3,'Chess System'!$M70,""))</f>
        <v/>
      </c>
      <c r="E70" s="18" t="str">
        <f>IF('Chess System'!$B70='Chess Chart'!E$3,'Chess System'!$L70, IF('Chess System'!$D70='Chess Chart'!E$3,'Chess System'!$M70,""))</f>
        <v/>
      </c>
      <c r="F70" s="18" t="str">
        <f>IF('Chess System'!$B70='Chess Chart'!F$3,'Chess System'!$L70, IF('Chess System'!$D70='Chess Chart'!F$3,'Chess System'!$M70,""))</f>
        <v/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4"/>
  <sheetViews>
    <sheetView workbookViewId="0"/>
  </sheetViews>
  <sheetFormatPr defaultRowHeight="15"/>
  <cols>
    <col min="5" max="5" width="10.42578125" bestFit="1" customWidth="1"/>
    <col min="6" max="6" width="9.85546875" bestFit="1" customWidth="1"/>
    <col min="36" max="39" width="12.7109375" bestFit="1" customWidth="1"/>
  </cols>
  <sheetData>
    <row r="1" spans="1:14">
      <c r="A1" s="11" t="s">
        <v>17</v>
      </c>
      <c r="B1" s="11" t="s">
        <v>18</v>
      </c>
      <c r="C1" s="11" t="s">
        <v>28</v>
      </c>
      <c r="D1" s="11" t="s">
        <v>29</v>
      </c>
      <c r="E1" s="11" t="s">
        <v>32</v>
      </c>
      <c r="F1" s="11" t="s">
        <v>31</v>
      </c>
      <c r="H1" s="57" t="s">
        <v>38</v>
      </c>
      <c r="I1" s="57"/>
      <c r="J1" s="57"/>
      <c r="K1" s="57"/>
      <c r="L1" s="57"/>
      <c r="M1" s="57"/>
      <c r="N1" s="57"/>
    </row>
    <row r="2" spans="1:14">
      <c r="A2" s="27" t="str">
        <f>Data!B2</f>
        <v>Bert</v>
      </c>
      <c r="B2" s="27" t="str">
        <f>Data!C2</f>
        <v>Nick</v>
      </c>
      <c r="C2" s="27">
        <f>Data!E2</f>
        <v>4</v>
      </c>
      <c r="D2" s="27">
        <f>Data!F2</f>
        <v>0</v>
      </c>
      <c r="E2" s="8">
        <f>C2-D2</f>
        <v>4</v>
      </c>
      <c r="F2" s="8">
        <f t="shared" ref="F2:F23" si="0">SUMIF($R$24:$R$29, A2, $S$24:$S$29)*100+SUMIF($R$24:$R$29,B2,$S$24:$S$29)</f>
        <v>102</v>
      </c>
      <c r="I2" s="54" t="s">
        <v>39</v>
      </c>
      <c r="J2" s="54"/>
      <c r="K2" s="54"/>
      <c r="L2" s="54" t="s">
        <v>42</v>
      </c>
      <c r="M2" s="54"/>
      <c r="N2" s="54"/>
    </row>
    <row r="3" spans="1:14">
      <c r="A3" s="27" t="str">
        <f>Data!B3</f>
        <v>Mom</v>
      </c>
      <c r="B3" s="27" t="str">
        <f>Data!C3</f>
        <v>Nick</v>
      </c>
      <c r="C3" s="27">
        <f>Data!E3</f>
        <v>4</v>
      </c>
      <c r="D3" s="27">
        <f>Data!F3</f>
        <v>1</v>
      </c>
      <c r="E3" s="8">
        <f t="shared" ref="E3:E16" si="1">C3-D3</f>
        <v>3</v>
      </c>
      <c r="F3" s="8">
        <f t="shared" si="0"/>
        <v>402</v>
      </c>
      <c r="I3" s="43" t="s">
        <v>40</v>
      </c>
      <c r="J3" s="43" t="s">
        <v>41</v>
      </c>
      <c r="K3" s="43" t="s">
        <v>43</v>
      </c>
      <c r="L3" s="43" t="s">
        <v>40</v>
      </c>
      <c r="M3" s="43" t="s">
        <v>41</v>
      </c>
      <c r="N3" s="43" t="s">
        <v>43</v>
      </c>
    </row>
    <row r="4" spans="1:14">
      <c r="A4" s="27" t="str">
        <f>Data!B4</f>
        <v>Nick</v>
      </c>
      <c r="B4" s="27" t="str">
        <f>Data!C4</f>
        <v>Dan</v>
      </c>
      <c r="C4" s="27">
        <f>Data!E4</f>
        <v>4</v>
      </c>
      <c r="D4" s="27">
        <f>Data!F4</f>
        <v>1</v>
      </c>
      <c r="E4" s="8">
        <f t="shared" si="1"/>
        <v>3</v>
      </c>
      <c r="F4" s="8">
        <f t="shared" si="0"/>
        <v>203</v>
      </c>
      <c r="H4" s="47" t="s">
        <v>2</v>
      </c>
      <c r="I4" s="44">
        <f>SUM(I48:N48)</f>
        <v>75</v>
      </c>
      <c r="J4" s="44">
        <f>SUM(I48:I53)</f>
        <v>32</v>
      </c>
      <c r="K4" s="46">
        <f>IFERROR(I4/(I4+J4), 0)</f>
        <v>0.7009345794392523</v>
      </c>
      <c r="L4" s="44">
        <f>COUNTIF(A2:A50,H4)</f>
        <v>13</v>
      </c>
      <c r="M4" s="44">
        <f>COUNTIF(B2:B50,H4)</f>
        <v>4</v>
      </c>
      <c r="N4" s="46">
        <f>IFERROR(L4/(L4+M4),0)</f>
        <v>0.76470588235294112</v>
      </c>
    </row>
    <row r="5" spans="1:14">
      <c r="A5" s="27" t="str">
        <f>Data!B5</f>
        <v>Nick</v>
      </c>
      <c r="B5" s="27" t="str">
        <f>Data!C5</f>
        <v>Dan</v>
      </c>
      <c r="C5" s="27">
        <f>Data!E5</f>
        <v>4</v>
      </c>
      <c r="D5" s="27">
        <f>Data!F5</f>
        <v>3</v>
      </c>
      <c r="E5" s="8">
        <f t="shared" si="1"/>
        <v>1</v>
      </c>
      <c r="F5" s="8">
        <f t="shared" si="0"/>
        <v>203</v>
      </c>
      <c r="H5" s="47" t="s">
        <v>3</v>
      </c>
      <c r="I5" s="44">
        <f t="shared" ref="I5:I9" si="2">SUM(I49:N49)</f>
        <v>168</v>
      </c>
      <c r="J5" s="44">
        <f>SUM(J48:J53)</f>
        <v>128</v>
      </c>
      <c r="K5" s="46">
        <f t="shared" ref="K5:K9" si="3">IFERROR(I5/(I5+J5), 0)</f>
        <v>0.56756756756756754</v>
      </c>
      <c r="L5" s="44">
        <f t="shared" ref="L5:L9" si="4">COUNTIF(A3:A51,H5)</f>
        <v>27</v>
      </c>
      <c r="M5" s="44">
        <f t="shared" ref="M5:M9" si="5">COUNTIF(B3:B51,H5)</f>
        <v>14</v>
      </c>
      <c r="N5" s="46">
        <f t="shared" ref="N5:N9" si="6">IFERROR(L5/(L5+M5),0)</f>
        <v>0.65853658536585369</v>
      </c>
    </row>
    <row r="6" spans="1:14">
      <c r="A6" s="27" t="str">
        <f>Data!B6</f>
        <v>Nick</v>
      </c>
      <c r="B6" s="27" t="str">
        <f>Data!C6</f>
        <v>Dan</v>
      </c>
      <c r="C6" s="27">
        <f>Data!E6</f>
        <v>4</v>
      </c>
      <c r="D6" s="27">
        <f>Data!F6</f>
        <v>2</v>
      </c>
      <c r="E6" s="8">
        <f t="shared" si="1"/>
        <v>2</v>
      </c>
      <c r="F6" s="8">
        <f t="shared" si="0"/>
        <v>203</v>
      </c>
      <c r="H6" s="47" t="s">
        <v>14</v>
      </c>
      <c r="I6" s="44">
        <f t="shared" si="2"/>
        <v>93</v>
      </c>
      <c r="J6" s="44">
        <f>SUM(K48:K53)</f>
        <v>161</v>
      </c>
      <c r="K6" s="46">
        <f t="shared" si="3"/>
        <v>0.36614173228346458</v>
      </c>
      <c r="L6" s="44">
        <f t="shared" si="4"/>
        <v>9</v>
      </c>
      <c r="M6" s="44">
        <f t="shared" si="5"/>
        <v>27</v>
      </c>
      <c r="N6" s="46">
        <f t="shared" si="6"/>
        <v>0.25</v>
      </c>
    </row>
    <row r="7" spans="1:14">
      <c r="A7" s="27" t="str">
        <f>Data!B7</f>
        <v>Nick</v>
      </c>
      <c r="B7" s="27" t="str">
        <f>Data!C7</f>
        <v>Dan</v>
      </c>
      <c r="C7" s="27">
        <f>Data!E7</f>
        <v>4</v>
      </c>
      <c r="D7" s="27">
        <f>Data!F7</f>
        <v>1</v>
      </c>
      <c r="E7" s="8">
        <f t="shared" si="1"/>
        <v>3</v>
      </c>
      <c r="F7" s="8">
        <f t="shared" si="0"/>
        <v>203</v>
      </c>
      <c r="H7" s="47" t="s">
        <v>19</v>
      </c>
      <c r="I7" s="44">
        <f t="shared" si="2"/>
        <v>12</v>
      </c>
      <c r="J7" s="44">
        <f>SUM(L48:L53)</f>
        <v>19</v>
      </c>
      <c r="K7" s="46">
        <f t="shared" si="3"/>
        <v>0.38709677419354838</v>
      </c>
      <c r="L7" s="44">
        <f t="shared" si="4"/>
        <v>1</v>
      </c>
      <c r="M7" s="44">
        <f t="shared" si="5"/>
        <v>3</v>
      </c>
      <c r="N7" s="46">
        <f t="shared" si="6"/>
        <v>0.25</v>
      </c>
    </row>
    <row r="8" spans="1:14">
      <c r="A8" s="27" t="str">
        <f>Data!B8</f>
        <v>Mom</v>
      </c>
      <c r="B8" s="27" t="str">
        <f>Data!C8</f>
        <v>Nick</v>
      </c>
      <c r="C8" s="27">
        <f>Data!E8</f>
        <v>4</v>
      </c>
      <c r="D8" s="27">
        <f>Data!F8</f>
        <v>2</v>
      </c>
      <c r="E8" s="8">
        <f t="shared" si="1"/>
        <v>2</v>
      </c>
      <c r="F8" s="8">
        <f t="shared" si="0"/>
        <v>402</v>
      </c>
      <c r="H8" s="47" t="s">
        <v>15</v>
      </c>
      <c r="I8" s="44">
        <f t="shared" si="2"/>
        <v>0</v>
      </c>
      <c r="J8" s="44">
        <f>SUM(M48:M53)</f>
        <v>8</v>
      </c>
      <c r="K8" s="46">
        <f t="shared" si="3"/>
        <v>0</v>
      </c>
      <c r="L8" s="44">
        <f t="shared" si="4"/>
        <v>0</v>
      </c>
      <c r="M8" s="44">
        <f t="shared" si="5"/>
        <v>1</v>
      </c>
      <c r="N8" s="46">
        <f t="shared" si="6"/>
        <v>0</v>
      </c>
    </row>
    <row r="9" spans="1:14">
      <c r="A9" s="27" t="str">
        <f>Data!B9</f>
        <v>Nick</v>
      </c>
      <c r="B9" s="27" t="str">
        <f>Data!C9</f>
        <v>Dan</v>
      </c>
      <c r="C9" s="27">
        <f>Data!E9</f>
        <v>4</v>
      </c>
      <c r="D9" s="27">
        <f>Data!F9</f>
        <v>0</v>
      </c>
      <c r="E9" s="8">
        <f t="shared" si="1"/>
        <v>4</v>
      </c>
      <c r="F9" s="8">
        <f t="shared" si="0"/>
        <v>203</v>
      </c>
      <c r="H9" s="47" t="s">
        <v>16</v>
      </c>
      <c r="I9" s="44">
        <f t="shared" si="2"/>
        <v>0</v>
      </c>
      <c r="J9" s="44">
        <f>SUM(N48:N53)</f>
        <v>0</v>
      </c>
      <c r="K9" s="46">
        <f t="shared" si="3"/>
        <v>0</v>
      </c>
      <c r="L9" s="44">
        <f t="shared" si="4"/>
        <v>0</v>
      </c>
      <c r="M9" s="44">
        <f t="shared" si="5"/>
        <v>0</v>
      </c>
      <c r="N9" s="46">
        <f t="shared" si="6"/>
        <v>0</v>
      </c>
    </row>
    <row r="10" spans="1:14">
      <c r="A10" s="27" t="str">
        <f>Data!B10</f>
        <v>Nick</v>
      </c>
      <c r="B10" s="27" t="str">
        <f>Data!C10</f>
        <v>Dan</v>
      </c>
      <c r="C10" s="27">
        <f>Data!E10</f>
        <v>3</v>
      </c>
      <c r="D10" s="27">
        <f>Data!F10</f>
        <v>0</v>
      </c>
      <c r="E10" s="8">
        <f t="shared" si="1"/>
        <v>3</v>
      </c>
      <c r="F10" s="8">
        <f t="shared" si="0"/>
        <v>203</v>
      </c>
    </row>
    <row r="11" spans="1:14">
      <c r="A11" s="27" t="str">
        <f>Data!B11</f>
        <v>Nick</v>
      </c>
      <c r="B11" s="27" t="str">
        <f>Data!C11</f>
        <v>Bert</v>
      </c>
      <c r="C11" s="27">
        <f>Data!E11</f>
        <v>4</v>
      </c>
      <c r="D11" s="27">
        <f>Data!F11</f>
        <v>3</v>
      </c>
      <c r="E11" s="8">
        <f t="shared" si="1"/>
        <v>1</v>
      </c>
      <c r="F11" s="8">
        <f t="shared" si="0"/>
        <v>201</v>
      </c>
      <c r="H11" s="54" t="s">
        <v>47</v>
      </c>
      <c r="I11" s="54"/>
      <c r="J11" s="54"/>
    </row>
    <row r="12" spans="1:14">
      <c r="A12" s="27" t="str">
        <f>Data!B12</f>
        <v>Bert</v>
      </c>
      <c r="B12" s="27" t="str">
        <f>Data!C12</f>
        <v>Dan</v>
      </c>
      <c r="C12" s="27">
        <f>Data!E12</f>
        <v>4</v>
      </c>
      <c r="D12" s="27">
        <f>Data!F12</f>
        <v>0</v>
      </c>
      <c r="E12" s="8">
        <f t="shared" si="1"/>
        <v>4</v>
      </c>
      <c r="F12" s="8">
        <f t="shared" si="0"/>
        <v>103</v>
      </c>
      <c r="H12" s="42"/>
      <c r="I12" s="43" t="s">
        <v>42</v>
      </c>
      <c r="J12" s="43" t="s">
        <v>39</v>
      </c>
    </row>
    <row r="13" spans="1:14">
      <c r="A13" s="27" t="str">
        <f>Data!B13</f>
        <v>Nick</v>
      </c>
      <c r="B13" s="27" t="str">
        <f>Data!C13</f>
        <v>Dan</v>
      </c>
      <c r="C13" s="27">
        <f>Data!E13</f>
        <v>4</v>
      </c>
      <c r="D13" s="27">
        <f>Data!F13</f>
        <v>1</v>
      </c>
      <c r="E13" s="8">
        <f t="shared" si="1"/>
        <v>3</v>
      </c>
      <c r="F13" s="8">
        <f t="shared" si="0"/>
        <v>203</v>
      </c>
      <c r="H13" s="44" t="s">
        <v>2</v>
      </c>
      <c r="I13" s="45">
        <f>AJ69</f>
        <v>12.92141282729693</v>
      </c>
      <c r="J13" s="45">
        <f>AJ79</f>
        <v>7.6401031142500928</v>
      </c>
      <c r="L13" t="s">
        <v>44</v>
      </c>
      <c r="M13">
        <v>0.95</v>
      </c>
    </row>
    <row r="14" spans="1:14">
      <c r="A14" s="27" t="str">
        <f>Data!B14</f>
        <v>Bert</v>
      </c>
      <c r="B14" s="27" t="str">
        <f>Data!C14</f>
        <v>Dan</v>
      </c>
      <c r="C14" s="27">
        <f>Data!E14</f>
        <v>4</v>
      </c>
      <c r="D14" s="27">
        <f>Data!F14</f>
        <v>1</v>
      </c>
      <c r="E14" s="8">
        <f t="shared" si="1"/>
        <v>3</v>
      </c>
      <c r="F14" s="8">
        <f t="shared" si="0"/>
        <v>103</v>
      </c>
      <c r="H14" s="44" t="s">
        <v>3</v>
      </c>
      <c r="I14" s="45">
        <f>AK70</f>
        <v>7.7348224994879171</v>
      </c>
      <c r="J14" s="45">
        <f>AK80</f>
        <v>9.4975448884635245</v>
      </c>
    </row>
    <row r="15" spans="1:14">
      <c r="A15" s="27" t="str">
        <f>Data!B15</f>
        <v>Dan</v>
      </c>
      <c r="B15" s="27" t="str">
        <f>Data!C15</f>
        <v>Mom</v>
      </c>
      <c r="C15" s="27">
        <f>Data!E15</f>
        <v>4</v>
      </c>
      <c r="D15" s="27">
        <f>Data!F15</f>
        <v>0</v>
      </c>
      <c r="E15" s="8">
        <f t="shared" si="1"/>
        <v>4</v>
      </c>
      <c r="F15" s="8">
        <f t="shared" si="0"/>
        <v>304</v>
      </c>
      <c r="H15" s="44" t="s">
        <v>14</v>
      </c>
      <c r="I15" s="45">
        <f>AL71</f>
        <v>2.601150445919949</v>
      </c>
      <c r="J15" s="45">
        <f>AL81</f>
        <v>5.591693523121898</v>
      </c>
    </row>
    <row r="16" spans="1:14">
      <c r="A16" s="27" t="str">
        <f>Data!B16</f>
        <v>Bert</v>
      </c>
      <c r="B16" s="27" t="str">
        <f>Data!C16</f>
        <v>Dan</v>
      </c>
      <c r="C16" s="27">
        <f>Data!E16</f>
        <v>4</v>
      </c>
      <c r="D16" s="27">
        <f>Data!F16</f>
        <v>1</v>
      </c>
      <c r="E16" s="8">
        <f t="shared" si="1"/>
        <v>3</v>
      </c>
      <c r="F16" s="8">
        <f t="shared" si="0"/>
        <v>103</v>
      </c>
      <c r="H16" s="44" t="s">
        <v>19</v>
      </c>
      <c r="I16" s="45">
        <f>AM72</f>
        <v>1.9124827580236863</v>
      </c>
      <c r="J16" s="45">
        <f>AM82</f>
        <v>2.0561379444137367</v>
      </c>
    </row>
    <row r="17" spans="1:19">
      <c r="A17" s="27" t="str">
        <f>Data!B17</f>
        <v>Nick</v>
      </c>
      <c r="B17" s="27" t="str">
        <f>Data!C17</f>
        <v>Bert</v>
      </c>
      <c r="C17" s="27">
        <f>Data!E17</f>
        <v>4</v>
      </c>
      <c r="D17" s="27">
        <f>Data!F17</f>
        <v>3</v>
      </c>
      <c r="E17" s="8">
        <f t="shared" ref="E17:E19" si="7">C17-D17</f>
        <v>1</v>
      </c>
      <c r="F17" s="8">
        <f t="shared" si="0"/>
        <v>201</v>
      </c>
      <c r="H17" s="44" t="s">
        <v>15</v>
      </c>
      <c r="I17" s="44">
        <f>AN73</f>
        <v>1</v>
      </c>
      <c r="J17" s="44">
        <f>AN83</f>
        <v>1</v>
      </c>
    </row>
    <row r="18" spans="1:19">
      <c r="A18" s="27" t="str">
        <f>Data!B18</f>
        <v>Bert</v>
      </c>
      <c r="B18" s="27" t="str">
        <f>Data!C18</f>
        <v>Nick</v>
      </c>
      <c r="C18" s="27">
        <f>Data!E18</f>
        <v>4</v>
      </c>
      <c r="D18" s="27">
        <f>Data!F18</f>
        <v>0</v>
      </c>
      <c r="E18" s="8">
        <f t="shared" si="7"/>
        <v>4</v>
      </c>
      <c r="F18" s="8">
        <f t="shared" si="0"/>
        <v>102</v>
      </c>
      <c r="H18" s="44" t="s">
        <v>16</v>
      </c>
      <c r="I18" s="44">
        <f>AO74</f>
        <v>0</v>
      </c>
      <c r="J18" s="44">
        <f>AO84</f>
        <v>0</v>
      </c>
    </row>
    <row r="19" spans="1:19">
      <c r="A19" s="27" t="str">
        <f>Data!B19</f>
        <v>Bert</v>
      </c>
      <c r="B19" s="27" t="str">
        <f>Data!C19</f>
        <v>Nick</v>
      </c>
      <c r="C19" s="27">
        <f>Data!E19</f>
        <v>4</v>
      </c>
      <c r="D19" s="27">
        <f>Data!F19</f>
        <v>3</v>
      </c>
      <c r="E19" s="8">
        <f t="shared" si="7"/>
        <v>1</v>
      </c>
      <c r="F19" s="8">
        <f t="shared" si="0"/>
        <v>102</v>
      </c>
    </row>
    <row r="20" spans="1:19">
      <c r="A20" s="27" t="str">
        <f>Data!B20</f>
        <v>Bert</v>
      </c>
      <c r="B20" s="27" t="str">
        <f>Data!C20</f>
        <v>Mom</v>
      </c>
      <c r="C20" s="27">
        <f>Data!E20</f>
        <v>4</v>
      </c>
      <c r="D20" s="27">
        <f>Data!F20</f>
        <v>0</v>
      </c>
      <c r="E20" s="8">
        <f t="shared" ref="E20" si="8">C20-D20</f>
        <v>4</v>
      </c>
      <c r="F20" s="8">
        <f t="shared" si="0"/>
        <v>104</v>
      </c>
    </row>
    <row r="21" spans="1:19">
      <c r="A21" s="27" t="str">
        <f>Data!B21</f>
        <v>Nick</v>
      </c>
      <c r="B21" s="27" t="str">
        <f>Data!C21</f>
        <v>Dan</v>
      </c>
      <c r="C21" s="27">
        <f>Data!E21</f>
        <v>4</v>
      </c>
      <c r="D21" s="27">
        <f>Data!F21</f>
        <v>2</v>
      </c>
      <c r="E21" s="8">
        <f t="shared" ref="E21:E23" si="9">C21-D21</f>
        <v>2</v>
      </c>
      <c r="F21" s="8">
        <f t="shared" si="0"/>
        <v>203</v>
      </c>
    </row>
    <row r="22" spans="1:19">
      <c r="A22" s="27" t="str">
        <f>Data!B22</f>
        <v>Dan</v>
      </c>
      <c r="B22" s="27" t="str">
        <f>Data!C22</f>
        <v>Nick</v>
      </c>
      <c r="C22" s="27">
        <f>Data!E22</f>
        <v>4</v>
      </c>
      <c r="D22" s="27">
        <f>Data!F22</f>
        <v>3</v>
      </c>
      <c r="E22" s="8">
        <f t="shared" si="9"/>
        <v>1</v>
      </c>
      <c r="F22" s="8">
        <f t="shared" si="0"/>
        <v>302</v>
      </c>
    </row>
    <row r="23" spans="1:19">
      <c r="A23" s="27" t="str">
        <f>Data!B23</f>
        <v>Dan</v>
      </c>
      <c r="B23" s="27" t="str">
        <f>Data!C23</f>
        <v>Nick</v>
      </c>
      <c r="C23" s="27">
        <f>Data!E23</f>
        <v>4</v>
      </c>
      <c r="D23" s="27">
        <f>Data!F23</f>
        <v>3</v>
      </c>
      <c r="E23" s="8">
        <f t="shared" si="9"/>
        <v>1</v>
      </c>
      <c r="F23" s="8">
        <f t="shared" si="0"/>
        <v>302</v>
      </c>
      <c r="I23" s="56" t="s">
        <v>18</v>
      </c>
      <c r="J23" s="56"/>
      <c r="K23" s="56"/>
      <c r="L23" s="56"/>
      <c r="M23" s="56"/>
      <c r="N23" s="56"/>
      <c r="R23" s="56" t="s">
        <v>30</v>
      </c>
      <c r="S23" s="56"/>
    </row>
    <row r="24" spans="1:19">
      <c r="A24" s="27" t="str">
        <f>Data!B24</f>
        <v>Dan</v>
      </c>
      <c r="B24" s="27" t="str">
        <f>Data!C24</f>
        <v>Nick</v>
      </c>
      <c r="C24" s="27">
        <f>Data!E24</f>
        <v>4</v>
      </c>
      <c r="D24" s="27">
        <f>Data!F24</f>
        <v>2</v>
      </c>
      <c r="E24" s="8">
        <f t="shared" ref="E24:E26" si="10">C24-D24</f>
        <v>2</v>
      </c>
      <c r="F24" s="8">
        <f t="shared" ref="F24:F26" si="11">SUMIF($R$24:$R$29, A24, $S$24:$S$29)*100+SUMIF($R$24:$R$29,B24,$S$24:$S$29)</f>
        <v>302</v>
      </c>
      <c r="H24" s="17"/>
      <c r="I24" s="18" t="s">
        <v>2</v>
      </c>
      <c r="J24" s="18" t="s">
        <v>3</v>
      </c>
      <c r="K24" s="18" t="s">
        <v>14</v>
      </c>
      <c r="L24" s="18" t="s">
        <v>19</v>
      </c>
      <c r="M24" s="18" t="s">
        <v>15</v>
      </c>
      <c r="N24" s="18" t="s">
        <v>16</v>
      </c>
      <c r="R24" s="6" t="s">
        <v>2</v>
      </c>
      <c r="S24" s="6">
        <v>1</v>
      </c>
    </row>
    <row r="25" spans="1:19">
      <c r="A25" s="27" t="str">
        <f>Data!B25</f>
        <v>Nick</v>
      </c>
      <c r="B25" s="27" t="str">
        <f>Data!C25</f>
        <v>Dan</v>
      </c>
      <c r="C25" s="27">
        <f>Data!E25</f>
        <v>4</v>
      </c>
      <c r="D25" s="27">
        <f>Data!F25</f>
        <v>3</v>
      </c>
      <c r="E25" s="8">
        <f t="shared" si="10"/>
        <v>1</v>
      </c>
      <c r="F25" s="8">
        <f t="shared" si="11"/>
        <v>203</v>
      </c>
      <c r="G25" s="55" t="s">
        <v>17</v>
      </c>
      <c r="H25" s="18" t="s">
        <v>2</v>
      </c>
      <c r="I25" s="19">
        <v>0</v>
      </c>
      <c r="J25" s="18">
        <f>SUMIF($F:$F,SUMIF($R$24:$R$29,$H25,$S$24:$S$29)*100+SUMIF($R$24:$R$29,J$24,$S$24:$S$29),$E:$E)</f>
        <v>26</v>
      </c>
      <c r="K25" s="18">
        <f>SUMIF($F:$F,SUMIF($R$24:$R$29,$H25,$S$24:$S$29)*100+SUMIF($R$24:$R$29,K$24,$S$24:$S$29),$E:$E)</f>
        <v>21</v>
      </c>
      <c r="L25" s="18">
        <f>SUMIF($F:$F,SUMIF($R$24:$R$29,$H25,$S$24:$S$29)*100+SUMIF($R$24:$R$29,L$24,$S$24:$S$29),$E:$E)</f>
        <v>4</v>
      </c>
      <c r="M25" s="18">
        <f>SUMIF($F:$F,SUMIF($R$24:$R$29,$H25,$S$24:$S$29)*100+SUMIF($R$24:$R$29,M$24,$S$24:$S$29),$E:$E)</f>
        <v>0</v>
      </c>
      <c r="N25" s="18">
        <f>SUMIF($F:$F,SUMIF($R$24:$R$29,$H25,$S$24:$S$29)*100+SUMIF($R$24:$R$29,N$24,$S$24:$S$29),$E:$E)</f>
        <v>0</v>
      </c>
      <c r="R25" s="6" t="s">
        <v>3</v>
      </c>
      <c r="S25" s="6">
        <v>2</v>
      </c>
    </row>
    <row r="26" spans="1:19">
      <c r="A26" s="27" t="str">
        <f>Data!B26</f>
        <v>Nick</v>
      </c>
      <c r="B26" s="27" t="str">
        <f>Data!C26</f>
        <v>Dan</v>
      </c>
      <c r="C26" s="27">
        <f>Data!E26</f>
        <v>4</v>
      </c>
      <c r="D26" s="27">
        <f>Data!F26</f>
        <v>1</v>
      </c>
      <c r="E26" s="8">
        <f t="shared" si="10"/>
        <v>3</v>
      </c>
      <c r="F26" s="8">
        <f t="shared" si="11"/>
        <v>203</v>
      </c>
      <c r="G26" s="55"/>
      <c r="H26" s="18" t="s">
        <v>3</v>
      </c>
      <c r="I26" s="18">
        <f>SUMIF($F:$F,SUMIF($R$24:$R$29,$H26,$S$24:$S$29)*100+SUMIF($R$24:$R$29,I$24,$S$24:$S$29),$E:$E)</f>
        <v>6</v>
      </c>
      <c r="J26" s="19">
        <v>0</v>
      </c>
      <c r="K26" s="18">
        <f>SUMIF($F:$F,SUMIF($R$24:$R$29,$H26,$S$24:$S$29)*100+SUMIF($R$24:$R$29,K$24,$S$24:$S$29),$E:$E)</f>
        <v>69</v>
      </c>
      <c r="L26" s="18">
        <f>SUMIF($F:$F,SUMIF($R$24:$R$29,$H26,$S$24:$S$29)*100+SUMIF($R$24:$R$29,L$24,$S$24:$S$29),$E:$E)</f>
        <v>3</v>
      </c>
      <c r="M26" s="18">
        <f>SUMIF($F:$F,SUMIF($R$24:$R$29,$H26,$S$24:$S$29)*100+SUMIF($R$24:$R$29,M$24,$S$24:$S$29),$E:$E)</f>
        <v>8</v>
      </c>
      <c r="N26" s="18">
        <f>SUMIF($F:$F,SUMIF($R$24:$R$29,$H26,$S$24:$S$29)*100+SUMIF($R$24:$R$29,N$24,$S$24:$S$29),$E:$E)</f>
        <v>0</v>
      </c>
      <c r="R26" s="6" t="s">
        <v>14</v>
      </c>
      <c r="S26" s="6">
        <v>3</v>
      </c>
    </row>
    <row r="27" spans="1:19">
      <c r="A27" s="27" t="str">
        <f>Data!B27</f>
        <v>Nick</v>
      </c>
      <c r="B27" s="27" t="str">
        <f>Data!C27</f>
        <v>Mom</v>
      </c>
      <c r="C27" s="27">
        <f>Data!E27</f>
        <v>4</v>
      </c>
      <c r="D27" s="27">
        <f>Data!F27</f>
        <v>1</v>
      </c>
      <c r="E27" s="8">
        <f t="shared" ref="E27:E30" si="12">C27-D27</f>
        <v>3</v>
      </c>
      <c r="F27" s="8">
        <f t="shared" ref="F27:F30" si="13">SUMIF($R$24:$R$29, A27, $S$24:$S$29)*100+SUMIF($R$24:$R$29,B27,$S$24:$S$29)</f>
        <v>204</v>
      </c>
      <c r="G27" s="55"/>
      <c r="H27" s="18" t="s">
        <v>14</v>
      </c>
      <c r="I27" s="18">
        <f>SUMIF($F:$F,SUMIF($R$24:$R$29,$H27,$S$24:$S$29)*100+SUMIF($R$24:$R$29,I$24,$S$24:$S$29),$E:$E)</f>
        <v>2</v>
      </c>
      <c r="J27" s="18">
        <f>SUMIF($F:$F,SUMIF($R$24:$R$29,$H27,$S$24:$S$29)*100+SUMIF($R$24:$R$29,J$24,$S$24:$S$29),$E:$E)</f>
        <v>13</v>
      </c>
      <c r="K27" s="19">
        <v>0</v>
      </c>
      <c r="L27" s="18">
        <f>SUMIF($F:$F,SUMIF($R$24:$R$29,$H27,$S$24:$S$29)*100+SUMIF($R$24:$R$29,L$24,$S$24:$S$29),$E:$E)</f>
        <v>7</v>
      </c>
      <c r="M27" s="18">
        <f>SUMIF($F:$F,SUMIF($R$24:$R$29,$H27,$S$24:$S$29)*100+SUMIF($R$24:$R$29,M$24,$S$24:$S$29),$E:$E)</f>
        <v>0</v>
      </c>
      <c r="N27" s="18">
        <f>SUMIF($F:$F,SUMIF($R$24:$R$29,$H27,$S$24:$S$29)*100+SUMIF($R$24:$R$29,N$24,$S$24:$S$29),$E:$E)</f>
        <v>0</v>
      </c>
      <c r="R27" s="6" t="s">
        <v>19</v>
      </c>
      <c r="S27" s="6">
        <v>4</v>
      </c>
    </row>
    <row r="28" spans="1:19">
      <c r="A28" s="27" t="str">
        <f>Data!B28</f>
        <v>Dan</v>
      </c>
      <c r="B28" s="27" t="str">
        <f>Data!C28</f>
        <v>Nick</v>
      </c>
      <c r="C28" s="27">
        <f>Data!E28</f>
        <v>4</v>
      </c>
      <c r="D28" s="27">
        <f>Data!F28</f>
        <v>3</v>
      </c>
      <c r="E28" s="8">
        <f t="shared" si="12"/>
        <v>1</v>
      </c>
      <c r="F28" s="8">
        <f t="shared" si="13"/>
        <v>302</v>
      </c>
      <c r="G28" s="55"/>
      <c r="H28" s="18" t="s">
        <v>19</v>
      </c>
      <c r="I28" s="18">
        <f>SUMIF($F:$F,SUMIF($R$24:$R$29,$H28,$S$24:$S$29)*100+SUMIF($R$24:$R$29,I$24,$S$24:$S$29),$E:$E)</f>
        <v>0</v>
      </c>
      <c r="J28" s="18">
        <f>SUMIF($F:$F,SUMIF($R$24:$R$29,$H28,$S$24:$S$29)*100+SUMIF($R$24:$R$29,J$24,$S$24:$S$29),$E:$E)</f>
        <v>7</v>
      </c>
      <c r="K28" s="18">
        <f>SUMIF($F:$F,SUMIF($R$24:$R$29,$H28,$S$24:$S$29)*100+SUMIF($R$24:$R$29,K$24,$S$24:$S$29),$E:$E)</f>
        <v>0</v>
      </c>
      <c r="L28" s="19">
        <v>0</v>
      </c>
      <c r="M28" s="18">
        <f>SUMIF($F:$F,SUMIF($R$24:$R$29,$H28,$S$24:$S$29)*100+SUMIF($R$24:$R$29,M$24,$S$24:$S$29),$E:$E)</f>
        <v>0</v>
      </c>
      <c r="N28" s="18">
        <f>SUMIF($F:$F,SUMIF($R$24:$R$29,$H28,$S$24:$S$29)*100+SUMIF($R$24:$R$29,N$24,$S$24:$S$29),$E:$E)</f>
        <v>0</v>
      </c>
      <c r="R28" s="6" t="s">
        <v>15</v>
      </c>
      <c r="S28" s="6">
        <v>5</v>
      </c>
    </row>
    <row r="29" spans="1:19">
      <c r="A29" s="27" t="str">
        <f>Data!B29</f>
        <v>Nick</v>
      </c>
      <c r="B29" s="27" t="str">
        <f>Data!C29</f>
        <v>Dan</v>
      </c>
      <c r="C29" s="27">
        <f>Data!E29</f>
        <v>4</v>
      </c>
      <c r="D29" s="27">
        <f>Data!F29</f>
        <v>2</v>
      </c>
      <c r="E29" s="8">
        <f t="shared" si="12"/>
        <v>2</v>
      </c>
      <c r="F29" s="8">
        <f t="shared" si="13"/>
        <v>203</v>
      </c>
      <c r="G29" s="55"/>
      <c r="H29" s="18" t="s">
        <v>15</v>
      </c>
      <c r="I29" s="18">
        <f>SUMIF($F:$F,SUMIF($R$24:$R$29,$H29,$S$24:$S$29)*100+SUMIF($R$24:$R$29,I$24,$S$24:$S$29),$E:$E)</f>
        <v>0</v>
      </c>
      <c r="J29" s="18">
        <f>SUMIF($F:$F,SUMIF($R$24:$R$29,$H29,$S$24:$S$29)*100+SUMIF($R$24:$R$29,J$24,$S$24:$S$29),$E:$E)</f>
        <v>0</v>
      </c>
      <c r="K29" s="18">
        <f>SUMIF($F:$F,SUMIF($R$24:$R$29,$H29,$S$24:$S$29)*100+SUMIF($R$24:$R$29,K$24,$S$24:$S$29),$E:$E)</f>
        <v>0</v>
      </c>
      <c r="L29" s="18">
        <f>SUMIF($F:$F,SUMIF($R$24:$R$29,$H29,$S$24:$S$29)*100+SUMIF($R$24:$R$29,L$24,$S$24:$S$29),$E:$E)</f>
        <v>0</v>
      </c>
      <c r="M29" s="19">
        <v>0</v>
      </c>
      <c r="N29" s="18">
        <f>SUMIF($F:$F,SUMIF($R$24:$R$29,$H29,$S$24:$S$29)*100+SUMIF($R$24:$R$29,N$24,$S$24:$S$29),$E:$E)</f>
        <v>0</v>
      </c>
      <c r="R29" s="6" t="s">
        <v>16</v>
      </c>
      <c r="S29" s="6">
        <v>6</v>
      </c>
    </row>
    <row r="30" spans="1:19">
      <c r="A30" s="27" t="str">
        <f>Data!B30</f>
        <v>Nick</v>
      </c>
      <c r="B30" s="27" t="str">
        <f>Data!C30</f>
        <v>Ellie</v>
      </c>
      <c r="C30" s="27">
        <f>Data!E30</f>
        <v>8</v>
      </c>
      <c r="D30" s="27">
        <f>Data!F30</f>
        <v>0</v>
      </c>
      <c r="E30" s="8">
        <f t="shared" si="12"/>
        <v>8</v>
      </c>
      <c r="F30" s="8">
        <f t="shared" si="13"/>
        <v>205</v>
      </c>
      <c r="G30" s="55"/>
      <c r="H30" s="18" t="s">
        <v>16</v>
      </c>
      <c r="I30" s="18">
        <f>SUMIF($F:$F,SUMIF($R$24:$R$29,$H30,$S$24:$S$29)*100+SUMIF($R$24:$R$29,I$24,$S$24:$S$29),$E:$E)</f>
        <v>0</v>
      </c>
      <c r="J30" s="18">
        <f>SUMIF($F:$F,SUMIF($R$24:$R$29,$H30,$S$24:$S$29)*100+SUMIF($R$24:$R$29,J$24,$S$24:$S$29),$E:$E)</f>
        <v>0</v>
      </c>
      <c r="K30" s="18">
        <f>SUMIF($F:$F,SUMIF($R$24:$R$29,$H30,$S$24:$S$29)*100+SUMIF($R$24:$R$29,K$24,$S$24:$S$29),$E:$E)</f>
        <v>0</v>
      </c>
      <c r="L30" s="18">
        <f>SUMIF($F:$F,SUMIF($R$24:$R$29,$H30,$S$24:$S$29)*100+SUMIF($R$24:$R$29,L$24,$S$24:$S$29),$E:$E)</f>
        <v>0</v>
      </c>
      <c r="M30" s="18">
        <f>SUMIF($F:$F,SUMIF($R$24:$R$29,$H30,$S$24:$S$29)*100+SUMIF($R$24:$R$29,M$24,$S$24:$S$29),$E:$E)</f>
        <v>0</v>
      </c>
      <c r="N30" s="19">
        <v>0</v>
      </c>
    </row>
    <row r="31" spans="1:19">
      <c r="A31" s="27" t="str">
        <f>Data!B31</f>
        <v>Nick</v>
      </c>
      <c r="B31" s="27" t="str">
        <f>Data!C31</f>
        <v>Bert</v>
      </c>
      <c r="C31" s="27">
        <f>Data!E31</f>
        <v>4</v>
      </c>
      <c r="D31" s="27">
        <f>Data!F31</f>
        <v>0</v>
      </c>
      <c r="E31" s="8">
        <f t="shared" ref="E31:E35" si="14">C31-D31</f>
        <v>4</v>
      </c>
      <c r="F31" s="8">
        <f t="shared" ref="F31:F35" si="15">SUMIF($R$24:$R$29, A31, $S$24:$S$29)*100+SUMIF($R$24:$R$29,B31,$S$24:$S$29)</f>
        <v>201</v>
      </c>
    </row>
    <row r="32" spans="1:19">
      <c r="A32" s="27" t="str">
        <f>Data!B32</f>
        <v>Bert</v>
      </c>
      <c r="B32" s="27" t="str">
        <f>Data!C32</f>
        <v>Nick</v>
      </c>
      <c r="C32" s="27">
        <f>Data!E32</f>
        <v>4</v>
      </c>
      <c r="D32" s="27">
        <f>Data!F32</f>
        <v>2</v>
      </c>
      <c r="E32" s="8">
        <f t="shared" si="14"/>
        <v>2</v>
      </c>
      <c r="F32" s="8">
        <f t="shared" si="15"/>
        <v>102</v>
      </c>
      <c r="H32" s="21" t="s">
        <v>33</v>
      </c>
      <c r="I32" s="20">
        <f>SUM(E:E)</f>
        <v>166</v>
      </c>
    </row>
    <row r="33" spans="1:20">
      <c r="A33" s="27" t="str">
        <f>Data!B33</f>
        <v>Bert</v>
      </c>
      <c r="B33" s="27" t="str">
        <f>Data!C33</f>
        <v>Nick</v>
      </c>
      <c r="C33" s="27">
        <f>Data!E33</f>
        <v>4</v>
      </c>
      <c r="D33" s="27">
        <f>Data!F33</f>
        <v>0</v>
      </c>
      <c r="E33" s="8">
        <f t="shared" si="14"/>
        <v>4</v>
      </c>
      <c r="F33" s="8">
        <f t="shared" si="15"/>
        <v>102</v>
      </c>
      <c r="H33" s="21" t="s">
        <v>34</v>
      </c>
      <c r="I33" s="6">
        <f>SUM(I25:N30)</f>
        <v>166</v>
      </c>
      <c r="Q33" s="1"/>
      <c r="R33" s="1"/>
      <c r="S33" s="1"/>
      <c r="T33" s="1"/>
    </row>
    <row r="34" spans="1:20">
      <c r="A34" s="27" t="str">
        <f>Data!B34</f>
        <v>Bert</v>
      </c>
      <c r="B34" s="27" t="str">
        <f>Data!C34</f>
        <v>Nick</v>
      </c>
      <c r="C34" s="27">
        <f>Data!E34</f>
        <v>4</v>
      </c>
      <c r="D34" s="27">
        <f>Data!F34</f>
        <v>2</v>
      </c>
      <c r="E34" s="8">
        <f t="shared" si="14"/>
        <v>2</v>
      </c>
      <c r="F34" s="8">
        <f t="shared" si="15"/>
        <v>102</v>
      </c>
    </row>
    <row r="35" spans="1:20">
      <c r="A35" s="27" t="str">
        <f>Data!B35</f>
        <v>Bert</v>
      </c>
      <c r="B35" s="27" t="str">
        <f>Data!C35</f>
        <v>Nick</v>
      </c>
      <c r="C35" s="27">
        <f>Data!E35</f>
        <v>4</v>
      </c>
      <c r="D35" s="27">
        <f>Data!F35</f>
        <v>1</v>
      </c>
      <c r="E35" s="8">
        <f t="shared" si="14"/>
        <v>3</v>
      </c>
      <c r="F35" s="8">
        <f t="shared" si="15"/>
        <v>102</v>
      </c>
      <c r="G35" t="s">
        <v>35</v>
      </c>
    </row>
    <row r="36" spans="1:20">
      <c r="A36" s="27" t="str">
        <f>Data!B36</f>
        <v>Bert</v>
      </c>
      <c r="B36" s="27" t="str">
        <f>Data!C36</f>
        <v>Dan</v>
      </c>
      <c r="C36" s="27">
        <f>Data!E36</f>
        <v>4</v>
      </c>
      <c r="D36" s="27">
        <f>Data!F36</f>
        <v>0</v>
      </c>
      <c r="E36" s="8">
        <f t="shared" ref="E36:E38" si="16">C36-D36</f>
        <v>4</v>
      </c>
      <c r="F36" s="8">
        <f t="shared" ref="F36:F38" si="17">SUMIF($R$24:$R$29, A36, $S$24:$S$29)*100+SUMIF($R$24:$R$29,B36,$S$24:$S$29)</f>
        <v>103</v>
      </c>
      <c r="I36" s="56" t="s">
        <v>18</v>
      </c>
      <c r="J36" s="56"/>
      <c r="K36" s="56"/>
      <c r="L36" s="56"/>
      <c r="M36" s="56"/>
      <c r="N36" s="56"/>
    </row>
    <row r="37" spans="1:20">
      <c r="A37" s="27" t="str">
        <f>Data!B37</f>
        <v>Bert</v>
      </c>
      <c r="B37" s="27" t="str">
        <f>Data!C37</f>
        <v>Dan</v>
      </c>
      <c r="C37" s="27">
        <f>Data!E37</f>
        <v>4</v>
      </c>
      <c r="D37" s="27">
        <f>Data!F37</f>
        <v>0</v>
      </c>
      <c r="E37" s="8">
        <f t="shared" si="16"/>
        <v>4</v>
      </c>
      <c r="F37" s="8">
        <f t="shared" si="17"/>
        <v>103</v>
      </c>
      <c r="H37" s="17"/>
      <c r="I37" s="18" t="s">
        <v>2</v>
      </c>
      <c r="J37" s="18" t="s">
        <v>3</v>
      </c>
      <c r="K37" s="18" t="s">
        <v>14</v>
      </c>
      <c r="L37" s="18" t="s">
        <v>19</v>
      </c>
      <c r="M37" s="18" t="s">
        <v>15</v>
      </c>
      <c r="N37" s="18" t="s">
        <v>16</v>
      </c>
    </row>
    <row r="38" spans="1:20">
      <c r="A38" s="27" t="str">
        <f>Data!B38</f>
        <v>Dan</v>
      </c>
      <c r="B38" s="27" t="str">
        <f>Data!C38</f>
        <v>Bert</v>
      </c>
      <c r="C38" s="27">
        <f>Data!E38</f>
        <v>3</v>
      </c>
      <c r="D38" s="27">
        <f>Data!F38</f>
        <v>2</v>
      </c>
      <c r="E38" s="8">
        <f t="shared" si="16"/>
        <v>1</v>
      </c>
      <c r="F38" s="8">
        <f t="shared" si="17"/>
        <v>301</v>
      </c>
      <c r="G38" s="55" t="s">
        <v>17</v>
      </c>
      <c r="H38" s="18" t="s">
        <v>2</v>
      </c>
      <c r="I38" s="19"/>
      <c r="J38" s="18">
        <f>J25/(J25+I26)</f>
        <v>0.8125</v>
      </c>
      <c r="K38" s="18">
        <f>K25/(K25+I27)</f>
        <v>0.91304347826086951</v>
      </c>
      <c r="L38" s="18">
        <f>IFERROR(L25/(L25+I28), "NA")</f>
        <v>1</v>
      </c>
      <c r="M38" s="18" t="str">
        <f>IFERROR(M25/(M25+I29), "NA")</f>
        <v>NA</v>
      </c>
      <c r="N38" s="18"/>
    </row>
    <row r="39" spans="1:20">
      <c r="A39" s="27" t="str">
        <f>Data!B39</f>
        <v>Nick</v>
      </c>
      <c r="B39" s="27" t="str">
        <f>Data!C39</f>
        <v>Dan</v>
      </c>
      <c r="C39" s="27">
        <f>Data!E39</f>
        <v>4</v>
      </c>
      <c r="D39" s="27">
        <f>Data!F39</f>
        <v>1</v>
      </c>
      <c r="E39" s="8">
        <f t="shared" ref="E39:E48" si="18">C39-D39</f>
        <v>3</v>
      </c>
      <c r="F39" s="8">
        <f t="shared" ref="F39:F48" si="19">SUMIF($R$24:$R$29, A39, $S$24:$S$29)*100+SUMIF($R$24:$R$29,B39,$S$24:$S$29)</f>
        <v>203</v>
      </c>
      <c r="G39" s="55"/>
      <c r="H39" s="18" t="s">
        <v>3</v>
      </c>
      <c r="I39" s="18">
        <f>1-J38</f>
        <v>0.1875</v>
      </c>
      <c r="J39" s="19"/>
      <c r="K39" s="18">
        <f>K26/(K26+J27)</f>
        <v>0.84146341463414631</v>
      </c>
      <c r="L39" s="18">
        <f>L26/(L26+J28)</f>
        <v>0.3</v>
      </c>
      <c r="M39" s="18">
        <f>M26/(M26+J29)</f>
        <v>1</v>
      </c>
      <c r="N39" s="18"/>
    </row>
    <row r="40" spans="1:20">
      <c r="A40" s="27" t="str">
        <f>Data!B40</f>
        <v>Nick</v>
      </c>
      <c r="B40" s="27" t="str">
        <f>Data!C40</f>
        <v>Dan</v>
      </c>
      <c r="C40" s="27">
        <f>Data!E40</f>
        <v>4</v>
      </c>
      <c r="D40" s="27">
        <f>Data!F40</f>
        <v>2</v>
      </c>
      <c r="E40" s="8">
        <f t="shared" si="18"/>
        <v>2</v>
      </c>
      <c r="F40" s="8">
        <f t="shared" si="19"/>
        <v>203</v>
      </c>
      <c r="G40" s="55"/>
      <c r="H40" s="18" t="s">
        <v>14</v>
      </c>
      <c r="I40" s="18">
        <f>1-K38</f>
        <v>8.6956521739130488E-2</v>
      </c>
      <c r="J40" s="18">
        <f>1-K39</f>
        <v>0.15853658536585369</v>
      </c>
      <c r="K40" s="19"/>
      <c r="L40" s="18">
        <f>L27/(L27+K28)</f>
        <v>1</v>
      </c>
      <c r="M40" s="18" t="str">
        <f>IFERROR(M27/(M27+K29), "NA")</f>
        <v>NA</v>
      </c>
      <c r="N40" s="18"/>
    </row>
    <row r="41" spans="1:20">
      <c r="A41" s="27" t="str">
        <f>Data!B41</f>
        <v>Nick</v>
      </c>
      <c r="B41" s="27" t="str">
        <f>Data!C41</f>
        <v>Dan</v>
      </c>
      <c r="C41" s="27">
        <f>Data!E41</f>
        <v>4</v>
      </c>
      <c r="D41" s="27">
        <f>Data!F41</f>
        <v>0</v>
      </c>
      <c r="E41" s="8">
        <f t="shared" si="18"/>
        <v>4</v>
      </c>
      <c r="F41" s="8">
        <f t="shared" si="19"/>
        <v>203</v>
      </c>
      <c r="G41" s="55"/>
      <c r="H41" s="18" t="s">
        <v>19</v>
      </c>
      <c r="I41" s="18">
        <f>IFERROR(1-L38,"NA")</f>
        <v>0</v>
      </c>
      <c r="J41" s="18">
        <f>1-L39</f>
        <v>0.7</v>
      </c>
      <c r="K41" s="18">
        <f>1-L40</f>
        <v>0</v>
      </c>
      <c r="L41" s="19"/>
      <c r="M41" s="18" t="str">
        <f>IFERROR(M28/(M28+L29), "NA")</f>
        <v>NA</v>
      </c>
      <c r="N41" s="18"/>
    </row>
    <row r="42" spans="1:20">
      <c r="A42" s="27" t="str">
        <f>Data!B42</f>
        <v>Nick</v>
      </c>
      <c r="B42" s="27" t="str">
        <f>Data!C42</f>
        <v>Dan</v>
      </c>
      <c r="C42" s="27">
        <f>Data!E42</f>
        <v>4</v>
      </c>
      <c r="D42" s="27">
        <f>Data!F42</f>
        <v>3</v>
      </c>
      <c r="E42" s="8">
        <f t="shared" si="18"/>
        <v>1</v>
      </c>
      <c r="F42" s="8">
        <f t="shared" si="19"/>
        <v>203</v>
      </c>
      <c r="G42" s="55"/>
      <c r="H42" s="18" t="s">
        <v>15</v>
      </c>
      <c r="I42" s="18" t="str">
        <f>IFERROR(1-M38,"NA")</f>
        <v>NA</v>
      </c>
      <c r="J42" s="18">
        <f>IFERROR(1-M39,"NA")</f>
        <v>0</v>
      </c>
      <c r="K42" s="18" t="str">
        <f>IFERROR(1-M40,"NA")</f>
        <v>NA</v>
      </c>
      <c r="L42" s="18" t="str">
        <f>IFERROR(1-M41,"NA")</f>
        <v>NA</v>
      </c>
      <c r="M42" s="19"/>
      <c r="N42" s="18"/>
    </row>
    <row r="43" spans="1:20">
      <c r="A43" s="27" t="str">
        <f>Data!B43</f>
        <v>Dan</v>
      </c>
      <c r="B43" s="27" t="str">
        <f>Data!C43</f>
        <v>Nick</v>
      </c>
      <c r="C43" s="27">
        <f>Data!E43</f>
        <v>4</v>
      </c>
      <c r="D43" s="27">
        <f>Data!F43</f>
        <v>3</v>
      </c>
      <c r="E43" s="8">
        <f t="shared" si="18"/>
        <v>1</v>
      </c>
      <c r="F43" s="8">
        <f t="shared" si="19"/>
        <v>302</v>
      </c>
      <c r="G43" s="55"/>
      <c r="H43" s="18" t="s">
        <v>16</v>
      </c>
      <c r="I43" s="18"/>
      <c r="J43" s="18"/>
      <c r="K43" s="18"/>
      <c r="L43" s="18"/>
      <c r="M43" s="18"/>
      <c r="N43" s="19"/>
    </row>
    <row r="44" spans="1:20">
      <c r="A44" s="27" t="str">
        <f>Data!B44</f>
        <v>Nick</v>
      </c>
      <c r="B44" s="27" t="str">
        <f>Data!C44</f>
        <v>Dan</v>
      </c>
      <c r="C44" s="27">
        <f>Data!E44</f>
        <v>2</v>
      </c>
      <c r="D44" s="27">
        <f>Data!F44</f>
        <v>1</v>
      </c>
      <c r="E44" s="8">
        <f t="shared" si="18"/>
        <v>1</v>
      </c>
      <c r="F44" s="8">
        <f t="shared" si="19"/>
        <v>203</v>
      </c>
    </row>
    <row r="45" spans="1:20">
      <c r="A45" s="27" t="str">
        <f>Data!B45</f>
        <v>Dan</v>
      </c>
      <c r="B45" s="27" t="str">
        <f>Data!C45</f>
        <v>Nick</v>
      </c>
      <c r="C45" s="27">
        <f>Data!E45</f>
        <v>4</v>
      </c>
      <c r="D45" s="27">
        <f>Data!F45</f>
        <v>3</v>
      </c>
      <c r="E45" s="8">
        <f t="shared" si="18"/>
        <v>1</v>
      </c>
      <c r="F45" s="8">
        <f t="shared" si="19"/>
        <v>302</v>
      </c>
      <c r="G45" t="s">
        <v>36</v>
      </c>
    </row>
    <row r="46" spans="1:20">
      <c r="A46" s="27" t="str">
        <f>Data!B46</f>
        <v>Nick</v>
      </c>
      <c r="B46" s="27" t="str">
        <f>Data!C46</f>
        <v>Dan</v>
      </c>
      <c r="C46" s="27">
        <f>Data!E46</f>
        <v>4</v>
      </c>
      <c r="D46" s="27">
        <f>Data!F46</f>
        <v>1</v>
      </c>
      <c r="E46" s="8">
        <f t="shared" si="18"/>
        <v>3</v>
      </c>
      <c r="F46" s="8">
        <f t="shared" si="19"/>
        <v>203</v>
      </c>
      <c r="I46" s="56" t="s">
        <v>18</v>
      </c>
      <c r="J46" s="56"/>
      <c r="K46" s="56"/>
      <c r="L46" s="56"/>
      <c r="M46" s="56"/>
      <c r="N46" s="56"/>
    </row>
    <row r="47" spans="1:20">
      <c r="A47" s="27" t="str">
        <f>Data!B47</f>
        <v>Nick</v>
      </c>
      <c r="B47" s="27" t="str">
        <f>Data!C47</f>
        <v>Dan</v>
      </c>
      <c r="C47" s="27">
        <f>Data!E47</f>
        <v>4</v>
      </c>
      <c r="D47" s="27">
        <f>Data!F47</f>
        <v>2</v>
      </c>
      <c r="E47" s="8">
        <f t="shared" si="18"/>
        <v>2</v>
      </c>
      <c r="F47" s="8">
        <f t="shared" si="19"/>
        <v>203</v>
      </c>
      <c r="H47" s="17"/>
      <c r="I47" s="18" t="s">
        <v>2</v>
      </c>
      <c r="J47" s="18" t="s">
        <v>3</v>
      </c>
      <c r="K47" s="18" t="s">
        <v>14</v>
      </c>
      <c r="L47" s="18" t="s">
        <v>19</v>
      </c>
      <c r="M47" s="18" t="s">
        <v>15</v>
      </c>
      <c r="N47" s="18" t="s">
        <v>16</v>
      </c>
    </row>
    <row r="48" spans="1:20">
      <c r="A48" s="27" t="str">
        <f>Data!B48</f>
        <v>Nick</v>
      </c>
      <c r="B48" s="27" t="str">
        <f>Data!C48</f>
        <v>Dan</v>
      </c>
      <c r="C48" s="27">
        <f>Data!E48</f>
        <v>2</v>
      </c>
      <c r="D48" s="27">
        <f>Data!F48</f>
        <v>0</v>
      </c>
      <c r="E48" s="8">
        <f t="shared" si="18"/>
        <v>2</v>
      </c>
      <c r="F48" s="8">
        <f t="shared" si="19"/>
        <v>203</v>
      </c>
      <c r="G48" s="55" t="s">
        <v>17</v>
      </c>
      <c r="H48" s="18" t="s">
        <v>2</v>
      </c>
      <c r="I48" s="19">
        <v>0</v>
      </c>
      <c r="J48" s="18">
        <f>SUMIF($F:$F,SUMIF($R$24:$R$29,$H48,$S$24:$S$29)*100+SUMIF($R$24:$R$29,J$24,$S$24:$S$29),$C:$C)+SUMIF($F:$F,SUMIF($R$24:$R$29,J$24,$S$24:$S$29)*100+SUMIF($R$24:$R$29,$H48,$S$24:$S$29),$D:$D)</f>
        <v>42</v>
      </c>
      <c r="K48" s="18">
        <f>SUMIF($F:$F,SUMIF($R$24:$R$29,$H48,$S$24:$S$29)*100+SUMIF($R$24:$R$29,K$24,$S$24:$S$29),$C:$C)+SUMIF($F:$F,SUMIF($R$24:$R$29,K$24,$S$24:$S$29)*100+SUMIF($R$24:$R$29,$H48,$S$24:$S$29),$D:$D)</f>
        <v>29</v>
      </c>
      <c r="L48" s="18">
        <f>SUMIF($F:$F,SUMIF($R$24:$R$29,$H48,$S$24:$S$29)*100+SUMIF($R$24:$R$29,L$24,$S$24:$S$29),$C:$C)+SUMIF($F:$F,SUMIF($R$24:$R$29,L$24,$S$24:$S$29)*100+SUMIF($R$24:$R$29,$H48,$S$24:$S$29),$D:$D)</f>
        <v>4</v>
      </c>
      <c r="M48" s="18">
        <f>SUMIF($F:$F,SUMIF($R$24:$R$29,$H48,$S$24:$S$29)*100+SUMIF($R$24:$R$29,M$24,$S$24:$S$29),$C:$C)+SUMIF($F:$F,SUMIF($R$24:$R$29,M$24,$S$24:$S$29)*100+SUMIF($R$24:$R$29,$H48,$S$24:$S$29),$D:$D)</f>
        <v>0</v>
      </c>
      <c r="N48" s="18"/>
    </row>
    <row r="49" spans="1:14">
      <c r="A49" s="27" t="str">
        <f>Data!B49</f>
        <v>Nick</v>
      </c>
      <c r="B49" s="27" t="str">
        <f>Data!C49</f>
        <v>Dan</v>
      </c>
      <c r="C49" s="27">
        <f>Data!E49</f>
        <v>5</v>
      </c>
      <c r="D49" s="27">
        <f>Data!F49</f>
        <v>0</v>
      </c>
      <c r="E49" s="8">
        <f t="shared" ref="E49:E50" si="20">C49-D49</f>
        <v>5</v>
      </c>
      <c r="F49" s="8">
        <f t="shared" ref="F49:F50" si="21">SUMIF($R$24:$R$29, A49, $S$24:$S$29)*100+SUMIF($R$24:$R$29,B49,$S$24:$S$29)</f>
        <v>203</v>
      </c>
      <c r="G49" s="55"/>
      <c r="H49" s="18" t="s">
        <v>3</v>
      </c>
      <c r="I49" s="18">
        <f>SUMIF($F:$F,SUMIF($R$24:$R$29,$H49,$S$24:$S$29)*100+SUMIF($R$24:$R$29,I$24,$S$24:$S$29),$C:$C)+SUMIF($F:$F,SUMIF($R$24:$R$29,I$24,$S$24:$S$29)*100+SUMIF($R$24:$R$29,$H49,$S$24:$S$29),$D:$D)</f>
        <v>22</v>
      </c>
      <c r="J49" s="19">
        <v>0</v>
      </c>
      <c r="K49" s="18">
        <f>SUMIF($F:$F,SUMIF($R$24:$R$29,$H49,$S$24:$S$29)*100+SUMIF($R$24:$R$29,K$24,$S$24:$S$29),$C:$C)+SUMIF($F:$F,SUMIF($R$24:$R$29,K$24,$S$24:$S$29)*100+SUMIF($R$24:$R$29,$H49,$S$24:$S$29),$D:$D)</f>
        <v>131</v>
      </c>
      <c r="L49" s="18">
        <f>SUMIF($F:$F,SUMIF($R$24:$R$29,$H49,$S$24:$S$29)*100+SUMIF($R$24:$R$29,L$24,$S$24:$S$29),$C:$C)+SUMIF($F:$F,SUMIF($R$24:$R$29,L$24,$S$24:$S$29)*100+SUMIF($R$24:$R$29,$H49,$S$24:$S$29),$D:$D)</f>
        <v>7</v>
      </c>
      <c r="M49" s="18">
        <f>SUMIF($F:$F,SUMIF($R$24:$R$29,$H49,$S$24:$S$29)*100+SUMIF($R$24:$R$29,M$24,$S$24:$S$29),$C:$C)+SUMIF($F:$F,SUMIF($R$24:$R$29,M$24,$S$24:$S$29)*100+SUMIF($R$24:$R$29,$H49,$S$24:$S$29),$D:$D)</f>
        <v>8</v>
      </c>
      <c r="N49" s="18"/>
    </row>
    <row r="50" spans="1:14">
      <c r="A50" s="27" t="str">
        <f>Data!B50</f>
        <v>Nick</v>
      </c>
      <c r="B50" s="27" t="str">
        <f>Data!C50</f>
        <v>Dan</v>
      </c>
      <c r="C50" s="27">
        <f>Data!E50</f>
        <v>2</v>
      </c>
      <c r="D50" s="27">
        <f>Data!F50</f>
        <v>0</v>
      </c>
      <c r="E50" s="8">
        <f t="shared" si="20"/>
        <v>2</v>
      </c>
      <c r="F50" s="8">
        <f t="shared" si="21"/>
        <v>203</v>
      </c>
      <c r="G50" s="55"/>
      <c r="H50" s="18" t="s">
        <v>14</v>
      </c>
      <c r="I50" s="18">
        <f>SUMIF($F:$F,SUMIF($R$24:$R$29,$H50,$S$24:$S$29)*100+SUMIF($R$24:$R$29,I$24,$S$24:$S$29),$C:$C)+SUMIF($F:$F,SUMIF($R$24:$R$29,I$24,$S$24:$S$29)*100+SUMIF($R$24:$R$29,$H50,$S$24:$S$29),$D:$D)</f>
        <v>10</v>
      </c>
      <c r="J50" s="18">
        <f>SUMIF($F:$F,SUMIF($R$24:$R$29,$H50,$S$24:$S$29)*100+SUMIF($R$24:$R$29,J$24,$S$24:$S$29),$C:$C)+SUMIF($F:$F,SUMIF($R$24:$R$29,J$24,$S$24:$S$29)*100+SUMIF($R$24:$R$29,$H50,$S$24:$S$29),$D:$D)</f>
        <v>75</v>
      </c>
      <c r="K50" s="19">
        <v>0</v>
      </c>
      <c r="L50" s="18">
        <f>SUMIF($F:$F,SUMIF($R$24:$R$29,$H50,$S$24:$S$29)*100+SUMIF($R$24:$R$29,L$24,$S$24:$S$29),$C:$C)+SUMIF($F:$F,SUMIF($R$24:$R$29,L$24,$S$24:$S$29)*100+SUMIF($R$24:$R$29,$H50,$S$24:$S$29),$D:$D)</f>
        <v>8</v>
      </c>
      <c r="M50" s="18">
        <f>SUMIF($F:$F,SUMIF($R$24:$R$29,$H50,$S$24:$S$29)*100+SUMIF($R$24:$R$29,M$24,$S$24:$S$29),$C:$C)+SUMIF($F:$F,SUMIF($R$24:$R$29,M$24,$S$24:$S$29)*100+SUMIF($R$24:$R$29,$H50,$S$24:$S$29),$D:$D)</f>
        <v>0</v>
      </c>
      <c r="N50" s="18"/>
    </row>
    <row r="51" spans="1:14">
      <c r="A51" s="27" t="str">
        <f>Data!B51</f>
        <v>Nick</v>
      </c>
      <c r="B51" s="27" t="str">
        <f>Data!C51</f>
        <v>Dan</v>
      </c>
      <c r="C51" s="27">
        <f>Data!E51</f>
        <v>2</v>
      </c>
      <c r="D51" s="27">
        <f>Data!F51</f>
        <v>1</v>
      </c>
      <c r="E51" s="8">
        <f t="shared" ref="E51" si="22">C51-D51</f>
        <v>1</v>
      </c>
      <c r="F51" s="8">
        <f t="shared" ref="F51" si="23">SUMIF($R$24:$R$29, A51, $S$24:$S$29)*100+SUMIF($R$24:$R$29,B51,$S$24:$S$29)</f>
        <v>203</v>
      </c>
      <c r="G51" s="55"/>
      <c r="H51" s="18" t="s">
        <v>19</v>
      </c>
      <c r="I51" s="18">
        <f>SUMIF($F:$F,SUMIF($R$24:$R$29,$H51,$S$24:$S$29)*100+SUMIF($R$24:$R$29,I$24,$S$24:$S$29),$C:$C)+SUMIF($F:$F,SUMIF($R$24:$R$29,I$24,$S$24:$S$29)*100+SUMIF($R$24:$R$29,$H51,$S$24:$S$29),$D:$D)</f>
        <v>0</v>
      </c>
      <c r="J51" s="18">
        <f>SUMIF($F:$F,SUMIF($R$24:$R$29,$H51,$S$24:$S$29)*100+SUMIF($R$24:$R$29,J$24,$S$24:$S$29),$C:$C)+SUMIF($F:$F,SUMIF($R$24:$R$29,J$24,$S$24:$S$29)*100+SUMIF($R$24:$R$29,$H51,$S$24:$S$29),$D:$D)</f>
        <v>11</v>
      </c>
      <c r="K51" s="18">
        <f>SUMIF($F:$F,SUMIF($R$24:$R$29,$H51,$S$24:$S$29)*100+SUMIF($R$24:$R$29,K$24,$S$24:$S$29),$C:$C)+SUMIF($F:$F,SUMIF($R$24:$R$29,K$24,$S$24:$S$29)*100+SUMIF($R$24:$R$29,$H51,$S$24:$S$29),$D:$D)</f>
        <v>1</v>
      </c>
      <c r="L51" s="19">
        <v>0</v>
      </c>
      <c r="M51" s="18">
        <f>SUMIF($F:$F,SUMIF($R$24:$R$29,$H51,$S$24:$S$29)*100+SUMIF($R$24:$R$29,M$24,$S$24:$S$29),$C:$C)+SUMIF($F:$F,SUMIF($R$24:$R$29,M$24,$S$24:$S$29)*100+SUMIF($R$24:$R$29,$H51,$S$24:$S$29),$D:$D)</f>
        <v>0</v>
      </c>
      <c r="N51" s="18"/>
    </row>
    <row r="52" spans="1:14">
      <c r="A52" s="27" t="str">
        <f>Data!B52</f>
        <v>Dan</v>
      </c>
      <c r="B52" s="27" t="str">
        <f>Data!C52</f>
        <v>Nick</v>
      </c>
      <c r="C52" s="27">
        <f>Data!E52</f>
        <v>6</v>
      </c>
      <c r="D52" s="27">
        <f>Data!F52</f>
        <v>5</v>
      </c>
      <c r="E52" s="8">
        <f t="shared" ref="E52:E60" si="24">C52-D52</f>
        <v>1</v>
      </c>
      <c r="F52" s="8">
        <f t="shared" ref="F52:F60" si="25">SUMIF($R$24:$R$29, A52, $S$24:$S$29)*100+SUMIF($R$24:$R$29,B52,$S$24:$S$29)</f>
        <v>302</v>
      </c>
      <c r="G52" s="55"/>
      <c r="H52" s="18" t="s">
        <v>15</v>
      </c>
      <c r="I52" s="18">
        <f>SUMIF($F:$F,SUMIF($R$24:$R$29,$H52,$S$24:$S$29)*100+SUMIF($R$24:$R$29,I$24,$S$24:$S$29),$C:$C)+SUMIF($F:$F,SUMIF($R$24:$R$29,I$24,$S$24:$S$29)*100+SUMIF($R$24:$R$29,$H52,$S$24:$S$29),$D:$D)</f>
        <v>0</v>
      </c>
      <c r="J52" s="18">
        <f>SUMIF($F:$F,SUMIF($R$24:$R$29,$H52,$S$24:$S$29)*100+SUMIF($R$24:$R$29,J$24,$S$24:$S$29),$C:$C)+SUMIF($F:$F,SUMIF($R$24:$R$29,J$24,$S$24:$S$29)*100+SUMIF($R$24:$R$29,$H52,$S$24:$S$29),$D:$D)</f>
        <v>0</v>
      </c>
      <c r="K52" s="18">
        <f t="shared" ref="K52:L52" si="26">SUMIF($F:$F,SUMIF($R$24:$R$29,$H52,$S$24:$S$29)*100+SUMIF($R$24:$R$29,K$24,$S$24:$S$29),$C:$C)+SUMIF($F:$F,SUMIF($R$24:$R$29,K$24,$S$24:$S$29)*100+SUMIF($R$24:$R$29,$H52,$S$24:$S$29),$D:$D)</f>
        <v>0</v>
      </c>
      <c r="L52" s="18">
        <f t="shared" si="26"/>
        <v>0</v>
      </c>
      <c r="M52" s="19"/>
      <c r="N52" s="18"/>
    </row>
    <row r="53" spans="1:14">
      <c r="A53" s="27" t="str">
        <f>Data!B53</f>
        <v>Dan</v>
      </c>
      <c r="B53" s="27" t="str">
        <f>Data!C53</f>
        <v>Nick</v>
      </c>
      <c r="C53" s="27">
        <f>Data!E53</f>
        <v>4</v>
      </c>
      <c r="D53" s="27">
        <f>Data!F53</f>
        <v>2</v>
      </c>
      <c r="E53" s="8">
        <f t="shared" si="24"/>
        <v>2</v>
      </c>
      <c r="F53" s="8">
        <f t="shared" si="25"/>
        <v>302</v>
      </c>
      <c r="G53" s="55"/>
      <c r="H53" s="18" t="s">
        <v>16</v>
      </c>
      <c r="I53" s="18"/>
      <c r="J53" s="18"/>
      <c r="K53" s="18"/>
      <c r="L53" s="18"/>
      <c r="M53" s="18"/>
      <c r="N53" s="19"/>
    </row>
    <row r="54" spans="1:14">
      <c r="A54" s="27" t="str">
        <f>Data!B54</f>
        <v>Nick</v>
      </c>
      <c r="B54" s="27" t="str">
        <f>Data!C54</f>
        <v>Dan</v>
      </c>
      <c r="C54" s="27">
        <f>Data!E54</f>
        <v>5</v>
      </c>
      <c r="D54" s="27">
        <f>Data!F54</f>
        <v>1</v>
      </c>
      <c r="E54" s="8">
        <f t="shared" si="24"/>
        <v>4</v>
      </c>
      <c r="F54" s="8">
        <f t="shared" si="25"/>
        <v>203</v>
      </c>
    </row>
    <row r="55" spans="1:14">
      <c r="A55" s="27" t="str">
        <f>Data!B55</f>
        <v>Nick</v>
      </c>
      <c r="B55" s="27" t="str">
        <f>Data!C55</f>
        <v>Dan</v>
      </c>
      <c r="C55" s="27">
        <f>Data!E55</f>
        <v>4</v>
      </c>
      <c r="D55" s="27">
        <f>Data!F55</f>
        <v>1</v>
      </c>
      <c r="E55" s="8">
        <f t="shared" si="24"/>
        <v>3</v>
      </c>
      <c r="F55" s="8">
        <f t="shared" si="25"/>
        <v>203</v>
      </c>
      <c r="G55" t="s">
        <v>37</v>
      </c>
    </row>
    <row r="56" spans="1:14">
      <c r="A56" s="27" t="str">
        <f>Data!B56</f>
        <v>Nick</v>
      </c>
      <c r="B56" s="27" t="str">
        <f>Data!C56</f>
        <v>Dan</v>
      </c>
      <c r="C56" s="27">
        <f>Data!E56</f>
        <v>5</v>
      </c>
      <c r="D56" s="27">
        <f>Data!F56</f>
        <v>1</v>
      </c>
      <c r="E56" s="8">
        <f t="shared" si="24"/>
        <v>4</v>
      </c>
      <c r="F56" s="8">
        <f t="shared" si="25"/>
        <v>203</v>
      </c>
      <c r="I56" s="56" t="s">
        <v>18</v>
      </c>
      <c r="J56" s="56"/>
      <c r="K56" s="56"/>
      <c r="L56" s="56"/>
      <c r="M56" s="56"/>
      <c r="N56" s="56"/>
    </row>
    <row r="57" spans="1:14">
      <c r="A57" s="27" t="str">
        <f>Data!B57</f>
        <v>Nick</v>
      </c>
      <c r="B57" s="27" t="str">
        <f>Data!C57</f>
        <v>Dan</v>
      </c>
      <c r="C57" s="27">
        <f>Data!E57</f>
        <v>4</v>
      </c>
      <c r="D57" s="27">
        <f>Data!F57</f>
        <v>2</v>
      </c>
      <c r="E57" s="8">
        <f t="shared" si="24"/>
        <v>2</v>
      </c>
      <c r="F57" s="8">
        <f t="shared" si="25"/>
        <v>203</v>
      </c>
      <c r="H57" s="17"/>
      <c r="I57" s="18" t="s">
        <v>2</v>
      </c>
      <c r="J57" s="18" t="s">
        <v>3</v>
      </c>
      <c r="K57" s="18" t="s">
        <v>14</v>
      </c>
      <c r="L57" s="18" t="s">
        <v>19</v>
      </c>
      <c r="M57" s="18" t="s">
        <v>15</v>
      </c>
      <c r="N57" s="18" t="s">
        <v>16</v>
      </c>
    </row>
    <row r="58" spans="1:14">
      <c r="A58" s="27" t="str">
        <f>Data!B58</f>
        <v>Nick</v>
      </c>
      <c r="B58" s="27" t="str">
        <f>Data!C58</f>
        <v>Dan</v>
      </c>
      <c r="C58" s="27">
        <f>Data!E58</f>
        <v>4</v>
      </c>
      <c r="D58" s="27">
        <f>Data!F58</f>
        <v>1</v>
      </c>
      <c r="E58" s="8">
        <f t="shared" si="24"/>
        <v>3</v>
      </c>
      <c r="F58" s="8">
        <f t="shared" si="25"/>
        <v>203</v>
      </c>
      <c r="G58" s="55" t="s">
        <v>17</v>
      </c>
      <c r="H58" s="18" t="s">
        <v>2</v>
      </c>
      <c r="I58" s="19"/>
      <c r="J58" s="18">
        <f>J48/(J48+I49)</f>
        <v>0.65625</v>
      </c>
      <c r="K58" s="18">
        <f>K48/(K48+I50)</f>
        <v>0.74358974358974361</v>
      </c>
      <c r="L58" s="18">
        <f>IFERROR(L48/(L48+I51), "NA")</f>
        <v>1</v>
      </c>
      <c r="M58" s="18" t="str">
        <f>IFERROR(M48/(M48+I52), "NA")</f>
        <v>NA</v>
      </c>
      <c r="N58" s="18"/>
    </row>
    <row r="59" spans="1:14">
      <c r="A59" s="27" t="str">
        <f>Data!B59</f>
        <v>Mom</v>
      </c>
      <c r="B59" s="27" t="str">
        <f>Data!C59</f>
        <v>Nick</v>
      </c>
      <c r="C59" s="27">
        <f>Data!E59</f>
        <v>2</v>
      </c>
      <c r="D59" s="27">
        <f>Data!F59</f>
        <v>0</v>
      </c>
      <c r="E59" s="8">
        <f t="shared" si="24"/>
        <v>2</v>
      </c>
      <c r="F59" s="8">
        <f t="shared" si="25"/>
        <v>402</v>
      </c>
      <c r="G59" s="55"/>
      <c r="H59" s="18" t="s">
        <v>3</v>
      </c>
      <c r="I59" s="18">
        <f>1-J58</f>
        <v>0.34375</v>
      </c>
      <c r="J59" s="19"/>
      <c r="K59" s="18">
        <f>K49/(K49+J50)</f>
        <v>0.63592233009708743</v>
      </c>
      <c r="L59" s="18">
        <f>L49/(L49+J51)</f>
        <v>0.3888888888888889</v>
      </c>
      <c r="M59" s="18">
        <f>IFERROR(M49/(M49+J52), "NA")</f>
        <v>1</v>
      </c>
      <c r="N59" s="18"/>
    </row>
    <row r="60" spans="1:14">
      <c r="A60" s="27" t="str">
        <f>Data!B60</f>
        <v>Dan</v>
      </c>
      <c r="B60" s="27" t="str">
        <f>Data!C60</f>
        <v>Bert</v>
      </c>
      <c r="C60" s="27">
        <f>Data!E60</f>
        <v>4</v>
      </c>
      <c r="D60" s="27">
        <f>Data!F60</f>
        <v>3</v>
      </c>
      <c r="E60" s="8">
        <f t="shared" si="24"/>
        <v>1</v>
      </c>
      <c r="F60" s="8">
        <f t="shared" si="25"/>
        <v>301</v>
      </c>
      <c r="G60" s="55"/>
      <c r="H60" s="18" t="s">
        <v>14</v>
      </c>
      <c r="I60" s="18">
        <f>1-K58</f>
        <v>0.25641025641025639</v>
      </c>
      <c r="J60" s="18">
        <f>1-K59</f>
        <v>0.36407766990291257</v>
      </c>
      <c r="K60" s="19"/>
      <c r="L60" s="18">
        <f>L50/(L50+K51)</f>
        <v>0.88888888888888884</v>
      </c>
      <c r="M60" s="18" t="str">
        <f>IFERROR(M50/(M50+K52), "NA")</f>
        <v>NA</v>
      </c>
      <c r="N60" s="18"/>
    </row>
    <row r="61" spans="1:14">
      <c r="A61" s="27" t="str">
        <f>Data!B61</f>
        <v>Dan</v>
      </c>
      <c r="B61" s="27" t="str">
        <f>Data!C61</f>
        <v>Nick</v>
      </c>
      <c r="C61" s="27">
        <f>Data!E61</f>
        <v>4</v>
      </c>
      <c r="D61" s="27">
        <f>Data!F61</f>
        <v>2</v>
      </c>
      <c r="E61" s="8">
        <f t="shared" ref="E61:E64" si="27">C61-D61</f>
        <v>2</v>
      </c>
      <c r="F61" s="8">
        <f t="shared" ref="F61:F64" si="28">SUMIF($R$24:$R$29, A61, $S$24:$S$29)*100+SUMIF($R$24:$R$29,B61,$S$24:$S$29)</f>
        <v>302</v>
      </c>
      <c r="G61" s="55"/>
      <c r="H61" s="18" t="s">
        <v>19</v>
      </c>
      <c r="I61" s="18">
        <f>IFERROR(1-L58,"NA")</f>
        <v>0</v>
      </c>
      <c r="J61" s="18">
        <f>1-L59</f>
        <v>0.61111111111111116</v>
      </c>
      <c r="K61" s="18">
        <f>1-L60</f>
        <v>0.11111111111111116</v>
      </c>
      <c r="L61" s="19"/>
      <c r="M61" s="18" t="str">
        <f>IFERROR(M51/(M51+L52), "NA")</f>
        <v>NA</v>
      </c>
      <c r="N61" s="18"/>
    </row>
    <row r="62" spans="1:14">
      <c r="A62" s="27" t="str">
        <f>Data!B62</f>
        <v>Dan</v>
      </c>
      <c r="B62" s="27" t="str">
        <f>Data!C62</f>
        <v>Nick</v>
      </c>
      <c r="C62" s="27">
        <f>Data!E62</f>
        <v>4</v>
      </c>
      <c r="D62" s="27">
        <f>Data!F62</f>
        <v>3</v>
      </c>
      <c r="E62" s="8">
        <f t="shared" si="27"/>
        <v>1</v>
      </c>
      <c r="F62" s="8">
        <f t="shared" si="28"/>
        <v>302</v>
      </c>
      <c r="G62" s="55"/>
      <c r="H62" s="18" t="s">
        <v>15</v>
      </c>
      <c r="I62" s="18" t="str">
        <f>IFERROR(1-M58,"NA")</f>
        <v>NA</v>
      </c>
      <c r="J62" s="18">
        <f>IFERROR(1-M59,"NA")</f>
        <v>0</v>
      </c>
      <c r="K62" s="18" t="str">
        <f>IFERROR(1-M60,"NA")</f>
        <v>NA</v>
      </c>
      <c r="L62" s="18" t="str">
        <f>IFERROR(1-M61,"NA")</f>
        <v>NA</v>
      </c>
      <c r="M62" s="19"/>
      <c r="N62" s="18"/>
    </row>
    <row r="63" spans="1:14">
      <c r="A63" s="27" t="str">
        <f>Data!B63</f>
        <v>Bert</v>
      </c>
      <c r="B63" s="27" t="str">
        <f>Data!C63</f>
        <v>Dan</v>
      </c>
      <c r="C63" s="27">
        <f>Data!E63</f>
        <v>4</v>
      </c>
      <c r="D63" s="27">
        <f>Data!F63</f>
        <v>1</v>
      </c>
      <c r="E63" s="8">
        <f t="shared" si="27"/>
        <v>3</v>
      </c>
      <c r="F63" s="8">
        <f t="shared" si="28"/>
        <v>103</v>
      </c>
      <c r="G63" s="55"/>
      <c r="H63" s="18" t="s">
        <v>16</v>
      </c>
      <c r="I63" s="18"/>
      <c r="J63" s="18"/>
      <c r="K63" s="18"/>
      <c r="L63" s="18"/>
      <c r="M63" s="18"/>
      <c r="N63" s="19"/>
    </row>
    <row r="64" spans="1:14">
      <c r="A64" s="27" t="str">
        <f>Data!B64</f>
        <v>Bert</v>
      </c>
      <c r="B64" s="27" t="str">
        <f>Data!C64</f>
        <v>Nick</v>
      </c>
      <c r="C64" s="27">
        <f>Data!E64</f>
        <v>4</v>
      </c>
      <c r="D64" s="27">
        <f>Data!F64</f>
        <v>2</v>
      </c>
      <c r="E64" s="8">
        <f t="shared" si="27"/>
        <v>2</v>
      </c>
      <c r="F64" s="8">
        <f t="shared" si="28"/>
        <v>102</v>
      </c>
    </row>
    <row r="65" spans="1:41">
      <c r="A65" s="27" t="str">
        <f>Data!B65</f>
        <v>Dan</v>
      </c>
      <c r="B65" s="27" t="str">
        <f>Data!C65</f>
        <v>Mom</v>
      </c>
      <c r="C65" s="27">
        <f>Data!E65</f>
        <v>4</v>
      </c>
      <c r="D65" s="27">
        <f>Data!F65</f>
        <v>1</v>
      </c>
      <c r="E65" s="8">
        <f t="shared" ref="E65:E66" si="29">C65-D65</f>
        <v>3</v>
      </c>
      <c r="F65" s="8">
        <f t="shared" ref="F65:F66" si="30">SUMIF($R$24:$R$29, A65, $S$24:$S$29)*100+SUMIF($R$24:$R$29,B65,$S$24:$S$29)</f>
        <v>304</v>
      </c>
    </row>
    <row r="66" spans="1:41">
      <c r="A66" s="27" t="str">
        <f>Data!B66</f>
        <v>Bert</v>
      </c>
      <c r="B66" s="27" t="str">
        <f>Data!C66</f>
        <v>Nick</v>
      </c>
      <c r="C66" s="27">
        <f>Data!E66</f>
        <v>4</v>
      </c>
      <c r="D66" s="27">
        <f>Data!F66</f>
        <v>0</v>
      </c>
      <c r="E66" s="8">
        <f t="shared" si="29"/>
        <v>4</v>
      </c>
      <c r="F66" s="8">
        <f t="shared" si="30"/>
        <v>102</v>
      </c>
      <c r="G66" t="s">
        <v>45</v>
      </c>
    </row>
    <row r="67" spans="1:41">
      <c r="I67" s="56"/>
      <c r="J67" s="56"/>
      <c r="K67" s="56"/>
      <c r="L67" s="56"/>
      <c r="M67" s="56"/>
      <c r="N67" s="56"/>
      <c r="R67" s="56"/>
      <c r="S67" s="56"/>
      <c r="T67" s="56"/>
      <c r="U67" s="56"/>
      <c r="V67" s="56"/>
      <c r="W67" s="56"/>
      <c r="AA67" s="56"/>
      <c r="AB67" s="56"/>
      <c r="AC67" s="56"/>
      <c r="AD67" s="56"/>
      <c r="AE67" s="56"/>
      <c r="AF67" s="56"/>
      <c r="AJ67" s="56"/>
      <c r="AK67" s="56"/>
      <c r="AL67" s="56"/>
      <c r="AM67" s="56"/>
      <c r="AN67" s="56"/>
      <c r="AO67" s="56"/>
    </row>
    <row r="68" spans="1:41">
      <c r="H68" s="17"/>
      <c r="I68" s="18" t="s">
        <v>2</v>
      </c>
      <c r="J68" s="18" t="s">
        <v>3</v>
      </c>
      <c r="K68" s="18" t="s">
        <v>14</v>
      </c>
      <c r="L68" s="18" t="s">
        <v>19</v>
      </c>
      <c r="M68" s="18" t="s">
        <v>15</v>
      </c>
      <c r="N68" s="18" t="s">
        <v>16</v>
      </c>
      <c r="Q68" s="17"/>
      <c r="R68" s="18" t="s">
        <v>2</v>
      </c>
      <c r="S68" s="18" t="s">
        <v>3</v>
      </c>
      <c r="T68" s="18" t="s">
        <v>14</v>
      </c>
      <c r="U68" s="18" t="s">
        <v>19</v>
      </c>
      <c r="V68" s="18" t="s">
        <v>15</v>
      </c>
      <c r="W68" s="18" t="s">
        <v>16</v>
      </c>
      <c r="Z68" s="17"/>
      <c r="AA68" s="18" t="s">
        <v>2</v>
      </c>
      <c r="AB68" s="18" t="s">
        <v>3</v>
      </c>
      <c r="AC68" s="18" t="s">
        <v>14</v>
      </c>
      <c r="AD68" s="18" t="s">
        <v>19</v>
      </c>
      <c r="AE68" s="18" t="s">
        <v>15</v>
      </c>
      <c r="AF68" s="18" t="s">
        <v>16</v>
      </c>
      <c r="AI68" s="17"/>
      <c r="AJ68" s="18" t="s">
        <v>2</v>
      </c>
      <c r="AK68" s="18" t="s">
        <v>3</v>
      </c>
      <c r="AL68" s="18" t="s">
        <v>14</v>
      </c>
      <c r="AM68" s="18" t="s">
        <v>19</v>
      </c>
      <c r="AN68" s="18" t="s">
        <v>15</v>
      </c>
      <c r="AO68" s="18" t="s">
        <v>16</v>
      </c>
    </row>
    <row r="69" spans="1:41">
      <c r="G69" s="55"/>
      <c r="H69" s="18" t="s">
        <v>2</v>
      </c>
      <c r="I69" s="35">
        <f>SUM(I25:M25)</f>
        <v>51</v>
      </c>
      <c r="J69" s="35">
        <f>I26</f>
        <v>6</v>
      </c>
      <c r="K69" s="35">
        <f>I27</f>
        <v>2</v>
      </c>
      <c r="L69" s="35">
        <f>I28</f>
        <v>0</v>
      </c>
      <c r="M69" s="35">
        <f>I29</f>
        <v>0</v>
      </c>
      <c r="N69" s="35"/>
      <c r="O69" s="36"/>
      <c r="P69" s="58"/>
      <c r="Q69" s="35" t="s">
        <v>2</v>
      </c>
      <c r="R69" s="35">
        <f>I69/SUM($I69:$M69)</f>
        <v>0.86440677966101698</v>
      </c>
      <c r="S69" s="35">
        <f t="shared" ref="S69:V69" si="31">J69/SUM($I69:$M69)</f>
        <v>0.10169491525423729</v>
      </c>
      <c r="T69" s="35">
        <f t="shared" si="31"/>
        <v>3.3898305084745763E-2</v>
      </c>
      <c r="U69" s="35">
        <f t="shared" si="31"/>
        <v>0</v>
      </c>
      <c r="V69" s="35">
        <f t="shared" si="31"/>
        <v>0</v>
      </c>
      <c r="W69" s="35"/>
      <c r="X69" s="36"/>
      <c r="Y69" s="58" t="s">
        <v>17</v>
      </c>
      <c r="Z69" s="35" t="s">
        <v>2</v>
      </c>
      <c r="AA69" s="35">
        <f t="array" ref="AA69:AE73">[1]!MIde(5)-M13*R69:V73</f>
        <v>0.17881355932203391</v>
      </c>
      <c r="AB69" s="35">
        <v>-9.6610169491525427E-2</v>
      </c>
      <c r="AC69" s="35">
        <v>-3.2203389830508473E-2</v>
      </c>
      <c r="AD69" s="35">
        <v>0</v>
      </c>
      <c r="AE69" s="35">
        <v>0</v>
      </c>
      <c r="AF69" s="35"/>
      <c r="AH69" s="55"/>
      <c r="AI69" s="18" t="s">
        <v>2</v>
      </c>
      <c r="AJ69" s="34">
        <f t="array" ref="AJ69:AN73">MINVERSE(AA69:AE73)</f>
        <v>12.92141282729693</v>
      </c>
      <c r="AK69" s="33">
        <v>5.394058435342088</v>
      </c>
      <c r="AL69" s="33">
        <v>1.2868514802099329</v>
      </c>
      <c r="AM69" s="33">
        <v>0.39767725715105201</v>
      </c>
      <c r="AN69" s="37">
        <v>0</v>
      </c>
      <c r="AO69" s="18"/>
    </row>
    <row r="70" spans="1:41">
      <c r="G70" s="55"/>
      <c r="H70" s="18" t="s">
        <v>3</v>
      </c>
      <c r="I70" s="35">
        <f>J25</f>
        <v>26</v>
      </c>
      <c r="J70" s="35">
        <f>SUM(I26:M26)</f>
        <v>86</v>
      </c>
      <c r="K70" s="35">
        <f>J27</f>
        <v>13</v>
      </c>
      <c r="L70" s="35">
        <f>J28</f>
        <v>7</v>
      </c>
      <c r="M70" s="35">
        <f>J29</f>
        <v>0</v>
      </c>
      <c r="N70" s="35"/>
      <c r="O70" s="36"/>
      <c r="P70" s="58"/>
      <c r="Q70" s="35" t="s">
        <v>3</v>
      </c>
      <c r="R70" s="35">
        <f t="shared" ref="R70:R73" si="32">I70/SUM($I70:$M70)</f>
        <v>0.19696969696969696</v>
      </c>
      <c r="S70" s="35">
        <f t="shared" ref="S70:S73" si="33">J70/SUM($I70:$M70)</f>
        <v>0.65151515151515149</v>
      </c>
      <c r="T70" s="35">
        <f t="shared" ref="T70:T73" si="34">K70/SUM($I70:$M70)</f>
        <v>9.8484848484848481E-2</v>
      </c>
      <c r="U70" s="35">
        <f t="shared" ref="U70:U73" si="35">L70/SUM($I70:$M70)</f>
        <v>5.3030303030303032E-2</v>
      </c>
      <c r="V70" s="35">
        <f t="shared" ref="V70:V73" si="36">M70/SUM($I70:$M70)</f>
        <v>0</v>
      </c>
      <c r="W70" s="35"/>
      <c r="X70" s="36"/>
      <c r="Y70" s="58"/>
      <c r="Z70" s="35" t="s">
        <v>3</v>
      </c>
      <c r="AA70" s="35">
        <v>-0.1871212121212121</v>
      </c>
      <c r="AB70" s="35">
        <v>0.3810606060606061</v>
      </c>
      <c r="AC70" s="35">
        <v>-9.3560606060606052E-2</v>
      </c>
      <c r="AD70" s="35">
        <v>-5.0378787878787877E-2</v>
      </c>
      <c r="AE70" s="35">
        <v>0</v>
      </c>
      <c r="AF70" s="35"/>
      <c r="AH70" s="55"/>
      <c r="AI70" s="18" t="s">
        <v>3</v>
      </c>
      <c r="AJ70" s="33">
        <v>10.180173376141475</v>
      </c>
      <c r="AK70" s="34">
        <v>7.7348224994879171</v>
      </c>
      <c r="AL70" s="33">
        <v>1.5147539068362958</v>
      </c>
      <c r="AM70" s="33">
        <v>0.57025021753430871</v>
      </c>
      <c r="AN70" s="37">
        <v>0</v>
      </c>
      <c r="AO70" s="18"/>
    </row>
    <row r="71" spans="1:41">
      <c r="G71" s="55"/>
      <c r="H71" s="18" t="s">
        <v>14</v>
      </c>
      <c r="I71" s="35">
        <f>K25</f>
        <v>21</v>
      </c>
      <c r="J71" s="35">
        <f>K26</f>
        <v>69</v>
      </c>
      <c r="K71" s="35">
        <f>SUM(I27:M27)</f>
        <v>22</v>
      </c>
      <c r="L71" s="35">
        <f>K28</f>
        <v>0</v>
      </c>
      <c r="M71" s="35">
        <f>K29</f>
        <v>0</v>
      </c>
      <c r="N71" s="35"/>
      <c r="O71" s="36"/>
      <c r="P71" s="58"/>
      <c r="Q71" s="35" t="s">
        <v>14</v>
      </c>
      <c r="R71" s="35">
        <f t="shared" si="32"/>
        <v>0.1875</v>
      </c>
      <c r="S71" s="35">
        <f t="shared" si="33"/>
        <v>0.6160714285714286</v>
      </c>
      <c r="T71" s="35">
        <f t="shared" si="34"/>
        <v>0.19642857142857142</v>
      </c>
      <c r="U71" s="35">
        <f t="shared" si="35"/>
        <v>0</v>
      </c>
      <c r="V71" s="35">
        <f t="shared" si="36"/>
        <v>0</v>
      </c>
      <c r="W71" s="35"/>
      <c r="X71" s="36"/>
      <c r="Y71" s="58"/>
      <c r="Z71" s="35" t="s">
        <v>14</v>
      </c>
      <c r="AA71" s="35">
        <v>-0.17812499999999998</v>
      </c>
      <c r="AB71" s="35">
        <v>-0.58526785714285712</v>
      </c>
      <c r="AC71" s="35">
        <v>0.81339285714285714</v>
      </c>
      <c r="AD71" s="35">
        <v>0</v>
      </c>
      <c r="AE71" s="35">
        <v>0</v>
      </c>
      <c r="AF71" s="35"/>
      <c r="AH71" s="55"/>
      <c r="AI71" s="18" t="s">
        <v>14</v>
      </c>
      <c r="AJ71" s="33">
        <v>10.154693202092728</v>
      </c>
      <c r="AK71" s="33">
        <v>6.7467517083041448</v>
      </c>
      <c r="AL71" s="34">
        <v>2.601150445919949</v>
      </c>
      <c r="AM71" s="33">
        <v>0.49740464368317705</v>
      </c>
      <c r="AN71" s="37">
        <v>0</v>
      </c>
      <c r="AO71" s="18"/>
    </row>
    <row r="72" spans="1:41">
      <c r="G72" s="55"/>
      <c r="H72" s="18" t="s">
        <v>19</v>
      </c>
      <c r="I72" s="35">
        <f>L25</f>
        <v>4</v>
      </c>
      <c r="J72" s="35">
        <f>L26</f>
        <v>3</v>
      </c>
      <c r="K72" s="35">
        <f>L27</f>
        <v>7</v>
      </c>
      <c r="L72" s="35">
        <f>SUM(I28:M28)</f>
        <v>7</v>
      </c>
      <c r="M72" s="35">
        <f>L29</f>
        <v>0</v>
      </c>
      <c r="N72" s="35"/>
      <c r="O72" s="36"/>
      <c r="P72" s="58"/>
      <c r="Q72" s="35" t="s">
        <v>19</v>
      </c>
      <c r="R72" s="35">
        <f t="shared" si="32"/>
        <v>0.19047619047619047</v>
      </c>
      <c r="S72" s="35">
        <f t="shared" si="33"/>
        <v>0.14285714285714285</v>
      </c>
      <c r="T72" s="35">
        <f t="shared" si="34"/>
        <v>0.33333333333333331</v>
      </c>
      <c r="U72" s="35">
        <f t="shared" si="35"/>
        <v>0.33333333333333331</v>
      </c>
      <c r="V72" s="35">
        <f t="shared" si="36"/>
        <v>0</v>
      </c>
      <c r="W72" s="35"/>
      <c r="X72" s="36"/>
      <c r="Y72" s="58"/>
      <c r="Z72" s="35" t="s">
        <v>19</v>
      </c>
      <c r="AA72" s="35">
        <v>-0.18095238095238092</v>
      </c>
      <c r="AB72" s="35">
        <v>-0.1357142857142857</v>
      </c>
      <c r="AC72" s="35">
        <v>-0.31666666666666665</v>
      </c>
      <c r="AD72" s="35">
        <v>0.68333333333333335</v>
      </c>
      <c r="AE72" s="35">
        <v>0</v>
      </c>
      <c r="AF72" s="35"/>
      <c r="AH72" s="55"/>
      <c r="AI72" s="18" t="s">
        <v>19</v>
      </c>
      <c r="AJ72" s="33">
        <v>10.149377885689768</v>
      </c>
      <c r="AK72" s="33">
        <v>6.0911195148476009</v>
      </c>
      <c r="AL72" s="33">
        <v>1.8470198414389443</v>
      </c>
      <c r="AM72" s="34">
        <v>1.9124827580236863</v>
      </c>
      <c r="AN72" s="37">
        <v>0</v>
      </c>
      <c r="AO72" s="18"/>
    </row>
    <row r="73" spans="1:41">
      <c r="G73" s="55"/>
      <c r="H73" s="18" t="s">
        <v>15</v>
      </c>
      <c r="I73" s="35">
        <f>M25</f>
        <v>0</v>
      </c>
      <c r="J73" s="35">
        <f>M26</f>
        <v>8</v>
      </c>
      <c r="K73" s="35">
        <f>M27</f>
        <v>0</v>
      </c>
      <c r="L73" s="35">
        <f>M28</f>
        <v>0</v>
      </c>
      <c r="M73" s="35">
        <f>SUM(I29:M29)</f>
        <v>0</v>
      </c>
      <c r="N73" s="35"/>
      <c r="O73" s="36"/>
      <c r="P73" s="58"/>
      <c r="Q73" s="35" t="s">
        <v>15</v>
      </c>
      <c r="R73" s="35">
        <f t="shared" si="32"/>
        <v>0</v>
      </c>
      <c r="S73" s="35">
        <f t="shared" si="33"/>
        <v>1</v>
      </c>
      <c r="T73" s="35">
        <f t="shared" si="34"/>
        <v>0</v>
      </c>
      <c r="U73" s="35">
        <f t="shared" si="35"/>
        <v>0</v>
      </c>
      <c r="V73" s="35">
        <f t="shared" si="36"/>
        <v>0</v>
      </c>
      <c r="W73" s="35"/>
      <c r="X73" s="36"/>
      <c r="Y73" s="58"/>
      <c r="Z73" s="35" t="s">
        <v>15</v>
      </c>
      <c r="AA73" s="35">
        <v>0</v>
      </c>
      <c r="AB73" s="35">
        <v>-0.95</v>
      </c>
      <c r="AC73" s="35">
        <v>0</v>
      </c>
      <c r="AD73" s="35">
        <v>0</v>
      </c>
      <c r="AE73" s="35">
        <v>1</v>
      </c>
      <c r="AF73" s="35"/>
      <c r="AH73" s="55"/>
      <c r="AI73" s="18" t="s">
        <v>15</v>
      </c>
      <c r="AJ73" s="37">
        <v>9.6711647073344018</v>
      </c>
      <c r="AK73" s="37">
        <v>7.3480813745135212</v>
      </c>
      <c r="AL73" s="37">
        <v>1.4390162114944809</v>
      </c>
      <c r="AM73" s="37">
        <v>0.54173770665759324</v>
      </c>
      <c r="AN73" s="34">
        <v>1</v>
      </c>
      <c r="AO73" s="18"/>
    </row>
    <row r="74" spans="1:41">
      <c r="G74" s="55"/>
      <c r="H74" s="18" t="s">
        <v>16</v>
      </c>
      <c r="I74" s="35"/>
      <c r="J74" s="35"/>
      <c r="K74" s="35"/>
      <c r="L74" s="35"/>
      <c r="M74" s="35"/>
      <c r="N74" s="35"/>
      <c r="O74" s="36"/>
      <c r="P74" s="58"/>
      <c r="Q74" s="35" t="s">
        <v>16</v>
      </c>
      <c r="R74" s="35"/>
      <c r="S74" s="35"/>
      <c r="T74" s="35"/>
      <c r="U74" s="35"/>
      <c r="V74" s="35"/>
      <c r="W74" s="35"/>
      <c r="X74" s="36"/>
      <c r="Y74" s="58"/>
      <c r="Z74" s="35" t="s">
        <v>16</v>
      </c>
      <c r="AA74" s="35"/>
      <c r="AB74" s="35"/>
      <c r="AC74" s="35"/>
      <c r="AD74" s="35"/>
      <c r="AE74" s="35"/>
      <c r="AF74" s="35"/>
      <c r="AH74" s="55"/>
      <c r="AI74" s="18" t="s">
        <v>16</v>
      </c>
      <c r="AJ74" s="18"/>
      <c r="AK74" s="18"/>
      <c r="AL74" s="18"/>
      <c r="AM74" s="18"/>
      <c r="AN74" s="18"/>
      <c r="AO74" s="19"/>
    </row>
    <row r="76" spans="1:41">
      <c r="G76" t="s">
        <v>46</v>
      </c>
    </row>
    <row r="77" spans="1:41">
      <c r="I77" s="56"/>
      <c r="J77" s="56"/>
      <c r="K77" s="56"/>
      <c r="L77" s="56"/>
      <c r="M77" s="56"/>
      <c r="N77" s="56"/>
      <c r="R77" s="56"/>
      <c r="S77" s="56"/>
      <c r="T77" s="56"/>
      <c r="U77" s="56"/>
      <c r="V77" s="56"/>
      <c r="W77" s="56"/>
      <c r="AA77" s="56"/>
      <c r="AB77" s="56"/>
      <c r="AC77" s="56"/>
      <c r="AD77" s="56"/>
      <c r="AE77" s="56"/>
      <c r="AF77" s="56"/>
      <c r="AJ77" s="56"/>
      <c r="AK77" s="56"/>
      <c r="AL77" s="56"/>
      <c r="AM77" s="56"/>
      <c r="AN77" s="56"/>
      <c r="AO77" s="56"/>
    </row>
    <row r="78" spans="1:41">
      <c r="H78" s="17"/>
      <c r="I78" s="18" t="s">
        <v>2</v>
      </c>
      <c r="J78" s="18" t="s">
        <v>3</v>
      </c>
      <c r="K78" s="18" t="s">
        <v>14</v>
      </c>
      <c r="L78" s="18" t="s">
        <v>19</v>
      </c>
      <c r="M78" s="18" t="s">
        <v>15</v>
      </c>
      <c r="N78" s="18" t="s">
        <v>16</v>
      </c>
      <c r="Q78" s="17"/>
      <c r="R78" s="18" t="s">
        <v>2</v>
      </c>
      <c r="S78" s="18" t="s">
        <v>3</v>
      </c>
      <c r="T78" s="18" t="s">
        <v>14</v>
      </c>
      <c r="U78" s="18" t="s">
        <v>19</v>
      </c>
      <c r="V78" s="18" t="s">
        <v>15</v>
      </c>
      <c r="W78" s="18" t="s">
        <v>16</v>
      </c>
      <c r="Z78" s="17"/>
      <c r="AA78" s="18" t="s">
        <v>2</v>
      </c>
      <c r="AB78" s="18" t="s">
        <v>3</v>
      </c>
      <c r="AC78" s="18" t="s">
        <v>14</v>
      </c>
      <c r="AD78" s="18" t="s">
        <v>19</v>
      </c>
      <c r="AE78" s="18" t="s">
        <v>15</v>
      </c>
      <c r="AF78" s="18" t="s">
        <v>16</v>
      </c>
      <c r="AI78" s="17"/>
      <c r="AJ78" s="18" t="s">
        <v>2</v>
      </c>
      <c r="AK78" s="18" t="s">
        <v>3</v>
      </c>
      <c r="AL78" s="18" t="s">
        <v>14</v>
      </c>
      <c r="AM78" s="18" t="s">
        <v>19</v>
      </c>
      <c r="AN78" s="18" t="s">
        <v>15</v>
      </c>
      <c r="AO78" s="18" t="s">
        <v>16</v>
      </c>
    </row>
    <row r="79" spans="1:41">
      <c r="G79" s="55"/>
      <c r="H79" s="18" t="s">
        <v>2</v>
      </c>
      <c r="I79" s="35">
        <f>SUM(I48:M48)</f>
        <v>75</v>
      </c>
      <c r="J79" s="35">
        <f>I49</f>
        <v>22</v>
      </c>
      <c r="K79" s="35">
        <f>I50</f>
        <v>10</v>
      </c>
      <c r="L79" s="35">
        <f>I51</f>
        <v>0</v>
      </c>
      <c r="M79" s="35">
        <f>I52</f>
        <v>0</v>
      </c>
      <c r="N79" s="35"/>
      <c r="O79" s="36"/>
      <c r="P79" s="58"/>
      <c r="Q79" s="35" t="s">
        <v>2</v>
      </c>
      <c r="R79" s="35">
        <f>I79/SUM($I79:$M79)</f>
        <v>0.7009345794392523</v>
      </c>
      <c r="S79" s="35">
        <f t="shared" ref="S79:V79" si="37">J79/SUM($I79:$M79)</f>
        <v>0.20560747663551401</v>
      </c>
      <c r="T79" s="35">
        <f t="shared" si="37"/>
        <v>9.3457943925233641E-2</v>
      </c>
      <c r="U79" s="35">
        <f t="shared" si="37"/>
        <v>0</v>
      </c>
      <c r="V79" s="35">
        <f t="shared" si="37"/>
        <v>0</v>
      </c>
      <c r="W79" s="35"/>
      <c r="X79" s="36"/>
      <c r="Y79" s="58" t="s">
        <v>17</v>
      </c>
      <c r="Z79" s="35" t="s">
        <v>2</v>
      </c>
      <c r="AA79" s="35">
        <f t="array" ref="AA79:AE83">[1]!MIde(5)-M13*R79:V83</f>
        <v>0.33411214953271029</v>
      </c>
      <c r="AB79" s="35">
        <v>-0.1953271028037383</v>
      </c>
      <c r="AC79" s="35">
        <v>-8.8785046728971959E-2</v>
      </c>
      <c r="AD79" s="35">
        <v>0</v>
      </c>
      <c r="AE79" s="35">
        <v>0</v>
      </c>
      <c r="AF79" s="35"/>
      <c r="AH79" s="55"/>
      <c r="AI79" s="18" t="s">
        <v>2</v>
      </c>
      <c r="AJ79" s="34">
        <f t="array" ref="AJ79:AN83">MINVERSE(AA79:AE83)</f>
        <v>7.6401031142500928</v>
      </c>
      <c r="AK79" s="33">
        <v>7.8057213309510329</v>
      </c>
      <c r="AL79" s="33">
        <v>4.0941004611166605</v>
      </c>
      <c r="AM79" s="33">
        <v>0.46007509368219979</v>
      </c>
      <c r="AN79" s="37">
        <v>0</v>
      </c>
      <c r="AO79" s="18"/>
    </row>
    <row r="80" spans="1:41">
      <c r="G80" s="55"/>
      <c r="H80" s="18" t="s">
        <v>3</v>
      </c>
      <c r="I80" s="35">
        <f>J48</f>
        <v>42</v>
      </c>
      <c r="J80" s="35">
        <f>SUM(I49:M49)</f>
        <v>168</v>
      </c>
      <c r="K80" s="35">
        <f>J50</f>
        <v>75</v>
      </c>
      <c r="L80" s="35">
        <f>J51</f>
        <v>11</v>
      </c>
      <c r="M80" s="35">
        <f>J52</f>
        <v>0</v>
      </c>
      <c r="N80" s="35"/>
      <c r="O80" s="36"/>
      <c r="P80" s="58"/>
      <c r="Q80" s="35" t="s">
        <v>3</v>
      </c>
      <c r="R80" s="35">
        <f t="shared" ref="R80:R83" si="38">I80/SUM($I80:$M80)</f>
        <v>0.14189189189189189</v>
      </c>
      <c r="S80" s="35">
        <f t="shared" ref="S80:S83" si="39">J80/SUM($I80:$M80)</f>
        <v>0.56756756756756754</v>
      </c>
      <c r="T80" s="35">
        <f t="shared" ref="T80:T83" si="40">K80/SUM($I80:$M80)</f>
        <v>0.2533783783783784</v>
      </c>
      <c r="U80" s="35">
        <f t="shared" ref="U80:U83" si="41">L80/SUM($I80:$M80)</f>
        <v>3.7162162162162164E-2</v>
      </c>
      <c r="V80" s="35">
        <f t="shared" ref="V80:V83" si="42">M80/SUM($I80:$M80)</f>
        <v>0</v>
      </c>
      <c r="W80" s="35"/>
      <c r="X80" s="36"/>
      <c r="Y80" s="58"/>
      <c r="Z80" s="35" t="s">
        <v>3</v>
      </c>
      <c r="AA80" s="35">
        <v>-0.13479729729729728</v>
      </c>
      <c r="AB80" s="35">
        <v>0.46081081081081088</v>
      </c>
      <c r="AC80" s="35">
        <v>-0.24070945945945946</v>
      </c>
      <c r="AD80" s="35">
        <v>-3.5304054054054054E-2</v>
      </c>
      <c r="AE80" s="35">
        <v>0</v>
      </c>
      <c r="AF80" s="35"/>
      <c r="AH80" s="55"/>
      <c r="AI80" s="18" t="s">
        <v>3</v>
      </c>
      <c r="AJ80" s="33">
        <v>5.4843514864247309</v>
      </c>
      <c r="AK80" s="34">
        <v>9.4975448884635245</v>
      </c>
      <c r="AL80" s="33">
        <v>4.4613877040795504</v>
      </c>
      <c r="AM80" s="33">
        <v>0.55671592103217848</v>
      </c>
      <c r="AN80" s="37">
        <v>0</v>
      </c>
      <c r="AO80" s="18"/>
    </row>
    <row r="81" spans="7:41">
      <c r="G81" s="55"/>
      <c r="H81" s="18" t="s">
        <v>14</v>
      </c>
      <c r="I81" s="35">
        <f>K48</f>
        <v>29</v>
      </c>
      <c r="J81" s="35">
        <f>K49</f>
        <v>131</v>
      </c>
      <c r="K81" s="35">
        <f>SUM(I50:M50)</f>
        <v>93</v>
      </c>
      <c r="L81" s="35">
        <f>K51</f>
        <v>1</v>
      </c>
      <c r="M81" s="35">
        <f>K52</f>
        <v>0</v>
      </c>
      <c r="N81" s="35"/>
      <c r="O81" s="36"/>
      <c r="P81" s="58"/>
      <c r="Q81" s="35" t="s">
        <v>14</v>
      </c>
      <c r="R81" s="35">
        <f t="shared" si="38"/>
        <v>0.1141732283464567</v>
      </c>
      <c r="S81" s="35">
        <f t="shared" si="39"/>
        <v>0.51574803149606296</v>
      </c>
      <c r="T81" s="35">
        <f t="shared" si="40"/>
        <v>0.36614173228346458</v>
      </c>
      <c r="U81" s="35">
        <f t="shared" si="41"/>
        <v>3.937007874015748E-3</v>
      </c>
      <c r="V81" s="35">
        <f t="shared" si="42"/>
        <v>0</v>
      </c>
      <c r="W81" s="35"/>
      <c r="X81" s="36"/>
      <c r="Y81" s="58"/>
      <c r="Z81" s="35" t="s">
        <v>14</v>
      </c>
      <c r="AA81" s="35">
        <v>-0.10846456692913385</v>
      </c>
      <c r="AB81" s="35">
        <v>-0.48996062992125977</v>
      </c>
      <c r="AC81" s="35">
        <v>0.65216535433070866</v>
      </c>
      <c r="AD81" s="35">
        <v>-3.7401574803149606E-3</v>
      </c>
      <c r="AE81" s="35">
        <v>0</v>
      </c>
      <c r="AF81" s="35"/>
      <c r="AH81" s="55"/>
      <c r="AI81" s="18" t="s">
        <v>14</v>
      </c>
      <c r="AJ81" s="33">
        <v>5.4221831861225214</v>
      </c>
      <c r="AK81" s="33">
        <v>8.4795630960643997</v>
      </c>
      <c r="AL81" s="34">
        <v>5.591693523121898</v>
      </c>
      <c r="AM81" s="33">
        <v>0.50656019469116986</v>
      </c>
      <c r="AN81" s="37">
        <v>0</v>
      </c>
      <c r="AO81" s="18"/>
    </row>
    <row r="82" spans="7:41">
      <c r="G82" s="55"/>
      <c r="H82" s="18" t="s">
        <v>19</v>
      </c>
      <c r="I82" s="35">
        <f>L48</f>
        <v>4</v>
      </c>
      <c r="J82" s="35">
        <f>L49</f>
        <v>7</v>
      </c>
      <c r="K82" s="35">
        <f>L50</f>
        <v>8</v>
      </c>
      <c r="L82" s="35">
        <f>SUM(I51:M51)</f>
        <v>12</v>
      </c>
      <c r="M82" s="35">
        <f>L52</f>
        <v>0</v>
      </c>
      <c r="N82" s="35"/>
      <c r="O82" s="36"/>
      <c r="P82" s="58"/>
      <c r="Q82" s="35" t="s">
        <v>19</v>
      </c>
      <c r="R82" s="35">
        <f t="shared" si="38"/>
        <v>0.12903225806451613</v>
      </c>
      <c r="S82" s="35">
        <f t="shared" si="39"/>
        <v>0.22580645161290322</v>
      </c>
      <c r="T82" s="35">
        <f t="shared" si="40"/>
        <v>0.25806451612903225</v>
      </c>
      <c r="U82" s="35">
        <f t="shared" si="41"/>
        <v>0.38709677419354838</v>
      </c>
      <c r="V82" s="35">
        <f t="shared" si="42"/>
        <v>0</v>
      </c>
      <c r="W82" s="35"/>
      <c r="X82" s="36"/>
      <c r="Y82" s="58"/>
      <c r="Z82" s="35" t="s">
        <v>19</v>
      </c>
      <c r="AA82" s="35">
        <v>-0.12258064516129032</v>
      </c>
      <c r="AB82" s="35">
        <v>-0.21451612903225806</v>
      </c>
      <c r="AC82" s="35">
        <v>-0.24516129032258063</v>
      </c>
      <c r="AD82" s="35">
        <v>0.63225806451612909</v>
      </c>
      <c r="AE82" s="35">
        <v>0</v>
      </c>
      <c r="AF82" s="35"/>
      <c r="AH82" s="55"/>
      <c r="AI82" s="18" t="s">
        <v>19</v>
      </c>
      <c r="AJ82" s="33">
        <v>5.4444857874186718</v>
      </c>
      <c r="AK82" s="33">
        <v>8.0237292906115183</v>
      </c>
      <c r="AL82" s="33">
        <v>4.4756469775560577</v>
      </c>
      <c r="AM82" s="34">
        <v>2.0561379444137367</v>
      </c>
      <c r="AN82" s="37">
        <v>0</v>
      </c>
      <c r="AO82" s="18"/>
    </row>
    <row r="83" spans="7:41">
      <c r="G83" s="55"/>
      <c r="H83" s="18" t="s">
        <v>15</v>
      </c>
      <c r="I83" s="35">
        <f>M48</f>
        <v>0</v>
      </c>
      <c r="J83" s="35">
        <f>M49</f>
        <v>8</v>
      </c>
      <c r="K83" s="35">
        <f>M50</f>
        <v>0</v>
      </c>
      <c r="L83" s="35">
        <f>M51</f>
        <v>0</v>
      </c>
      <c r="M83" s="35">
        <f>SUM(I52:M52)</f>
        <v>0</v>
      </c>
      <c r="N83" s="35"/>
      <c r="O83" s="36"/>
      <c r="P83" s="58"/>
      <c r="Q83" s="35" t="s">
        <v>15</v>
      </c>
      <c r="R83" s="35">
        <f t="shared" si="38"/>
        <v>0</v>
      </c>
      <c r="S83" s="35">
        <f t="shared" si="39"/>
        <v>1</v>
      </c>
      <c r="T83" s="35">
        <f t="shared" si="40"/>
        <v>0</v>
      </c>
      <c r="U83" s="35">
        <f t="shared" si="41"/>
        <v>0</v>
      </c>
      <c r="V83" s="35">
        <f t="shared" si="42"/>
        <v>0</v>
      </c>
      <c r="W83" s="35"/>
      <c r="X83" s="36"/>
      <c r="Y83" s="58"/>
      <c r="Z83" s="35" t="s">
        <v>15</v>
      </c>
      <c r="AA83" s="35">
        <v>0</v>
      </c>
      <c r="AB83" s="35">
        <v>-0.95</v>
      </c>
      <c r="AC83" s="35">
        <v>0</v>
      </c>
      <c r="AD83" s="35">
        <v>0</v>
      </c>
      <c r="AE83" s="35">
        <v>1</v>
      </c>
      <c r="AF83" s="35"/>
      <c r="AH83" s="55"/>
      <c r="AI83" s="18" t="s">
        <v>15</v>
      </c>
      <c r="AJ83" s="37">
        <v>5.210133912103494</v>
      </c>
      <c r="AK83" s="37">
        <v>9.0226676440403484</v>
      </c>
      <c r="AL83" s="37">
        <v>4.2383183188755726</v>
      </c>
      <c r="AM83" s="37">
        <v>0.52888012498056958</v>
      </c>
      <c r="AN83" s="34">
        <v>1</v>
      </c>
      <c r="AO83" s="18"/>
    </row>
    <row r="84" spans="7:41">
      <c r="G84" s="55"/>
      <c r="H84" s="18" t="s">
        <v>16</v>
      </c>
      <c r="I84" s="35"/>
      <c r="J84" s="35"/>
      <c r="K84" s="35"/>
      <c r="L84" s="35"/>
      <c r="M84" s="35"/>
      <c r="N84" s="35"/>
      <c r="O84" s="36"/>
      <c r="P84" s="58"/>
      <c r="Q84" s="35" t="s">
        <v>16</v>
      </c>
      <c r="R84" s="35"/>
      <c r="S84" s="35"/>
      <c r="T84" s="35"/>
      <c r="U84" s="35"/>
      <c r="V84" s="35"/>
      <c r="W84" s="35"/>
      <c r="X84" s="36"/>
      <c r="Y84" s="58"/>
      <c r="Z84" s="35" t="s">
        <v>16</v>
      </c>
      <c r="AA84" s="35"/>
      <c r="AB84" s="35"/>
      <c r="AC84" s="35"/>
      <c r="AD84" s="35"/>
      <c r="AE84" s="35"/>
      <c r="AF84" s="35"/>
      <c r="AH84" s="55"/>
      <c r="AI84" s="18" t="s">
        <v>16</v>
      </c>
      <c r="AJ84" s="18"/>
      <c r="AK84" s="18"/>
      <c r="AL84" s="18"/>
      <c r="AM84" s="18"/>
      <c r="AN84" s="18"/>
      <c r="AO84" s="19"/>
    </row>
  </sheetData>
  <mergeCells count="29">
    <mergeCell ref="G79:G84"/>
    <mergeCell ref="P79:P84"/>
    <mergeCell ref="Y79:Y84"/>
    <mergeCell ref="AH79:AH84"/>
    <mergeCell ref="H11:J11"/>
    <mergeCell ref="G69:G74"/>
    <mergeCell ref="G25:G30"/>
    <mergeCell ref="G58:G63"/>
    <mergeCell ref="AJ67:AO67"/>
    <mergeCell ref="AH69:AH74"/>
    <mergeCell ref="H1:N1"/>
    <mergeCell ref="I77:N77"/>
    <mergeCell ref="R77:W77"/>
    <mergeCell ref="AA77:AF77"/>
    <mergeCell ref="AJ77:AO77"/>
    <mergeCell ref="I67:N67"/>
    <mergeCell ref="R67:W67"/>
    <mergeCell ref="P69:P74"/>
    <mergeCell ref="AA67:AF67"/>
    <mergeCell ref="Y69:Y74"/>
    <mergeCell ref="I23:N23"/>
    <mergeCell ref="R23:S23"/>
    <mergeCell ref="I36:N36"/>
    <mergeCell ref="I2:K2"/>
    <mergeCell ref="L2:N2"/>
    <mergeCell ref="G38:G43"/>
    <mergeCell ref="I46:N46"/>
    <mergeCell ref="G48:G53"/>
    <mergeCell ref="I56:N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Nick System</vt:lpstr>
      <vt:lpstr>Nick Chart</vt:lpstr>
      <vt:lpstr>Chess System</vt:lpstr>
      <vt:lpstr>Chess Chart</vt:lpstr>
      <vt:lpstr>Bert System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Carnellr</dc:creator>
  <cp:lastModifiedBy>Carnellr</cp:lastModifiedBy>
  <dcterms:created xsi:type="dcterms:W3CDTF">2012-07-03T03:47:45Z</dcterms:created>
  <dcterms:modified xsi:type="dcterms:W3CDTF">2012-08-11T23:33:13Z</dcterms:modified>
</cp:coreProperties>
</file>