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Allele Profile Permutations" sheetId="2" r:id="rId1"/>
    <sheet name="Example Calcs" sheetId="3" r:id="rId2"/>
    <sheet name="Parameter Calcs" sheetId="4" r:id="rId3"/>
  </sheets>
  <calcPr calcId="125725"/>
</workbook>
</file>

<file path=xl/calcChain.xml><?xml version="1.0" encoding="utf-8"?>
<calcChain xmlns="http://schemas.openxmlformats.org/spreadsheetml/2006/main">
  <c r="F22" i="2"/>
  <c r="F23"/>
  <c r="F15"/>
  <c r="F14"/>
  <c r="F13"/>
  <c r="F4"/>
  <c r="F5"/>
  <c r="F6"/>
  <c r="F3"/>
  <c r="H5" i="3"/>
  <c r="C5"/>
  <c r="B22" i="4"/>
  <c r="B21"/>
  <c r="B20"/>
  <c r="B12"/>
  <c r="B9"/>
  <c r="B10" s="1"/>
  <c r="B13" s="1"/>
  <c r="B17"/>
  <c r="B7"/>
  <c r="B6"/>
  <c r="J25" i="2"/>
  <c r="K25" s="1"/>
  <c r="L25" s="1"/>
  <c r="M25" s="1"/>
  <c r="N25" s="1"/>
  <c r="I25"/>
  <c r="H25"/>
  <c r="H24"/>
  <c r="I24" s="1"/>
  <c r="J24" s="1"/>
  <c r="K24" s="1"/>
  <c r="L24" s="1"/>
  <c r="M24" s="1"/>
  <c r="N24" s="1"/>
  <c r="I18"/>
  <c r="J18" s="1"/>
  <c r="K18" s="1"/>
  <c r="L18" s="1"/>
  <c r="M18" s="1"/>
  <c r="N18" s="1"/>
  <c r="O18" s="1"/>
  <c r="P18" s="1"/>
  <c r="Q18" s="1"/>
  <c r="R18" s="1"/>
  <c r="S18" s="1"/>
  <c r="H17"/>
  <c r="I17" s="1"/>
  <c r="J17" s="1"/>
  <c r="K17" s="1"/>
  <c r="L17" s="1"/>
  <c r="M17" s="1"/>
  <c r="N17" s="1"/>
  <c r="O17" s="1"/>
  <c r="P17" s="1"/>
  <c r="Q17" s="1"/>
  <c r="R17" s="1"/>
  <c r="S17" s="1"/>
  <c r="H18"/>
  <c r="H16"/>
  <c r="I16" s="1"/>
  <c r="J16" s="1"/>
  <c r="K16" s="1"/>
  <c r="L16" s="1"/>
  <c r="M16" s="1"/>
  <c r="N16" s="1"/>
  <c r="O16" s="1"/>
  <c r="P16" s="1"/>
  <c r="Q16" s="1"/>
  <c r="R16" s="1"/>
  <c r="S16" s="1"/>
  <c r="H8"/>
  <c r="I8" s="1"/>
  <c r="J8" s="1"/>
  <c r="K8" s="1"/>
  <c r="L8" s="1"/>
  <c r="M8" s="1"/>
  <c r="H9"/>
  <c r="I9" s="1"/>
  <c r="J9" s="1"/>
  <c r="K9" s="1"/>
  <c r="L9" s="1"/>
  <c r="M9" s="1"/>
  <c r="H10"/>
  <c r="I10" s="1"/>
  <c r="J10" s="1"/>
  <c r="K10" s="1"/>
  <c r="L10" s="1"/>
  <c r="M10" s="1"/>
  <c r="I7"/>
  <c r="J7" s="1"/>
  <c r="K7" s="1"/>
  <c r="L7" s="1"/>
  <c r="M7" s="1"/>
  <c r="H7"/>
  <c r="E23"/>
  <c r="E22"/>
  <c r="E21" s="1"/>
  <c r="R36" i="3"/>
  <c r="G16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7"/>
  <c r="R38"/>
  <c r="R39"/>
  <c r="R40"/>
  <c r="R41"/>
  <c r="R42"/>
  <c r="R43"/>
  <c r="R44"/>
  <c r="R45"/>
  <c r="R46"/>
  <c r="R47"/>
  <c r="R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9"/>
  <c r="N10"/>
  <c r="O10"/>
  <c r="P10" s="1"/>
  <c r="N11"/>
  <c r="O11"/>
  <c r="P11" s="1"/>
  <c r="N12"/>
  <c r="O12"/>
  <c r="P12" s="1"/>
  <c r="N13"/>
  <c r="O13"/>
  <c r="P13" s="1"/>
  <c r="N14"/>
  <c r="O14"/>
  <c r="P14" s="1"/>
  <c r="N15"/>
  <c r="O15"/>
  <c r="P15"/>
  <c r="N16"/>
  <c r="O16"/>
  <c r="P16" s="1"/>
  <c r="N17"/>
  <c r="O17"/>
  <c r="P17" s="1"/>
  <c r="N18"/>
  <c r="O18"/>
  <c r="P18" s="1"/>
  <c r="N19"/>
  <c r="O19"/>
  <c r="P19"/>
  <c r="N20"/>
  <c r="O20"/>
  <c r="P20" s="1"/>
  <c r="N21"/>
  <c r="O21"/>
  <c r="P21" s="1"/>
  <c r="N22"/>
  <c r="O22"/>
  <c r="P22" s="1"/>
  <c r="N23"/>
  <c r="O23"/>
  <c r="P23" s="1"/>
  <c r="N24"/>
  <c r="O24"/>
  <c r="P24" s="1"/>
  <c r="N25"/>
  <c r="O25"/>
  <c r="P25" s="1"/>
  <c r="N26"/>
  <c r="O26"/>
  <c r="P26" s="1"/>
  <c r="N27"/>
  <c r="O27"/>
  <c r="P27" s="1"/>
  <c r="N28"/>
  <c r="O28"/>
  <c r="P28" s="1"/>
  <c r="N29"/>
  <c r="O29"/>
  <c r="P29" s="1"/>
  <c r="N30"/>
  <c r="O30"/>
  <c r="P30" s="1"/>
  <c r="N31"/>
  <c r="O31"/>
  <c r="P31"/>
  <c r="N32"/>
  <c r="O32"/>
  <c r="P32" s="1"/>
  <c r="N33"/>
  <c r="O33"/>
  <c r="P33" s="1"/>
  <c r="N34"/>
  <c r="O34"/>
  <c r="P34" s="1"/>
  <c r="N35"/>
  <c r="O35"/>
  <c r="P35"/>
  <c r="N36"/>
  <c r="O36"/>
  <c r="P36" s="1"/>
  <c r="N37"/>
  <c r="O37"/>
  <c r="P37" s="1"/>
  <c r="N38"/>
  <c r="O38"/>
  <c r="P38" s="1"/>
  <c r="N39"/>
  <c r="O39"/>
  <c r="P39" s="1"/>
  <c r="N40"/>
  <c r="O40"/>
  <c r="P40" s="1"/>
  <c r="N41"/>
  <c r="O41"/>
  <c r="P41" s="1"/>
  <c r="N42"/>
  <c r="O42"/>
  <c r="P42" s="1"/>
  <c r="N43"/>
  <c r="O43"/>
  <c r="P43" s="1"/>
  <c r="N44"/>
  <c r="O44"/>
  <c r="P44" s="1"/>
  <c r="N45"/>
  <c r="O45"/>
  <c r="P45" s="1"/>
  <c r="N46"/>
  <c r="O46"/>
  <c r="P46" s="1"/>
  <c r="N47"/>
  <c r="O47"/>
  <c r="P47"/>
  <c r="O9"/>
  <c r="P9" s="1"/>
  <c r="N9"/>
  <c r="M18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17"/>
  <c r="D2"/>
  <c r="D21"/>
  <c r="D19"/>
  <c r="D16"/>
  <c r="F7"/>
  <c r="F11" s="1"/>
  <c r="D5"/>
  <c r="D9" s="1"/>
  <c r="C2"/>
  <c r="F5" s="1"/>
  <c r="F9" s="1"/>
  <c r="B2"/>
  <c r="E15" i="2"/>
  <c r="E12" s="1"/>
  <c r="E14"/>
  <c r="E13"/>
  <c r="E4"/>
  <c r="E5"/>
  <c r="E6"/>
  <c r="E3"/>
  <c r="E2" s="1"/>
  <c r="C9" i="3" l="1"/>
  <c r="D6"/>
  <c r="D10" s="1"/>
  <c r="F6"/>
  <c r="F10" s="1"/>
  <c r="E5"/>
  <c r="E9" s="1"/>
  <c r="D7"/>
  <c r="D11" s="1"/>
  <c r="E6"/>
  <c r="E10" s="1"/>
  <c r="C7"/>
  <c r="C11" s="1"/>
  <c r="C6"/>
  <c r="C10" s="1"/>
  <c r="E7"/>
  <c r="E11" s="1"/>
</calcChain>
</file>

<file path=xl/sharedStrings.xml><?xml version="1.0" encoding="utf-8"?>
<sst xmlns="http://schemas.openxmlformats.org/spreadsheetml/2006/main" count="66" uniqueCount="55">
  <si>
    <t>A</t>
  </si>
  <si>
    <t>B</t>
  </si>
  <si>
    <t>C</t>
  </si>
  <si>
    <t>D</t>
  </si>
  <si>
    <t>Alleles</t>
  </si>
  <si>
    <t>Locus</t>
  </si>
  <si>
    <t>C1</t>
  </si>
  <si>
    <t>C2</t>
  </si>
  <si>
    <t>Mixture</t>
  </si>
  <si>
    <t>locus</t>
  </si>
  <si>
    <t>mixture ratio</t>
  </si>
  <si>
    <t>copies of DNA</t>
  </si>
  <si>
    <t>PCR Cycles</t>
  </si>
  <si>
    <t>E(X)</t>
  </si>
  <si>
    <t>efficiency</t>
  </si>
  <si>
    <t>E(X1)</t>
  </si>
  <si>
    <t>E(X2)</t>
  </si>
  <si>
    <t>V(X)</t>
  </si>
  <si>
    <t>V(X1)</t>
  </si>
  <si>
    <t>V(X2)</t>
  </si>
  <si>
    <t>ng</t>
  </si>
  <si>
    <t>Alligned Reads</t>
  </si>
  <si>
    <t>sample proportion</t>
  </si>
  <si>
    <t>=</t>
  </si>
  <si>
    <t>copies per locus</t>
  </si>
  <si>
    <t>starting copies</t>
  </si>
  <si>
    <t>Cycles</t>
  </si>
  <si>
    <t>CoeffV(X)</t>
  </si>
  <si>
    <t>Poisson V(X)</t>
  </si>
  <si>
    <t>Poisson Cv</t>
  </si>
  <si>
    <t>Initial allelles</t>
  </si>
  <si>
    <t xml:space="preserve"> </t>
  </si>
  <si>
    <t>prior probabilities</t>
  </si>
  <si>
    <t>Prior probabiliies</t>
  </si>
  <si>
    <t>Prior Probabilities</t>
  </si>
  <si>
    <t xml:space="preserve">    phi &lt;- 1/((1-h)/(1+h)*(pow(1+h, pcrn)-1)-1)</t>
  </si>
  <si>
    <t>beta &lt;- 1/phi</t>
  </si>
  <si>
    <t>SA[k] &lt;- mptemp[Aprofile[k,optionA]] / 2 * D</t>
  </si>
  <si>
    <t>Ddiv2</t>
  </si>
  <si>
    <t>phi_A</t>
  </si>
  <si>
    <t>beta_A</t>
  </si>
  <si>
    <t>phi_C</t>
  </si>
  <si>
    <t>beta_C</t>
  </si>
  <si>
    <t>PCR efficiency (h_B)</t>
  </si>
  <si>
    <t>phi_B</t>
  </si>
  <si>
    <t>beta_B</t>
  </si>
  <si>
    <t>PCR efficiency (h_A)</t>
  </si>
  <si>
    <t>PCR efficiency (h_C)</t>
  </si>
  <si>
    <t>PCR cycles (n_pcr)</t>
  </si>
  <si>
    <t>alphaA[k] &lt;- SA[k]*pow(1+h, pcrn)*phi</t>
  </si>
  <si>
    <t>temp_A</t>
  </si>
  <si>
    <t>temp_B</t>
  </si>
  <si>
    <t>temp_C</t>
  </si>
  <si>
    <t>h</t>
  </si>
  <si>
    <t>n_pcr</t>
  </si>
</sst>
</file>

<file path=xl/styles.xml><?xml version="1.0" encoding="utf-8"?>
<styleSheet xmlns="http://schemas.openxmlformats.org/spreadsheetml/2006/main">
  <numFmts count="2">
    <numFmt numFmtId="164" formatCode="0.0000000E+00"/>
    <numFmt numFmtId="165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Fill="1"/>
    <xf numFmtId="11" fontId="0" fillId="2" borderId="0" xfId="0" applyNumberFormat="1" applyFill="1"/>
    <xf numFmtId="1" fontId="0" fillId="0" borderId="0" xfId="0" applyNumberFormat="1"/>
    <xf numFmtId="0" fontId="0" fillId="0" borderId="0" xfId="0" quotePrefix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6"/>
  <sheetViews>
    <sheetView tabSelected="1" workbookViewId="0">
      <selection activeCell="K8" sqref="K8"/>
    </sheetView>
  </sheetViews>
  <sheetFormatPr defaultRowHeight="15"/>
  <cols>
    <col min="1" max="5" width="9.140625" style="7"/>
    <col min="6" max="7" width="11" bestFit="1" customWidth="1"/>
  </cols>
  <sheetData>
    <row r="1" spans="1:19">
      <c r="A1" s="10" t="s">
        <v>5</v>
      </c>
      <c r="B1" s="10" t="s">
        <v>4</v>
      </c>
      <c r="C1" s="10" t="s">
        <v>6</v>
      </c>
      <c r="D1" s="10" t="s">
        <v>7</v>
      </c>
      <c r="H1" s="11" t="s">
        <v>8</v>
      </c>
      <c r="I1" s="9">
        <v>0.95</v>
      </c>
      <c r="J1" s="9">
        <v>0.05</v>
      </c>
      <c r="L1" s="10" t="s">
        <v>3</v>
      </c>
      <c r="M1" s="15">
        <v>151</v>
      </c>
      <c r="N1" s="10" t="s">
        <v>53</v>
      </c>
      <c r="O1" s="15">
        <v>0.8</v>
      </c>
      <c r="P1" s="10" t="s">
        <v>54</v>
      </c>
      <c r="Q1" s="15">
        <v>30</v>
      </c>
    </row>
    <row r="2" spans="1:19">
      <c r="A2" s="10" t="s">
        <v>0</v>
      </c>
      <c r="E2" s="8">
        <f>SUM(E3:E6)</f>
        <v>1485</v>
      </c>
    </row>
    <row r="3" spans="1:19">
      <c r="B3" s="7">
        <v>1</v>
      </c>
      <c r="C3" s="7">
        <v>700</v>
      </c>
      <c r="E3" s="7">
        <f>SUM(C3:D3)</f>
        <v>700</v>
      </c>
      <c r="F3" s="14">
        <f>$M$1/$E$2*E3*(1+$O$1)^$Q$1</f>
        <v>3239840922.9329228</v>
      </c>
      <c r="H3" s="2">
        <v>1</v>
      </c>
      <c r="I3" s="2">
        <v>2</v>
      </c>
      <c r="J3" s="2">
        <v>2</v>
      </c>
      <c r="K3" s="2">
        <v>2</v>
      </c>
      <c r="L3" s="2">
        <v>1</v>
      </c>
      <c r="M3" s="2">
        <v>1</v>
      </c>
      <c r="N3" s="2"/>
      <c r="O3" s="2"/>
      <c r="P3" s="2"/>
      <c r="Q3" s="2"/>
      <c r="R3" s="2"/>
      <c r="S3" s="2"/>
    </row>
    <row r="4" spans="1:19">
      <c r="B4" s="7">
        <v>2</v>
      </c>
      <c r="C4" s="7">
        <v>720</v>
      </c>
      <c r="E4" s="7">
        <f t="shared" ref="E4:E6" si="0">SUM(C4:D4)</f>
        <v>720</v>
      </c>
      <c r="F4" s="14">
        <f t="shared" ref="F4:F6" si="1">$M$1/$E$2*E4*(1+$O$1)^$Q$1</f>
        <v>3332407806.4452915</v>
      </c>
      <c r="H4" s="2">
        <v>1</v>
      </c>
      <c r="I4" s="2">
        <v>1</v>
      </c>
      <c r="J4" s="2">
        <v>1</v>
      </c>
      <c r="K4" s="2">
        <v>2</v>
      </c>
      <c r="L4" s="2">
        <v>2</v>
      </c>
      <c r="M4" s="2">
        <v>2</v>
      </c>
      <c r="N4" s="2"/>
      <c r="O4" s="2"/>
      <c r="P4" s="2"/>
      <c r="Q4" s="2"/>
      <c r="R4" s="2"/>
      <c r="S4" s="2"/>
    </row>
    <row r="5" spans="1:19">
      <c r="B5" s="7">
        <v>3</v>
      </c>
      <c r="D5" s="7">
        <v>30</v>
      </c>
      <c r="E5" s="7">
        <f t="shared" si="0"/>
        <v>30</v>
      </c>
      <c r="F5" s="14">
        <f t="shared" si="1"/>
        <v>138850325.26855382</v>
      </c>
      <c r="H5" s="2">
        <v>2</v>
      </c>
      <c r="I5" s="2">
        <v>2</v>
      </c>
      <c r="J5" s="2">
        <v>1</v>
      </c>
      <c r="K5" s="2">
        <v>1</v>
      </c>
      <c r="L5" s="2">
        <v>1</v>
      </c>
      <c r="M5" s="2">
        <v>2</v>
      </c>
      <c r="N5" s="2"/>
      <c r="O5" s="2"/>
      <c r="P5" s="2"/>
      <c r="Q5" s="2"/>
      <c r="R5" s="2"/>
      <c r="S5" s="2"/>
    </row>
    <row r="6" spans="1:19">
      <c r="B6" s="7">
        <v>4</v>
      </c>
      <c r="D6" s="7">
        <v>35</v>
      </c>
      <c r="E6" s="7">
        <f t="shared" si="0"/>
        <v>35</v>
      </c>
      <c r="F6" s="14">
        <f t="shared" si="1"/>
        <v>161992046.14664611</v>
      </c>
      <c r="H6" s="2">
        <v>2</v>
      </c>
      <c r="I6" s="2">
        <v>1</v>
      </c>
      <c r="J6" s="2">
        <v>2</v>
      </c>
      <c r="K6" s="2">
        <v>1</v>
      </c>
      <c r="L6" s="2">
        <v>2</v>
      </c>
      <c r="M6" s="2">
        <v>1</v>
      </c>
      <c r="N6" s="2"/>
      <c r="O6" s="2"/>
      <c r="P6" s="2"/>
      <c r="Q6" s="2"/>
      <c r="R6" s="2"/>
      <c r="S6" s="2"/>
    </row>
    <row r="7" spans="1:19">
      <c r="G7" t="s">
        <v>31</v>
      </c>
      <c r="H7" s="2" t="str">
        <f>CONCATENATE(H3,", ")</f>
        <v xml:space="preserve">1, </v>
      </c>
      <c r="I7" s="2" t="str">
        <f>CONCATENATE(H7, I3, ", ")</f>
        <v xml:space="preserve">1, 2, </v>
      </c>
      <c r="J7" s="2" t="str">
        <f t="shared" ref="J7:M7" si="2">CONCATENATE(I7, J3, ", ")</f>
        <v xml:space="preserve">1, 2, 2, </v>
      </c>
      <c r="K7" s="2" t="str">
        <f t="shared" si="2"/>
        <v xml:space="preserve">1, 2, 2, 2, </v>
      </c>
      <c r="L7" s="2" t="str">
        <f t="shared" si="2"/>
        <v xml:space="preserve">1, 2, 2, 2, 1, </v>
      </c>
      <c r="M7" s="6" t="str">
        <f t="shared" si="2"/>
        <v xml:space="preserve">1, 2, 2, 2, 1, 1, </v>
      </c>
    </row>
    <row r="8" spans="1:19">
      <c r="H8" s="2" t="str">
        <f t="shared" ref="H8:H9" si="3">CONCATENATE(H4,", ")</f>
        <v xml:space="preserve">1, </v>
      </c>
      <c r="I8" s="2" t="str">
        <f t="shared" ref="I8:M8" si="4">CONCATENATE(H8, I4, ", ")</f>
        <v xml:space="preserve">1, 1, </v>
      </c>
      <c r="J8" s="2" t="str">
        <f t="shared" si="4"/>
        <v xml:space="preserve">1, 1, 1, </v>
      </c>
      <c r="K8" s="2" t="str">
        <f t="shared" si="4"/>
        <v xml:space="preserve">1, 1, 1, 2, </v>
      </c>
      <c r="L8" s="2" t="str">
        <f t="shared" si="4"/>
        <v xml:space="preserve">1, 1, 1, 2, 2, </v>
      </c>
      <c r="M8" s="6" t="str">
        <f t="shared" si="4"/>
        <v xml:space="preserve">1, 1, 1, 2, 2, 2, </v>
      </c>
      <c r="N8" s="2"/>
      <c r="O8" s="2"/>
      <c r="P8" s="2"/>
      <c r="Q8" s="2"/>
      <c r="R8" s="2"/>
      <c r="S8" s="2"/>
    </row>
    <row r="9" spans="1:19">
      <c r="H9" s="2" t="str">
        <f t="shared" si="3"/>
        <v xml:space="preserve">2, </v>
      </c>
      <c r="I9" s="2" t="str">
        <f t="shared" ref="I9:M9" si="5">CONCATENATE(H9, I5, ", ")</f>
        <v xml:space="preserve">2, 2, </v>
      </c>
      <c r="J9" s="2" t="str">
        <f t="shared" si="5"/>
        <v xml:space="preserve">2, 2, 1, </v>
      </c>
      <c r="K9" s="2" t="str">
        <f t="shared" si="5"/>
        <v xml:space="preserve">2, 2, 1, 1, </v>
      </c>
      <c r="L9" s="2" t="str">
        <f t="shared" si="5"/>
        <v xml:space="preserve">2, 2, 1, 1, 1, </v>
      </c>
      <c r="M9" s="6" t="str">
        <f t="shared" si="5"/>
        <v xml:space="preserve">2, 2, 1, 1, 1, 2, </v>
      </c>
    </row>
    <row r="10" spans="1:19">
      <c r="H10" s="2" t="str">
        <f>CONCATENATE(H6,", ")</f>
        <v xml:space="preserve">2, </v>
      </c>
      <c r="I10" s="2" t="str">
        <f>CONCATENATE(H10, I6, ", ")</f>
        <v xml:space="preserve">2, 1, </v>
      </c>
      <c r="J10" s="2" t="str">
        <f>CONCATENATE(I10, J6, ", ")</f>
        <v xml:space="preserve">2, 1, 2, </v>
      </c>
      <c r="K10" s="2" t="str">
        <f>CONCATENATE(J10, K6, ", ")</f>
        <v xml:space="preserve">2, 1, 2, 1, </v>
      </c>
      <c r="L10" s="2" t="str">
        <f>CONCATENATE(K10, L6, ", ")</f>
        <v xml:space="preserve">2, 1, 2, 1, 2, </v>
      </c>
      <c r="M10" s="6" t="str">
        <f>CONCATENATE(L10, M6, ", ")</f>
        <v xml:space="preserve">2, 1, 2, 1, 2, 1, </v>
      </c>
    </row>
    <row r="11" spans="1:19">
      <c r="H11" s="2">
        <v>0.16600000000000001</v>
      </c>
      <c r="I11" s="2">
        <v>0.16700000000000001</v>
      </c>
      <c r="J11" s="2">
        <v>0.16700000000000001</v>
      </c>
      <c r="K11" s="2">
        <v>0.16700000000000001</v>
      </c>
      <c r="L11" s="2">
        <v>0.16700000000000001</v>
      </c>
      <c r="M11" s="2">
        <v>0.16600000000000001</v>
      </c>
      <c r="N11" t="s">
        <v>32</v>
      </c>
    </row>
    <row r="12" spans="1:19">
      <c r="A12" s="10" t="s">
        <v>1</v>
      </c>
      <c r="E12" s="8">
        <f>SUM(E13:E15)</f>
        <v>2010</v>
      </c>
    </row>
    <row r="13" spans="1:19">
      <c r="B13" s="7">
        <v>5</v>
      </c>
      <c r="C13" s="7">
        <v>1000</v>
      </c>
      <c r="E13" s="7">
        <f t="shared" ref="E13:E15" si="6">SUM(C13:D13)</f>
        <v>1000</v>
      </c>
      <c r="F13" s="14">
        <f>$M$1/$E$12*E13*(1+$O$1)^$Q$1</f>
        <v>3419448308.8524446</v>
      </c>
      <c r="H13" s="2">
        <v>4</v>
      </c>
      <c r="I13" s="2">
        <v>1</v>
      </c>
      <c r="J13" s="2">
        <v>1</v>
      </c>
      <c r="K13" s="2">
        <v>1</v>
      </c>
      <c r="L13" s="2">
        <v>5</v>
      </c>
      <c r="M13" s="2">
        <v>2</v>
      </c>
      <c r="N13">
        <v>3</v>
      </c>
      <c r="O13">
        <v>2</v>
      </c>
      <c r="P13">
        <v>2</v>
      </c>
      <c r="Q13">
        <v>2</v>
      </c>
      <c r="R13">
        <v>5</v>
      </c>
      <c r="S13">
        <v>1</v>
      </c>
    </row>
    <row r="14" spans="1:19">
      <c r="B14" s="7">
        <v>6</v>
      </c>
      <c r="C14" s="7">
        <v>900</v>
      </c>
      <c r="D14" s="7">
        <v>50</v>
      </c>
      <c r="E14" s="7">
        <f t="shared" si="6"/>
        <v>950</v>
      </c>
      <c r="F14" s="14">
        <f t="shared" ref="F14:F15" si="7">$M$1/$E$12*E14*(1+$O$1)^$Q$1</f>
        <v>3248475893.4098225</v>
      </c>
      <c r="H14" s="2">
        <v>1</v>
      </c>
      <c r="I14" s="2">
        <v>4</v>
      </c>
      <c r="J14" s="2">
        <v>1</v>
      </c>
      <c r="K14" s="2">
        <v>5</v>
      </c>
      <c r="L14" s="2">
        <v>1</v>
      </c>
      <c r="M14" s="2">
        <v>1</v>
      </c>
      <c r="N14">
        <v>2</v>
      </c>
      <c r="O14">
        <v>3</v>
      </c>
      <c r="P14">
        <v>2</v>
      </c>
      <c r="Q14">
        <v>5</v>
      </c>
      <c r="R14">
        <v>2</v>
      </c>
      <c r="S14">
        <v>2</v>
      </c>
    </row>
    <row r="15" spans="1:19">
      <c r="B15" s="7">
        <v>7</v>
      </c>
      <c r="D15" s="7">
        <v>60</v>
      </c>
      <c r="E15" s="7">
        <f t="shared" si="6"/>
        <v>60</v>
      </c>
      <c r="F15" s="14">
        <f>$M$1/$E$12*E15*(1+$O$1)^$Q$1</f>
        <v>205166898.53114668</v>
      </c>
      <c r="G15" s="14"/>
      <c r="H15" s="2">
        <v>1</v>
      </c>
      <c r="I15" s="2">
        <v>1</v>
      </c>
      <c r="J15" s="2">
        <v>4</v>
      </c>
      <c r="K15" s="2">
        <v>2</v>
      </c>
      <c r="L15" s="2">
        <v>2</v>
      </c>
      <c r="M15" s="2">
        <v>5</v>
      </c>
      <c r="N15">
        <v>2</v>
      </c>
      <c r="O15">
        <v>2</v>
      </c>
      <c r="P15">
        <v>3</v>
      </c>
      <c r="Q15">
        <v>1</v>
      </c>
      <c r="R15">
        <v>1</v>
      </c>
      <c r="S15">
        <v>5</v>
      </c>
    </row>
    <row r="16" spans="1:19">
      <c r="G16" s="14"/>
      <c r="H16" s="2" t="str">
        <f>CONCATENATE(H13,", ")</f>
        <v xml:space="preserve">4, </v>
      </c>
      <c r="I16" s="2" t="str">
        <f>CONCATENATE(H16, I13, ", ")</f>
        <v xml:space="preserve">4, 1, </v>
      </c>
      <c r="J16" s="2" t="str">
        <f t="shared" ref="J16:S16" si="8">CONCATENATE(I16, J13, ", ")</f>
        <v xml:space="preserve">4, 1, 1, </v>
      </c>
      <c r="K16" s="2" t="str">
        <f t="shared" si="8"/>
        <v xml:space="preserve">4, 1, 1, 1, </v>
      </c>
      <c r="L16" s="2" t="str">
        <f t="shared" si="8"/>
        <v xml:space="preserve">4, 1, 1, 1, 5, </v>
      </c>
      <c r="M16" s="2" t="str">
        <f t="shared" si="8"/>
        <v xml:space="preserve">4, 1, 1, 1, 5, 2, </v>
      </c>
      <c r="N16" s="2" t="str">
        <f t="shared" si="8"/>
        <v xml:space="preserve">4, 1, 1, 1, 5, 2, 3, </v>
      </c>
      <c r="O16" s="2" t="str">
        <f t="shared" si="8"/>
        <v xml:space="preserve">4, 1, 1, 1, 5, 2, 3, 2, </v>
      </c>
      <c r="P16" s="2" t="str">
        <f t="shared" si="8"/>
        <v xml:space="preserve">4, 1, 1, 1, 5, 2, 3, 2, 2, </v>
      </c>
      <c r="Q16" s="2" t="str">
        <f t="shared" si="8"/>
        <v xml:space="preserve">4, 1, 1, 1, 5, 2, 3, 2, 2, 2, </v>
      </c>
      <c r="R16" s="2" t="str">
        <f t="shared" si="8"/>
        <v xml:space="preserve">4, 1, 1, 1, 5, 2, 3, 2, 2, 2, 5, </v>
      </c>
      <c r="S16" s="6" t="str">
        <f t="shared" si="8"/>
        <v xml:space="preserve">4, 1, 1, 1, 5, 2, 3, 2, 2, 2, 5, 1, </v>
      </c>
    </row>
    <row r="17" spans="1:25">
      <c r="H17" s="2" t="str">
        <f t="shared" ref="H17:H18" si="9">CONCATENATE(H14,", ")</f>
        <v xml:space="preserve">1, </v>
      </c>
      <c r="I17" s="2" t="str">
        <f t="shared" ref="I17:S18" si="10">CONCATENATE(H17, I14, ", ")</f>
        <v xml:space="preserve">1, 4, </v>
      </c>
      <c r="J17" s="2" t="str">
        <f t="shared" si="10"/>
        <v xml:space="preserve">1, 4, 1, </v>
      </c>
      <c r="K17" s="2" t="str">
        <f t="shared" si="10"/>
        <v xml:space="preserve">1, 4, 1, 5, </v>
      </c>
      <c r="L17" s="2" t="str">
        <f t="shared" si="10"/>
        <v xml:space="preserve">1, 4, 1, 5, 1, </v>
      </c>
      <c r="M17" s="2" t="str">
        <f t="shared" si="10"/>
        <v xml:space="preserve">1, 4, 1, 5, 1, 1, </v>
      </c>
      <c r="N17" s="2" t="str">
        <f t="shared" si="10"/>
        <v xml:space="preserve">1, 4, 1, 5, 1, 1, 2, </v>
      </c>
      <c r="O17" s="2" t="str">
        <f t="shared" si="10"/>
        <v xml:space="preserve">1, 4, 1, 5, 1, 1, 2, 3, </v>
      </c>
      <c r="P17" s="2" t="str">
        <f t="shared" si="10"/>
        <v xml:space="preserve">1, 4, 1, 5, 1, 1, 2, 3, 2, </v>
      </c>
      <c r="Q17" s="2" t="str">
        <f t="shared" si="10"/>
        <v xml:space="preserve">1, 4, 1, 5, 1, 1, 2, 3, 2, 5, </v>
      </c>
      <c r="R17" s="2" t="str">
        <f t="shared" si="10"/>
        <v xml:space="preserve">1, 4, 1, 5, 1, 1, 2, 3, 2, 5, 2, </v>
      </c>
      <c r="S17" s="6" t="str">
        <f t="shared" si="10"/>
        <v xml:space="preserve">1, 4, 1, 5, 1, 1, 2, 3, 2, 5, 2, 2, </v>
      </c>
    </row>
    <row r="18" spans="1:25">
      <c r="H18" s="2" t="str">
        <f t="shared" si="9"/>
        <v xml:space="preserve">1, </v>
      </c>
      <c r="I18" s="2" t="str">
        <f t="shared" si="10"/>
        <v xml:space="preserve">1, 1, </v>
      </c>
      <c r="J18" s="2" t="str">
        <f t="shared" si="10"/>
        <v xml:space="preserve">1, 1, 4, </v>
      </c>
      <c r="K18" s="2" t="str">
        <f t="shared" si="10"/>
        <v xml:space="preserve">1, 1, 4, 2, </v>
      </c>
      <c r="L18" s="2" t="str">
        <f t="shared" si="10"/>
        <v xml:space="preserve">1, 1, 4, 2, 2, </v>
      </c>
      <c r="M18" s="2" t="str">
        <f t="shared" si="10"/>
        <v xml:space="preserve">1, 1, 4, 2, 2, 5, </v>
      </c>
      <c r="N18" s="2" t="str">
        <f t="shared" si="10"/>
        <v xml:space="preserve">1, 1, 4, 2, 2, 5, 2, </v>
      </c>
      <c r="O18" s="2" t="str">
        <f t="shared" si="10"/>
        <v xml:space="preserve">1, 1, 4, 2, 2, 5, 2, 2, </v>
      </c>
      <c r="P18" s="2" t="str">
        <f t="shared" si="10"/>
        <v xml:space="preserve">1, 1, 4, 2, 2, 5, 2, 2, 3, </v>
      </c>
      <c r="Q18" s="2" t="str">
        <f t="shared" si="10"/>
        <v xml:space="preserve">1, 1, 4, 2, 2, 5, 2, 2, 3, 1, </v>
      </c>
      <c r="R18" s="2" t="str">
        <f t="shared" si="10"/>
        <v xml:space="preserve">1, 1, 4, 2, 2, 5, 2, 2, 3, 1, 1, </v>
      </c>
      <c r="S18" s="6" t="str">
        <f t="shared" si="10"/>
        <v xml:space="preserve">1, 1, 4, 2, 2, 5, 2, 2, 3, 1, 1, 5, </v>
      </c>
    </row>
    <row r="19" spans="1:25">
      <c r="H19">
        <v>8.4000000000000005E-2</v>
      </c>
      <c r="I19">
        <v>8.4000000000000005E-2</v>
      </c>
      <c r="J19">
        <v>8.4000000000000005E-2</v>
      </c>
      <c r="K19">
        <v>8.4000000000000005E-2</v>
      </c>
      <c r="L19">
        <v>8.3000000000000004E-2</v>
      </c>
      <c r="M19">
        <v>8.3000000000000004E-2</v>
      </c>
      <c r="N19">
        <v>8.3000000000000004E-2</v>
      </c>
      <c r="O19">
        <v>8.3000000000000004E-2</v>
      </c>
      <c r="P19">
        <v>8.3000000000000004E-2</v>
      </c>
      <c r="Q19">
        <v>8.3000000000000004E-2</v>
      </c>
      <c r="R19">
        <v>8.3000000000000004E-2</v>
      </c>
      <c r="S19">
        <v>8.3000000000000004E-2</v>
      </c>
      <c r="T19" t="s">
        <v>33</v>
      </c>
    </row>
    <row r="21" spans="1:25">
      <c r="A21" s="10" t="s">
        <v>2</v>
      </c>
      <c r="E21" s="8">
        <f>SUM(E22:E24)</f>
        <v>1105</v>
      </c>
      <c r="T21" s="2"/>
      <c r="U21" s="2"/>
      <c r="V21" s="2"/>
      <c r="W21" s="2"/>
      <c r="X21" s="2"/>
      <c r="Y21" s="2"/>
    </row>
    <row r="22" spans="1:25">
      <c r="B22" s="7">
        <v>8</v>
      </c>
      <c r="C22" s="7">
        <v>1000</v>
      </c>
      <c r="D22" s="7">
        <v>50</v>
      </c>
      <c r="E22" s="7">
        <f t="shared" ref="E22:E23" si="11">SUM(C22:D22)</f>
        <v>1050</v>
      </c>
      <c r="F22" s="14">
        <f>$M$1/$E$21*E22*(1+$O$1)^$Q$1</f>
        <v>6530991543.7403479</v>
      </c>
      <c r="H22">
        <v>3</v>
      </c>
      <c r="I22">
        <v>5</v>
      </c>
      <c r="J22">
        <v>5</v>
      </c>
      <c r="K22">
        <v>1</v>
      </c>
      <c r="L22">
        <v>5</v>
      </c>
      <c r="M22">
        <v>4</v>
      </c>
      <c r="N22">
        <v>2</v>
      </c>
    </row>
    <row r="23" spans="1:25">
      <c r="B23" s="7">
        <v>9</v>
      </c>
      <c r="D23" s="7">
        <v>55</v>
      </c>
      <c r="E23" s="7">
        <f t="shared" si="11"/>
        <v>55</v>
      </c>
      <c r="F23" s="14">
        <f>$M$1/$E$21*E23*(1+$O$1)^$Q$1</f>
        <v>342099557.05306584</v>
      </c>
      <c r="H23">
        <v>4</v>
      </c>
      <c r="I23">
        <v>5</v>
      </c>
      <c r="J23">
        <v>2</v>
      </c>
      <c r="K23">
        <v>5</v>
      </c>
      <c r="L23">
        <v>1</v>
      </c>
      <c r="M23">
        <v>3</v>
      </c>
      <c r="N23">
        <v>5</v>
      </c>
    </row>
    <row r="24" spans="1:25">
      <c r="H24" s="2" t="str">
        <f>CONCATENATE(H22,", ")</f>
        <v xml:space="preserve">3, </v>
      </c>
      <c r="I24" s="2" t="str">
        <f>CONCATENATE(H24, I22, ", ")</f>
        <v xml:space="preserve">3, 5, </v>
      </c>
      <c r="J24" s="2" t="str">
        <f t="shared" ref="J24:N24" si="12">CONCATENATE(I24, J22, ", ")</f>
        <v xml:space="preserve">3, 5, 5, </v>
      </c>
      <c r="K24" s="2" t="str">
        <f t="shared" si="12"/>
        <v xml:space="preserve">3, 5, 5, 1, </v>
      </c>
      <c r="L24" s="2" t="str">
        <f t="shared" si="12"/>
        <v xml:space="preserve">3, 5, 5, 1, 5, </v>
      </c>
      <c r="M24" s="2" t="str">
        <f t="shared" si="12"/>
        <v xml:space="preserve">3, 5, 5, 1, 5, 4, </v>
      </c>
      <c r="N24" s="6" t="str">
        <f t="shared" si="12"/>
        <v xml:space="preserve">3, 5, 5, 1, 5, 4, 2, </v>
      </c>
    </row>
    <row r="25" spans="1:25">
      <c r="H25" s="2" t="str">
        <f>CONCATENATE(H23,", ")</f>
        <v xml:space="preserve">4, </v>
      </c>
      <c r="I25" s="2" t="str">
        <f>CONCATENATE(H25, I23, ", ")</f>
        <v xml:space="preserve">4, 5, </v>
      </c>
      <c r="J25" s="2" t="str">
        <f t="shared" ref="J25:N25" si="13">CONCATENATE(I25, J23, ", ")</f>
        <v xml:space="preserve">4, 5, 2, </v>
      </c>
      <c r="K25" s="2" t="str">
        <f t="shared" si="13"/>
        <v xml:space="preserve">4, 5, 2, 5, </v>
      </c>
      <c r="L25" s="2" t="str">
        <f t="shared" si="13"/>
        <v xml:space="preserve">4, 5, 2, 5, 1, </v>
      </c>
      <c r="M25" s="2" t="str">
        <f t="shared" si="13"/>
        <v xml:space="preserve">4, 5, 2, 5, 1, 3, </v>
      </c>
      <c r="N25" s="6" t="str">
        <f t="shared" si="13"/>
        <v xml:space="preserve">4, 5, 2, 5, 1, 3, 5, </v>
      </c>
    </row>
    <row r="26" spans="1:25">
      <c r="H26">
        <v>0.14299999999999999</v>
      </c>
      <c r="I26">
        <v>0.14299999999999999</v>
      </c>
      <c r="J26">
        <v>0.14299999999999999</v>
      </c>
      <c r="K26">
        <v>0.14299999999999999</v>
      </c>
      <c r="L26">
        <v>0.14299999999999999</v>
      </c>
      <c r="M26">
        <v>0.14299999999999999</v>
      </c>
      <c r="N26">
        <v>0.14199999999999999</v>
      </c>
      <c r="O26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7"/>
  <sheetViews>
    <sheetView workbookViewId="0">
      <selection activeCell="H5" sqref="H5"/>
    </sheetView>
  </sheetViews>
  <sheetFormatPr defaultRowHeight="15"/>
  <cols>
    <col min="1" max="1" width="17.28515625" customWidth="1"/>
    <col min="3" max="4" width="12" bestFit="1" customWidth="1"/>
    <col min="8" max="8" width="11" bestFit="1" customWidth="1"/>
    <col min="17" max="17" width="12.140625" bestFit="1" customWidth="1"/>
    <col min="18" max="18" width="12" bestFit="1" customWidth="1"/>
  </cols>
  <sheetData>
    <row r="1" spans="1:18">
      <c r="A1" t="s">
        <v>10</v>
      </c>
      <c r="B1" s="1">
        <v>0.95</v>
      </c>
      <c r="C1" s="1">
        <v>0.05</v>
      </c>
    </row>
    <row r="2" spans="1:18">
      <c r="A2" t="s">
        <v>11</v>
      </c>
      <c r="B2">
        <f>D2*B1</f>
        <v>143.92499999999998</v>
      </c>
      <c r="C2">
        <f>D2*C1</f>
        <v>7.5750000000000002</v>
      </c>
      <c r="D2" s="1">
        <f>0.5*J2/G2</f>
        <v>151.5</v>
      </c>
      <c r="G2">
        <v>1</v>
      </c>
      <c r="H2" t="s">
        <v>20</v>
      </c>
      <c r="I2" s="5" t="s">
        <v>23</v>
      </c>
      <c r="J2">
        <v>303</v>
      </c>
      <c r="K2" t="s">
        <v>24</v>
      </c>
    </row>
    <row r="3" spans="1:18">
      <c r="A3" t="s">
        <v>12</v>
      </c>
      <c r="B3" s="1">
        <v>30</v>
      </c>
      <c r="D3" s="2"/>
    </row>
    <row r="4" spans="1:18">
      <c r="A4" t="s">
        <v>9</v>
      </c>
      <c r="B4" t="s">
        <v>14</v>
      </c>
      <c r="C4" t="s">
        <v>15</v>
      </c>
      <c r="D4" t="s">
        <v>16</v>
      </c>
      <c r="E4" t="s">
        <v>18</v>
      </c>
      <c r="F4" t="s">
        <v>19</v>
      </c>
      <c r="N4" t="s">
        <v>25</v>
      </c>
    </row>
    <row r="5" spans="1:18">
      <c r="A5" t="s">
        <v>0</v>
      </c>
      <c r="B5" s="1">
        <v>0.8</v>
      </c>
      <c r="C5">
        <f>(1+B5)^$B$3*B$2</f>
        <v>6551057196.5674973</v>
      </c>
      <c r="D5">
        <f>(1+B5)^$B$3*C$2</f>
        <v>344792484.0298683</v>
      </c>
      <c r="E5">
        <f>(1-B5)/(1+B5)*((1+B5)^(2*$B$3)-(1+B5)^$B$3)*B$2</f>
        <v>3.3131723273956636E+16</v>
      </c>
      <c r="F5">
        <f>(1-B5)/(1+B5)*((1+B5)^(2*$B$3)-(1+B5)^$B$3)*C$2</f>
        <v>1743774909155612.7</v>
      </c>
      <c r="H5" s="14">
        <f>C5</f>
        <v>6551057196.5674973</v>
      </c>
      <c r="N5">
        <v>10</v>
      </c>
    </row>
    <row r="6" spans="1:18">
      <c r="A6" t="s">
        <v>1</v>
      </c>
      <c r="B6" s="1">
        <v>0.95</v>
      </c>
      <c r="C6">
        <f t="shared" ref="C6:C7" si="0">(1+B6)^$B$3*B$2</f>
        <v>72306040318.691086</v>
      </c>
      <c r="D6">
        <f t="shared" ref="D6:D7" si="1">(1+B6)^$B$3*C$2</f>
        <v>3805581069.4047947</v>
      </c>
      <c r="E6">
        <f t="shared" ref="E6:E7" si="2">(1-B6)/(1+B6)*((1+B6)^(2*$B$3)-(1+B6)^$B$3)*B$2</f>
        <v>9.3142590401189018E+17</v>
      </c>
      <c r="F6">
        <f t="shared" ref="F6:F7" si="3">(1-B6)/(1+B6)*((1+B6)^(2*$B$3)-(1+B6)^$B$3)*C$2</f>
        <v>4.9022416000625808E+16</v>
      </c>
      <c r="N6" t="s">
        <v>26</v>
      </c>
    </row>
    <row r="7" spans="1:18">
      <c r="A7" t="s">
        <v>2</v>
      </c>
      <c r="B7" s="1">
        <v>0.99</v>
      </c>
      <c r="C7">
        <f t="shared" si="0"/>
        <v>132962303498.81676</v>
      </c>
      <c r="D7">
        <f t="shared" si="1"/>
        <v>6998015973.6219349</v>
      </c>
      <c r="E7">
        <f t="shared" si="2"/>
        <v>6.1725944757921523E+17</v>
      </c>
      <c r="F7">
        <f t="shared" si="3"/>
        <v>3.2487339346274492E+16</v>
      </c>
      <c r="N7">
        <v>40</v>
      </c>
    </row>
    <row r="8" spans="1:18">
      <c r="A8" t="s">
        <v>21</v>
      </c>
      <c r="B8" s="2" t="s">
        <v>22</v>
      </c>
      <c r="M8" t="s">
        <v>14</v>
      </c>
      <c r="N8" t="s">
        <v>13</v>
      </c>
      <c r="O8" t="s">
        <v>17</v>
      </c>
      <c r="P8" t="s">
        <v>27</v>
      </c>
      <c r="Q8" t="s">
        <v>28</v>
      </c>
      <c r="R8" t="s">
        <v>29</v>
      </c>
    </row>
    <row r="9" spans="1:18">
      <c r="A9" t="s">
        <v>0</v>
      </c>
      <c r="B9" s="3">
        <v>1E-10</v>
      </c>
      <c r="C9" s="4">
        <f>C5*B9</f>
        <v>0.6551057196567498</v>
      </c>
      <c r="D9" s="4">
        <f>D5*B9</f>
        <v>3.4479248402986828E-2</v>
      </c>
      <c r="E9" s="4">
        <f>E5*B9*B9</f>
        <v>3.3131723273956636E-4</v>
      </c>
      <c r="F9" s="4">
        <f>F5*B9*B9</f>
        <v>1.7437749091556128E-5</v>
      </c>
      <c r="M9">
        <v>0.01</v>
      </c>
      <c r="N9">
        <f>(1+M9)^$N$7*N$5</f>
        <v>14.888637335882215</v>
      </c>
      <c r="O9">
        <f>(1-M9)/(1+M9)*((1+M9)^(2*$N$7)-(1+M9)^$B$3)*N$5</f>
        <v>8.516610285571673</v>
      </c>
      <c r="P9">
        <f>SQRT(O9)/N9</f>
        <v>0.19601009358682236</v>
      </c>
      <c r="Q9">
        <f>N9</f>
        <v>14.888637335882215</v>
      </c>
      <c r="R9">
        <f>SQRT(Q9)/N9</f>
        <v>0.25916271700621563</v>
      </c>
    </row>
    <row r="10" spans="1:18">
      <c r="A10" t="s">
        <v>1</v>
      </c>
      <c r="B10" s="3">
        <v>1E-10</v>
      </c>
      <c r="C10" s="4">
        <f t="shared" ref="C10:C11" si="4">C6*B10</f>
        <v>7.2306040318691087</v>
      </c>
      <c r="D10" s="4">
        <f t="shared" ref="D10:D11" si="5">D6*B10</f>
        <v>0.38055810694047948</v>
      </c>
      <c r="E10" s="4">
        <f t="shared" ref="E10:E11" si="6">E6*B10*B10</f>
        <v>9.3142590401189013E-3</v>
      </c>
      <c r="F10" s="4">
        <f t="shared" ref="F10:F11" si="7">F6*B10*B10</f>
        <v>4.9022416000625807E-4</v>
      </c>
      <c r="M10">
        <v>0.1</v>
      </c>
      <c r="N10">
        <f t="shared" ref="N10:N47" si="8">(1+M10)^$N$7*N$5</f>
        <v>452.5925556817607</v>
      </c>
      <c r="O10">
        <f t="shared" ref="O10:O47" si="9">(1-M10)/(1+M10)*((1+M10)^(2*$N$7)-(1+M10)^$B$3)*N$5</f>
        <v>16616.870282590284</v>
      </c>
      <c r="P10">
        <f t="shared" ref="P10:P47" si="10">SQRT(O10)/N10</f>
        <v>0.28481785309346069</v>
      </c>
      <c r="Q10">
        <f t="shared" ref="Q10:Q47" si="11">N10</f>
        <v>452.5925556817607</v>
      </c>
      <c r="R10">
        <f t="shared" ref="R10:R47" si="12">SQRT(Q10)/N10</f>
        <v>4.7005242422712736E-2</v>
      </c>
    </row>
    <row r="11" spans="1:18">
      <c r="A11" t="s">
        <v>2</v>
      </c>
      <c r="B11" s="3">
        <v>1E-10</v>
      </c>
      <c r="C11" s="4">
        <f t="shared" si="4"/>
        <v>13.296230349881677</v>
      </c>
      <c r="D11" s="4">
        <f t="shared" si="5"/>
        <v>0.69980159736219349</v>
      </c>
      <c r="E11" s="4">
        <f t="shared" si="6"/>
        <v>6.1725944757921531E-3</v>
      </c>
      <c r="F11" s="4">
        <f t="shared" si="7"/>
        <v>3.2487339346274491E-4</v>
      </c>
      <c r="M11">
        <v>0.2</v>
      </c>
      <c r="N11">
        <f t="shared" si="8"/>
        <v>14697.715679690849</v>
      </c>
      <c r="O11">
        <f t="shared" si="9"/>
        <v>14399940.571310019</v>
      </c>
      <c r="P11">
        <f t="shared" si="10"/>
        <v>0.25818470328828325</v>
      </c>
      <c r="Q11">
        <f t="shared" si="11"/>
        <v>14697.715679690849</v>
      </c>
      <c r="R11">
        <f t="shared" si="12"/>
        <v>8.2485019051742482E-3</v>
      </c>
    </row>
    <row r="12" spans="1:18">
      <c r="M12">
        <v>0.3</v>
      </c>
      <c r="N12">
        <f t="shared" si="8"/>
        <v>361188.64808453212</v>
      </c>
      <c r="O12">
        <f t="shared" si="9"/>
        <v>7024606481.0690231</v>
      </c>
      <c r="P12">
        <f t="shared" si="10"/>
        <v>0.2320475074332361</v>
      </c>
      <c r="Q12">
        <f t="shared" si="11"/>
        <v>361188.64808453212</v>
      </c>
      <c r="R12">
        <f t="shared" si="12"/>
        <v>1.6639219614551517E-3</v>
      </c>
    </row>
    <row r="13" spans="1:18">
      <c r="A13" t="s">
        <v>0</v>
      </c>
      <c r="B13" s="2">
        <v>1</v>
      </c>
      <c r="C13">
        <v>550</v>
      </c>
      <c r="M13">
        <v>0.4</v>
      </c>
      <c r="N13">
        <f t="shared" si="8"/>
        <v>7000376.9659106797</v>
      </c>
      <c r="O13">
        <f t="shared" si="9"/>
        <v>2100226081916.1245</v>
      </c>
      <c r="P13">
        <f t="shared" si="10"/>
        <v>0.20701966269083585</v>
      </c>
      <c r="Q13">
        <f t="shared" si="11"/>
        <v>7000376.9659106797</v>
      </c>
      <c r="R13">
        <f t="shared" si="12"/>
        <v>3.7795429629727091E-4</v>
      </c>
    </row>
    <row r="14" spans="1:18">
      <c r="B14" s="2">
        <v>2</v>
      </c>
      <c r="C14">
        <v>500</v>
      </c>
      <c r="M14">
        <v>0.5</v>
      </c>
      <c r="N14">
        <f t="shared" si="8"/>
        <v>110573323.20940012</v>
      </c>
      <c r="O14">
        <f t="shared" si="9"/>
        <v>407548659546511.87</v>
      </c>
      <c r="P14">
        <f t="shared" si="10"/>
        <v>0.18257418569188721</v>
      </c>
      <c r="Q14">
        <f t="shared" si="11"/>
        <v>110573323.20940012</v>
      </c>
      <c r="R14">
        <f t="shared" si="12"/>
        <v>9.5098752272659344E-5</v>
      </c>
    </row>
    <row r="15" spans="1:18">
      <c r="B15" s="2">
        <v>3</v>
      </c>
      <c r="C15">
        <v>200</v>
      </c>
      <c r="G15" t="s">
        <v>30</v>
      </c>
      <c r="M15">
        <v>0.6</v>
      </c>
      <c r="N15">
        <f t="shared" si="8"/>
        <v>1461501637.3309093</v>
      </c>
      <c r="O15">
        <f t="shared" si="9"/>
        <v>5.3399675894700144E+16</v>
      </c>
      <c r="P15">
        <f t="shared" si="10"/>
        <v>0.15811388300349924</v>
      </c>
      <c r="Q15">
        <f t="shared" si="11"/>
        <v>1461501637.3309093</v>
      </c>
      <c r="R15">
        <f t="shared" si="12"/>
        <v>2.6157747720008296E-5</v>
      </c>
    </row>
    <row r="16" spans="1:18">
      <c r="B16" s="2">
        <v>4</v>
      </c>
      <c r="C16">
        <v>205</v>
      </c>
      <c r="D16">
        <f>SUM(C13:C16)</f>
        <v>1455</v>
      </c>
      <c r="G16">
        <f>D2*2*B1</f>
        <v>287.84999999999997</v>
      </c>
      <c r="M16">
        <v>0.7</v>
      </c>
      <c r="N16">
        <f t="shared" si="8"/>
        <v>16517976926.780479</v>
      </c>
      <c r="O16">
        <f t="shared" si="9"/>
        <v>4.8148863838735237E+18</v>
      </c>
      <c r="P16">
        <f t="shared" si="10"/>
        <v>0.13284223283081484</v>
      </c>
      <c r="Q16">
        <f t="shared" si="11"/>
        <v>16517976926.780479</v>
      </c>
      <c r="R16">
        <f t="shared" si="12"/>
        <v>7.7807519891610264E-6</v>
      </c>
    </row>
    <row r="17" spans="1:18">
      <c r="A17" t="s">
        <v>1</v>
      </c>
      <c r="B17" s="2">
        <v>1</v>
      </c>
      <c r="C17">
        <v>1000</v>
      </c>
      <c r="M17">
        <f>+M16+0.01</f>
        <v>0.71</v>
      </c>
      <c r="N17">
        <f t="shared" si="8"/>
        <v>20885477826.723564</v>
      </c>
      <c r="O17">
        <f t="shared" si="9"/>
        <v>7.3975978581508506E+18</v>
      </c>
      <c r="P17">
        <f t="shared" si="10"/>
        <v>0.13022697234999894</v>
      </c>
      <c r="Q17">
        <f t="shared" si="11"/>
        <v>20885477826.723564</v>
      </c>
      <c r="R17">
        <f t="shared" si="12"/>
        <v>6.9195490489944747E-6</v>
      </c>
    </row>
    <row r="18" spans="1:18">
      <c r="B18" s="2">
        <v>2</v>
      </c>
      <c r="C18">
        <v>1395</v>
      </c>
      <c r="M18">
        <f t="shared" ref="M18:M45" si="13">+M17+0.01</f>
        <v>0.72</v>
      </c>
      <c r="N18">
        <f t="shared" si="8"/>
        <v>26371684798.756584</v>
      </c>
      <c r="O18">
        <f t="shared" si="9"/>
        <v>1.1321535613643346E+19</v>
      </c>
      <c r="P18">
        <f t="shared" si="10"/>
        <v>0.12758945790077889</v>
      </c>
      <c r="Q18">
        <f t="shared" si="11"/>
        <v>26371684798.756584</v>
      </c>
      <c r="R18">
        <f t="shared" si="12"/>
        <v>6.1578777369423221E-6</v>
      </c>
    </row>
    <row r="19" spans="1:18">
      <c r="B19" s="2">
        <v>3</v>
      </c>
      <c r="C19">
        <v>412</v>
      </c>
      <c r="D19">
        <f>SUM(C17:C19)</f>
        <v>2807</v>
      </c>
      <c r="M19">
        <f t="shared" si="13"/>
        <v>0.73</v>
      </c>
      <c r="N19">
        <f t="shared" si="8"/>
        <v>33254017818.061615</v>
      </c>
      <c r="O19">
        <f t="shared" si="9"/>
        <v>1.7258613831300293E+19</v>
      </c>
      <c r="P19">
        <f t="shared" si="10"/>
        <v>0.12492772476982611</v>
      </c>
      <c r="Q19">
        <f t="shared" si="11"/>
        <v>33254017818.061615</v>
      </c>
      <c r="R19">
        <f t="shared" si="12"/>
        <v>5.4837536619135482E-6</v>
      </c>
    </row>
    <row r="20" spans="1:18">
      <c r="A20" t="s">
        <v>2</v>
      </c>
      <c r="B20" s="2">
        <v>1</v>
      </c>
      <c r="C20">
        <v>2800</v>
      </c>
      <c r="M20">
        <f t="shared" si="13"/>
        <v>0.74</v>
      </c>
      <c r="N20">
        <f t="shared" si="8"/>
        <v>41876457064.295395</v>
      </c>
      <c r="O20">
        <f t="shared" si="9"/>
        <v>2.6203781070493897E+19</v>
      </c>
      <c r="P20">
        <f t="shared" si="10"/>
        <v>0.12223963651622237</v>
      </c>
      <c r="Q20">
        <f t="shared" si="11"/>
        <v>41876457064.295395</v>
      </c>
      <c r="R20">
        <f t="shared" si="12"/>
        <v>4.8866927573733747E-6</v>
      </c>
    </row>
    <row r="21" spans="1:18">
      <c r="B21" s="2">
        <v>2</v>
      </c>
      <c r="C21">
        <v>2895</v>
      </c>
      <c r="D21">
        <f>SUM(C20:C21)</f>
        <v>5695</v>
      </c>
      <c r="M21">
        <f t="shared" si="13"/>
        <v>0.75</v>
      </c>
      <c r="N21">
        <f t="shared" si="8"/>
        <v>52664982893.148758</v>
      </c>
      <c r="O21">
        <f t="shared" si="9"/>
        <v>3.9622863187624231E+19</v>
      </c>
      <c r="P21">
        <f t="shared" si="10"/>
        <v>0.11952286093339724</v>
      </c>
      <c r="Q21">
        <f t="shared" si="11"/>
        <v>52664982893.148758</v>
      </c>
      <c r="R21">
        <f t="shared" si="12"/>
        <v>4.3575163595967101E-6</v>
      </c>
    </row>
    <row r="22" spans="1:18">
      <c r="M22">
        <f t="shared" si="13"/>
        <v>0.76</v>
      </c>
      <c r="N22">
        <f t="shared" si="8"/>
        <v>66146476117.266953</v>
      </c>
      <c r="O22">
        <f t="shared" si="9"/>
        <v>5.9663949582679745E+19</v>
      </c>
      <c r="P22">
        <f t="shared" si="10"/>
        <v>0.11677484162419749</v>
      </c>
      <c r="Q22">
        <f t="shared" si="11"/>
        <v>66146476117.266953</v>
      </c>
      <c r="R22">
        <f t="shared" si="12"/>
        <v>3.8881825220423138E-6</v>
      </c>
    </row>
    <row r="23" spans="1:18">
      <c r="M23">
        <f t="shared" si="13"/>
        <v>0.77</v>
      </c>
      <c r="N23">
        <f t="shared" si="8"/>
        <v>82971827251.915604</v>
      </c>
      <c r="O23">
        <f t="shared" si="9"/>
        <v>8.9457319041207042E+19</v>
      </c>
      <c r="P23">
        <f t="shared" si="10"/>
        <v>0.11399276416720794</v>
      </c>
      <c r="Q23">
        <f t="shared" si="11"/>
        <v>82971827251.915604</v>
      </c>
      <c r="R23">
        <f t="shared" si="12"/>
        <v>3.4716399130915441E-6</v>
      </c>
    </row>
    <row r="24" spans="1:18">
      <c r="M24">
        <f t="shared" si="13"/>
        <v>0.78</v>
      </c>
      <c r="N24">
        <f t="shared" si="8"/>
        <v>103944159619.33043</v>
      </c>
      <c r="O24">
        <f t="shared" si="9"/>
        <v>1.3353738371755216E+20</v>
      </c>
      <c r="P24">
        <f t="shared" si="10"/>
        <v>0.11117351555921054</v>
      </c>
      <c r="Q24">
        <f t="shared" si="11"/>
        <v>103944159619.33043</v>
      </c>
      <c r="R24">
        <f t="shared" si="12"/>
        <v>3.1017011696784456E-6</v>
      </c>
    </row>
    <row r="25" spans="1:18">
      <c r="M25">
        <f t="shared" si="13"/>
        <v>0.79</v>
      </c>
      <c r="N25">
        <f t="shared" si="8"/>
        <v>130053258867.481</v>
      </c>
      <c r="O25">
        <f t="shared" si="9"/>
        <v>1.9843064412458746E+20</v>
      </c>
      <c r="P25">
        <f t="shared" si="10"/>
        <v>0.10831363522390114</v>
      </c>
      <c r="Q25">
        <f t="shared" si="11"/>
        <v>130053258867.481</v>
      </c>
      <c r="R25">
        <f t="shared" si="12"/>
        <v>2.7729330267036573E-6</v>
      </c>
    </row>
    <row r="26" spans="1:18">
      <c r="M26">
        <f t="shared" si="13"/>
        <v>0.8</v>
      </c>
      <c r="N26">
        <f t="shared" si="8"/>
        <v>162517526629.0329</v>
      </c>
      <c r="O26">
        <f t="shared" si="9"/>
        <v>2.9346607179570958E+20</v>
      </c>
      <c r="P26">
        <f t="shared" si="10"/>
        <v>0.1054092553389369</v>
      </c>
      <c r="Q26">
        <f t="shared" si="11"/>
        <v>162517526629.0329</v>
      </c>
      <c r="R26">
        <f t="shared" si="12"/>
        <v>2.4805609234799317E-6</v>
      </c>
    </row>
    <row r="27" spans="1:18">
      <c r="M27">
        <f t="shared" si="13"/>
        <v>0.81</v>
      </c>
      <c r="N27">
        <f t="shared" si="8"/>
        <v>202835045943.03076</v>
      </c>
      <c r="O27">
        <f t="shared" si="9"/>
        <v>4.3187793447039461E+20</v>
      </c>
      <c r="P27">
        <f t="shared" si="10"/>
        <v>0.10245602749013549</v>
      </c>
      <c r="Q27">
        <f t="shared" si="11"/>
        <v>202835045943.03076</v>
      </c>
      <c r="R27">
        <f t="shared" si="12"/>
        <v>2.2203861138365542E-6</v>
      </c>
    </row>
    <row r="28" spans="1:18">
      <c r="M28">
        <f t="shared" si="13"/>
        <v>0.82000000000000006</v>
      </c>
      <c r="N28">
        <f t="shared" si="8"/>
        <v>252845669239.93835</v>
      </c>
      <c r="O28">
        <f t="shared" si="9"/>
        <v>6.3228394734117965E+20</v>
      </c>
      <c r="P28">
        <f t="shared" si="10"/>
        <v>9.9449031619764428E-2</v>
      </c>
      <c r="Q28">
        <f t="shared" si="11"/>
        <v>252845669239.93835</v>
      </c>
      <c r="R28">
        <f t="shared" si="12"/>
        <v>1.9887135843785139E-6</v>
      </c>
    </row>
    <row r="29" spans="1:18">
      <c r="M29">
        <f t="shared" si="13"/>
        <v>0.83000000000000007</v>
      </c>
      <c r="N29">
        <f t="shared" si="8"/>
        <v>314806426278.69928</v>
      </c>
      <c r="O29">
        <f t="shared" si="9"/>
        <v>9.2062976090059912E+20</v>
      </c>
      <c r="P29">
        <f t="shared" si="10"/>
        <v>9.6382661751676549E-2</v>
      </c>
      <c r="Q29">
        <f t="shared" si="11"/>
        <v>314806426278.69928</v>
      </c>
      <c r="R29">
        <f t="shared" si="12"/>
        <v>1.7822893229018155E-6</v>
      </c>
    </row>
    <row r="30" spans="1:18">
      <c r="M30">
        <f t="shared" si="13"/>
        <v>0.84000000000000008</v>
      </c>
      <c r="N30">
        <f t="shared" si="8"/>
        <v>391483011403.28156</v>
      </c>
      <c r="O30">
        <f t="shared" si="9"/>
        <v>1.3326865062380257E+21</v>
      </c>
      <c r="P30">
        <f t="shared" si="10"/>
        <v>9.3250480824028661E-2</v>
      </c>
      <c r="Q30">
        <f t="shared" si="11"/>
        <v>391483011403.28156</v>
      </c>
      <c r="R30">
        <f t="shared" si="12"/>
        <v>1.5982456821491256E-6</v>
      </c>
    </row>
    <row r="31" spans="1:18">
      <c r="M31">
        <f t="shared" si="13"/>
        <v>0.85000000000000009</v>
      </c>
      <c r="N31">
        <f t="shared" si="8"/>
        <v>486260661014.06891</v>
      </c>
      <c r="O31">
        <f t="shared" si="9"/>
        <v>1.9171575441878001E+21</v>
      </c>
      <c r="P31">
        <f t="shared" si="10"/>
        <v>9.0045033778147612E-2</v>
      </c>
      <c r="Q31">
        <f t="shared" si="11"/>
        <v>486260661014.06891</v>
      </c>
      <c r="R31">
        <f t="shared" si="12"/>
        <v>1.4340537580613304E-6</v>
      </c>
    </row>
    <row r="32" spans="1:18">
      <c r="M32">
        <f t="shared" si="13"/>
        <v>0.8600000000000001</v>
      </c>
      <c r="N32">
        <f t="shared" si="8"/>
        <v>603278389942.93018</v>
      </c>
      <c r="O32">
        <f t="shared" si="9"/>
        <v>2.7393695810804861E+21</v>
      </c>
      <c r="P32">
        <f t="shared" si="10"/>
        <v>8.6757603242769737E-2</v>
      </c>
      <c r="Q32">
        <f t="shared" si="11"/>
        <v>603278389942.93018</v>
      </c>
      <c r="R32">
        <f t="shared" si="12"/>
        <v>1.2874818507673928E-6</v>
      </c>
    </row>
    <row r="33" spans="13:18">
      <c r="M33">
        <f t="shared" si="13"/>
        <v>0.87000000000000011</v>
      </c>
      <c r="N33">
        <f t="shared" si="8"/>
        <v>747591339198.3949</v>
      </c>
      <c r="O33">
        <f t="shared" si="9"/>
        <v>3.8853510886511524E+21</v>
      </c>
      <c r="P33">
        <f t="shared" si="10"/>
        <v>8.3377884704241748E-2</v>
      </c>
      <c r="Q33">
        <f t="shared" si="11"/>
        <v>747591339198.3949</v>
      </c>
      <c r="R33">
        <f t="shared" si="12"/>
        <v>1.156559204424965E-6</v>
      </c>
    </row>
    <row r="34" spans="13:18">
      <c r="M34">
        <f t="shared" si="13"/>
        <v>0.88000000000000012</v>
      </c>
      <c r="N34">
        <f t="shared" si="8"/>
        <v>925366920547.91846</v>
      </c>
      <c r="O34">
        <f t="shared" si="9"/>
        <v>5.4657698147509773E+21</v>
      </c>
      <c r="P34">
        <f t="shared" si="10"/>
        <v>7.9893546193695278E-2</v>
      </c>
      <c r="Q34">
        <f t="shared" si="11"/>
        <v>925366920547.91846</v>
      </c>
      <c r="R34">
        <f t="shared" si="12"/>
        <v>1.0395443317888585E-6</v>
      </c>
    </row>
    <row r="35" spans="13:18">
      <c r="M35">
        <f t="shared" si="13"/>
        <v>0.89000000000000012</v>
      </c>
      <c r="N35">
        <f t="shared" si="8"/>
        <v>1144121552990.8079</v>
      </c>
      <c r="O35">
        <f t="shared" si="9"/>
        <v>7.6186007450787512E+21</v>
      </c>
      <c r="P35">
        <f t="shared" si="10"/>
        <v>7.6289618036176607E-2</v>
      </c>
      <c r="Q35">
        <f t="shared" si="11"/>
        <v>1144121552990.8079</v>
      </c>
      <c r="R35">
        <f t="shared" si="12"/>
        <v>9.3489732368532469E-7</v>
      </c>
    </row>
    <row r="36" spans="13:18">
      <c r="M36">
        <f t="shared" si="13"/>
        <v>0.90000000000000013</v>
      </c>
      <c r="N36">
        <f t="shared" si="8"/>
        <v>1413006104539.0117</v>
      </c>
      <c r="O36">
        <f t="shared" si="9"/>
        <v>1.0508348691918352E+22</v>
      </c>
      <c r="P36">
        <f t="shared" si="10"/>
        <v>7.2547625011000705E-2</v>
      </c>
      <c r="Q36">
        <f t="shared" si="11"/>
        <v>1413006104539.0117</v>
      </c>
      <c r="R36">
        <f>SQRT(Q36)/N36</f>
        <v>8.4125562465210225E-7</v>
      </c>
    </row>
    <row r="37" spans="13:18">
      <c r="M37">
        <f t="shared" si="13"/>
        <v>0.91000000000000014</v>
      </c>
      <c r="N37">
        <f t="shared" si="8"/>
        <v>1743149717700.689</v>
      </c>
      <c r="O37">
        <f t="shared" si="9"/>
        <v>1.4317873531350598E+22</v>
      </c>
      <c r="P37">
        <f t="shared" si="10"/>
        <v>6.8644314293440978E-2</v>
      </c>
      <c r="Q37">
        <f t="shared" si="11"/>
        <v>1743149717700.689</v>
      </c>
      <c r="R37">
        <f t="shared" si="12"/>
        <v>7.5741282577698712E-7</v>
      </c>
    </row>
    <row r="38" spans="13:18">
      <c r="M38">
        <f t="shared" si="13"/>
        <v>0.92000000000000015</v>
      </c>
      <c r="N38">
        <f t="shared" si="8"/>
        <v>2148073553089.2383</v>
      </c>
      <c r="O38">
        <f t="shared" si="9"/>
        <v>1.9225916622839099E+22</v>
      </c>
      <c r="P38">
        <f t="shared" si="10"/>
        <v>6.4549722436789997E-2</v>
      </c>
      <c r="Q38">
        <f t="shared" si="11"/>
        <v>2148073553089.2383</v>
      </c>
      <c r="R38">
        <f t="shared" si="12"/>
        <v>6.8230008585668309E-7</v>
      </c>
    </row>
    <row r="39" spans="13:18">
      <c r="M39">
        <f t="shared" si="13"/>
        <v>0.93000000000000016</v>
      </c>
      <c r="N39">
        <f t="shared" si="8"/>
        <v>2644188184797.8999</v>
      </c>
      <c r="O39">
        <f t="shared" si="9"/>
        <v>2.5358610412628666E+22</v>
      </c>
      <c r="P39">
        <f t="shared" si="10"/>
        <v>6.0224106512104608E-2</v>
      </c>
      <c r="Q39">
        <f t="shared" si="11"/>
        <v>2644188184797.8999</v>
      </c>
      <c r="R39">
        <f t="shared" si="12"/>
        <v>6.1496984378816714E-7</v>
      </c>
    </row>
    <row r="40" spans="13:18">
      <c r="M40">
        <f t="shared" si="13"/>
        <v>0.94000000000000017</v>
      </c>
      <c r="N40">
        <f t="shared" si="8"/>
        <v>3251390984715.8633</v>
      </c>
      <c r="O40">
        <f t="shared" si="9"/>
        <v>3.2695494852035608E+22</v>
      </c>
      <c r="P40">
        <f t="shared" si="10"/>
        <v>5.561279983200465E-2</v>
      </c>
      <c r="Q40">
        <f t="shared" si="11"/>
        <v>3251390984715.8633</v>
      </c>
      <c r="R40">
        <f t="shared" si="12"/>
        <v>5.5458152977771492E-7</v>
      </c>
    </row>
    <row r="41" spans="13:18">
      <c r="M41">
        <f t="shared" si="13"/>
        <v>0.95000000000000018</v>
      </c>
      <c r="N41">
        <f t="shared" si="8"/>
        <v>3993782912421.731</v>
      </c>
      <c r="O41">
        <f t="shared" si="9"/>
        <v>4.0898210132183833E+22</v>
      </c>
      <c r="P41">
        <f t="shared" si="10"/>
        <v>5.0636968354183159E-2</v>
      </c>
      <c r="Q41">
        <f t="shared" si="11"/>
        <v>3993782912421.731</v>
      </c>
      <c r="R41">
        <f t="shared" si="12"/>
        <v>5.0038902151633084E-7</v>
      </c>
    </row>
    <row r="42" spans="13:18">
      <c r="M42">
        <f t="shared" si="13"/>
        <v>0.96000000000000019</v>
      </c>
      <c r="N42">
        <f t="shared" si="8"/>
        <v>4900527766485.3252</v>
      </c>
      <c r="O42">
        <f t="shared" si="9"/>
        <v>4.9010555898149957E+22</v>
      </c>
      <c r="P42">
        <f t="shared" si="10"/>
        <v>4.5175395145262399E-2</v>
      </c>
      <c r="Q42">
        <f t="shared" si="11"/>
        <v>4900527766485.3252</v>
      </c>
      <c r="R42">
        <f t="shared" si="12"/>
        <v>4.5172962478556816E-7</v>
      </c>
    </row>
    <row r="43" spans="13:18">
      <c r="M43">
        <f t="shared" si="13"/>
        <v>0.9700000000000002</v>
      </c>
      <c r="N43">
        <f t="shared" si="8"/>
        <v>6006881249952.3096</v>
      </c>
      <c r="O43">
        <f t="shared" si="9"/>
        <v>5.4948155864510139E+22</v>
      </c>
      <c r="P43">
        <f t="shared" si="10"/>
        <v>3.9023616434076126E-2</v>
      </c>
      <c r="Q43">
        <f t="shared" si="11"/>
        <v>6006881249952.3096</v>
      </c>
      <c r="R43">
        <f t="shared" si="12"/>
        <v>4.0801438676093548E-7</v>
      </c>
    </row>
    <row r="44" spans="13:18">
      <c r="M44">
        <f t="shared" si="13"/>
        <v>0.9800000000000002</v>
      </c>
      <c r="N44">
        <f t="shared" si="8"/>
        <v>7355422272011.2559</v>
      </c>
      <c r="O44">
        <f t="shared" si="9"/>
        <v>5.4648724039998573E+22</v>
      </c>
      <c r="P44">
        <f t="shared" si="10"/>
        <v>3.1782086308186228E-2</v>
      </c>
      <c r="Q44">
        <f t="shared" si="11"/>
        <v>7355422272011.2559</v>
      </c>
      <c r="R44">
        <f t="shared" si="12"/>
        <v>3.6871957520097691E-7</v>
      </c>
    </row>
    <row r="45" spans="13:18">
      <c r="M45">
        <f t="shared" si="13"/>
        <v>0.99000000000000021</v>
      </c>
      <c r="N45">
        <f t="shared" si="8"/>
        <v>8997524883074.9844</v>
      </c>
      <c r="O45">
        <f t="shared" si="9"/>
        <v>4.0681132674146583E+22</v>
      </c>
      <c r="P45">
        <f t="shared" si="10"/>
        <v>2.2416791983110765E-2</v>
      </c>
      <c r="Q45">
        <f t="shared" si="11"/>
        <v>8997524883074.9844</v>
      </c>
      <c r="R45">
        <f t="shared" si="12"/>
        <v>3.3337917828813014E-7</v>
      </c>
    </row>
    <row r="46" spans="13:18">
      <c r="M46">
        <v>0.999</v>
      </c>
      <c r="N46">
        <f t="shared" si="8"/>
        <v>10777344483487.687</v>
      </c>
      <c r="O46">
        <f t="shared" si="9"/>
        <v>5.8104629372567526E+21</v>
      </c>
      <c r="P46">
        <f t="shared" si="10"/>
        <v>7.0728362420073836E-3</v>
      </c>
      <c r="Q46">
        <f t="shared" si="11"/>
        <v>10777344483487.687</v>
      </c>
      <c r="R46">
        <f t="shared" si="12"/>
        <v>3.046099726524352E-7</v>
      </c>
    </row>
    <row r="47" spans="13:18">
      <c r="M47">
        <v>0.99990000000000001</v>
      </c>
      <c r="N47">
        <f t="shared" si="8"/>
        <v>10973147472108.531</v>
      </c>
      <c r="O47">
        <f t="shared" si="9"/>
        <v>6.0207993121970337E+20</v>
      </c>
      <c r="P47">
        <f t="shared" si="10"/>
        <v>2.236123881295504E-3</v>
      </c>
      <c r="Q47">
        <f t="shared" si="11"/>
        <v>10973147472108.531</v>
      </c>
      <c r="R47">
        <f t="shared" si="12"/>
        <v>3.0188003527004556E-7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D9" sqref="D9"/>
    </sheetView>
  </sheetViews>
  <sheetFormatPr defaultRowHeight="15"/>
  <cols>
    <col min="1" max="1" width="41.28515625" bestFit="1" customWidth="1"/>
    <col min="2" max="2" width="18.85546875" customWidth="1"/>
  </cols>
  <sheetData>
    <row r="1" spans="1:2">
      <c r="A1" t="s">
        <v>35</v>
      </c>
    </row>
    <row r="2" spans="1:2">
      <c r="A2" t="s">
        <v>36</v>
      </c>
    </row>
    <row r="4" spans="1:2">
      <c r="A4" t="s">
        <v>48</v>
      </c>
      <c r="B4">
        <v>30</v>
      </c>
    </row>
    <row r="5" spans="1:2">
      <c r="A5" t="s">
        <v>46</v>
      </c>
      <c r="B5">
        <v>0.8</v>
      </c>
    </row>
    <row r="6" spans="1:2">
      <c r="A6" t="s">
        <v>39</v>
      </c>
      <c r="B6" s="12">
        <f>1/((1-B5)/(1+B5)*((1+B5)^B4-1)-1)</f>
        <v>1.9772767138382674E-7</v>
      </c>
    </row>
    <row r="7" spans="1:2">
      <c r="A7" t="s">
        <v>40</v>
      </c>
      <c r="B7" s="13">
        <f>1/B6</f>
        <v>5057461.0675448216</v>
      </c>
    </row>
    <row r="8" spans="1:2">
      <c r="A8" t="s">
        <v>43</v>
      </c>
      <c r="B8">
        <v>0.8</v>
      </c>
    </row>
    <row r="9" spans="1:2">
      <c r="A9" t="s">
        <v>44</v>
      </c>
      <c r="B9" s="12">
        <f>1/((1-B8)/(1+B8)*((1+B8)^B4-1)-1)</f>
        <v>1.9772767138382674E-7</v>
      </c>
    </row>
    <row r="10" spans="1:2">
      <c r="A10" t="s">
        <v>45</v>
      </c>
      <c r="B10" s="13">
        <f>1/B9</f>
        <v>5057461.0675448216</v>
      </c>
    </row>
    <row r="11" spans="1:2">
      <c r="A11" t="s">
        <v>47</v>
      </c>
      <c r="B11">
        <v>0.8</v>
      </c>
    </row>
    <row r="12" spans="1:2">
      <c r="A12" t="s">
        <v>41</v>
      </c>
      <c r="B12" s="12">
        <f>1/((1-B11)/(1+B11)*((1+B11)^B4-1)-1)</f>
        <v>1.9772767138382674E-7</v>
      </c>
    </row>
    <row r="13" spans="1:2">
      <c r="A13" t="s">
        <v>42</v>
      </c>
      <c r="B13" s="13">
        <f>1/B12</f>
        <v>5057461.0675448216</v>
      </c>
    </row>
    <row r="15" spans="1:2">
      <c r="A15" t="s">
        <v>37</v>
      </c>
    </row>
    <row r="16" spans="1:2">
      <c r="A16" t="s">
        <v>3</v>
      </c>
      <c r="B16">
        <v>151</v>
      </c>
    </row>
    <row r="17" spans="1:2">
      <c r="A17" t="s">
        <v>38</v>
      </c>
      <c r="B17">
        <f>B16/2</f>
        <v>75.5</v>
      </c>
    </row>
    <row r="19" spans="1:2">
      <c r="A19" t="s">
        <v>49</v>
      </c>
    </row>
    <row r="20" spans="1:2">
      <c r="A20" t="s">
        <v>50</v>
      </c>
      <c r="B20">
        <f>(1+B5)^B4*B6</f>
        <v>9.0000019772767175</v>
      </c>
    </row>
    <row r="21" spans="1:2">
      <c r="A21" t="s">
        <v>51</v>
      </c>
      <c r="B21">
        <f>(1+B8)^B4*B9</f>
        <v>9.0000019772767175</v>
      </c>
    </row>
    <row r="22" spans="1:2">
      <c r="A22" t="s">
        <v>52</v>
      </c>
      <c r="B22">
        <f>(1+B11)^B4*B12</f>
        <v>9.0000019772767175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Allele Profile Permutations</vt:lpstr>
      <vt:lpstr>Example Calcs</vt:lpstr>
      <vt:lpstr>Parameter Calcs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Carnellr</dc:creator>
  <cp:lastModifiedBy>Carnellr</cp:lastModifiedBy>
  <dcterms:created xsi:type="dcterms:W3CDTF">2013-02-14T04:50:36Z</dcterms:created>
  <dcterms:modified xsi:type="dcterms:W3CDTF">2013-02-24T04:04:54Z</dcterms:modified>
</cp:coreProperties>
</file>