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05" tabRatio="874" activeTab="18"/>
  </bookViews>
  <sheets>
    <sheet name="Dashboard KPI" sheetId="1" r:id="rId1"/>
    <sheet name="KPI Pembelian" sheetId="2" state="hidden" r:id="rId2"/>
    <sheet name="KPI Produksi" sheetId="3" state="hidden" r:id="rId3"/>
    <sheet name="KPI NOK Pabrik" sheetId="4" state="hidden" r:id="rId4"/>
    <sheet name="KPI Stok Total" sheetId="5" state="hidden" r:id="rId5"/>
    <sheet name="KPI Stok Pabrik" sheetId="6" state="hidden" r:id="rId6"/>
    <sheet name="KPI Stok Cabang" sheetId="7" state="hidden" r:id="rId7"/>
    <sheet name="Total Stok" sheetId="8" state="hidden" r:id="rId8"/>
    <sheet name="Stok Pabrik" sheetId="9" state="hidden" r:id="rId9"/>
    <sheet name="BB" sheetId="10" state="hidden" r:id="rId10"/>
    <sheet name="BJ" sheetId="11" state="hidden" r:id="rId11"/>
    <sheet name="NOK" sheetId="12" state="hidden" r:id="rId12"/>
    <sheet name="Stok Cabang" sheetId="13" state="hidden" r:id="rId13"/>
    <sheet name="KPI Stok Kebun" sheetId="14" state="hidden" r:id="rId14"/>
    <sheet name="KPI Pengiriman" sheetId="15" state="hidden" r:id="rId15"/>
    <sheet name="Stok Mato Cabang" sheetId="16" state="hidden" r:id="rId16"/>
    <sheet name="Laporan Pemantauan" sheetId="17" r:id="rId17"/>
    <sheet name="Audit" sheetId="18" r:id="rId18"/>
    <sheet name="Dashboard KPI (2)" sheetId="19" r:id="rId19"/>
    <sheet name="Sheet1" sheetId="20" r:id="rId20"/>
  </sheets>
  <calcPr calcId="144525"/>
  <pivotCaches>
    <pivotCache cacheId="0" r:id="rId21"/>
  </pivotCaches>
</workbook>
</file>

<file path=xl/sharedStrings.xml><?xml version="1.0" encoding="utf-8"?>
<sst xmlns="http://schemas.openxmlformats.org/spreadsheetml/2006/main" count="105">
  <si>
    <t>Row Labels</t>
  </si>
  <si>
    <t>Sum of Pembelian</t>
  </si>
  <si>
    <t>Sum of Target Pembelian</t>
  </si>
  <si>
    <t>May</t>
  </si>
  <si>
    <t>Apr</t>
  </si>
  <si>
    <t>Mar</t>
  </si>
  <si>
    <t>Feb</t>
  </si>
  <si>
    <t>Grand Total</t>
  </si>
  <si>
    <t>Sum of Hasil Produksi</t>
  </si>
  <si>
    <t>Sum of Target Produksi</t>
  </si>
  <si>
    <t>Sum of Balance NOK</t>
  </si>
  <si>
    <t>Sum of Target NOK</t>
  </si>
  <si>
    <t>Sum of Total Stok Awal</t>
  </si>
  <si>
    <t>Sum of Target Total Stok</t>
  </si>
  <si>
    <t>Sum of Total Stok Pabrik Awal</t>
  </si>
  <si>
    <t>Sum of Target Stok Pabrik</t>
  </si>
  <si>
    <t>Sum of Stok Cabang Awal</t>
  </si>
  <si>
    <t>Sum of Target Stok Cabang</t>
  </si>
  <si>
    <t>Sum of Total Stok Akhir</t>
  </si>
  <si>
    <t>Sum of Selisih Stok</t>
  </si>
  <si>
    <t>Dec</t>
  </si>
  <si>
    <t>Nov</t>
  </si>
  <si>
    <t>Oct</t>
  </si>
  <si>
    <t>Sep</t>
  </si>
  <si>
    <t>Aug</t>
  </si>
  <si>
    <t>Jul</t>
  </si>
  <si>
    <t>Jun</t>
  </si>
  <si>
    <t>Sum of Total Stok Pabrik Akhir</t>
  </si>
  <si>
    <t>Sum of Selisih Stok Pabrik</t>
  </si>
  <si>
    <t>Sum of Stok BB Awal</t>
  </si>
  <si>
    <t>Sum of Produksi</t>
  </si>
  <si>
    <t>Sum of Balance BB</t>
  </si>
  <si>
    <t>Sum of Stok BJ Awal</t>
  </si>
  <si>
    <t>Sum of Total Pengiriman</t>
  </si>
  <si>
    <t>Sum of Balance Stok BJ</t>
  </si>
  <si>
    <t>Sum of Stok NOK Awal</t>
  </si>
  <si>
    <t>Sum of In NOK</t>
  </si>
  <si>
    <t>Sum of Out NOK</t>
  </si>
  <si>
    <t>Sum of Stok Cabang Akhir</t>
  </si>
  <si>
    <t>Sum of Selisih Stok Cabang</t>
  </si>
  <si>
    <t>Sum of Realisasi Stok Kebun</t>
  </si>
  <si>
    <t>Sum of Target Stok Kebun</t>
  </si>
  <si>
    <t>Average of M1</t>
  </si>
  <si>
    <t>Average of M2</t>
  </si>
  <si>
    <t>Average of M3</t>
  </si>
  <si>
    <t>Average of M4</t>
  </si>
  <si>
    <t>Average of % Pengiriman</t>
  </si>
  <si>
    <t>Sum of Target Stok Mati Cabang</t>
  </si>
  <si>
    <t>Sum of Realisasi Stok Mati</t>
  </si>
  <si>
    <t>Pak Armin</t>
  </si>
  <si>
    <t>Lintang</t>
  </si>
  <si>
    <t>Pak Agus dan Eva</t>
  </si>
  <si>
    <t>Pak Agus</t>
  </si>
  <si>
    <t>Bu Yeni dan Eva</t>
  </si>
  <si>
    <t>Ko Ayung</t>
  </si>
  <si>
    <t>Note : Data pakai Hpp Exc Ppn</t>
  </si>
  <si>
    <t>Note : Data pakai Hpp  Exclude Ppn</t>
  </si>
  <si>
    <t>Note : Data pakai Hpp</t>
  </si>
  <si>
    <t>Note : Data Pakai Harga intern cabang Exclude Ppn</t>
  </si>
  <si>
    <t>Bulan</t>
  </si>
  <si>
    <t>Total Stok Awal</t>
  </si>
  <si>
    <t>Target Total Stok</t>
  </si>
  <si>
    <t>Total Stok Akhir</t>
  </si>
  <si>
    <t>Selisih Stok</t>
  </si>
  <si>
    <t>Total Stok Pabrik Awal</t>
  </si>
  <si>
    <t>Target Stok Pabrik</t>
  </si>
  <si>
    <t>Total Stok Pabrik Akhir</t>
  </si>
  <si>
    <t>Selisih Stok Pabrik</t>
  </si>
  <si>
    <t>Stok BB Awal</t>
  </si>
  <si>
    <t>Target Pembelian</t>
  </si>
  <si>
    <t>Pembelian</t>
  </si>
  <si>
    <t>Produksi</t>
  </si>
  <si>
    <t>Balance BB</t>
  </si>
  <si>
    <t>Stok BJ Awal</t>
  </si>
  <si>
    <t>Target Produksi</t>
  </si>
  <si>
    <t>Hasil Produksi</t>
  </si>
  <si>
    <t>Target Pengiriman</t>
  </si>
  <si>
    <t>Total Pengiriman</t>
  </si>
  <si>
    <t>M1</t>
  </si>
  <si>
    <t>M2</t>
  </si>
  <si>
    <t>M3</t>
  </si>
  <si>
    <t>M4</t>
  </si>
  <si>
    <t>% Pengiriman</t>
  </si>
  <si>
    <t>Balance Stok BJ</t>
  </si>
  <si>
    <t>Stok NOK Awal</t>
  </si>
  <si>
    <t>Target NOK</t>
  </si>
  <si>
    <t>In NOK</t>
  </si>
  <si>
    <t>Out NOK</t>
  </si>
  <si>
    <t>Balance NOK</t>
  </si>
  <si>
    <t>Stok Cabang Awal</t>
  </si>
  <si>
    <t>Target Stok Cabang</t>
  </si>
  <si>
    <t>Plan Beli Cabang</t>
  </si>
  <si>
    <t>Real Beli</t>
  </si>
  <si>
    <t>Real Jual</t>
  </si>
  <si>
    <t>Retur Cabang</t>
  </si>
  <si>
    <t>Stok Cabang Akhir</t>
  </si>
  <si>
    <t>Selisih Stok Cabang</t>
  </si>
  <si>
    <t>Target Stok Mati Cabang</t>
  </si>
  <si>
    <t>Realisasi Stok Mati</t>
  </si>
  <si>
    <t>Target Stok Kebun</t>
  </si>
  <si>
    <t>Realisasi Stok Kebun</t>
  </si>
  <si>
    <t>Audit</t>
  </si>
  <si>
    <t>Penjualan total (cabang+kebun)</t>
  </si>
  <si>
    <t>Total Pembelian Cba</t>
  </si>
  <si>
    <t>Selisih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</si>
</sst>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3">
    <font>
      <sz val="11"/>
      <color indexed="8"/>
      <name val="Calibri"/>
      <charset val="134"/>
    </font>
    <font>
      <b/>
      <sz val="11"/>
      <name val="Calibri"/>
      <charset val="134"/>
    </font>
    <font>
      <b/>
      <sz val="11"/>
      <color indexed="8"/>
      <name val="Calibri"/>
      <charset val="134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6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13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5" borderId="9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29" borderId="10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2" fillId="29" borderId="9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</cellStyleXfs>
  <cellXfs count="32">
    <xf numFmtId="0" fontId="0" fillId="0" borderId="0" xfId="0" applyAlignment="1"/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0" borderId="0" xfId="0" applyFill="1" applyBorder="1" applyAlignment="1"/>
    <xf numFmtId="176" fontId="0" fillId="0" borderId="0" xfId="2" applyNumberFormat="1" applyFont="1" applyBorder="1" applyAlignment="1"/>
    <xf numFmtId="43" fontId="0" fillId="0" borderId="0" xfId="2" applyAlignment="1"/>
    <xf numFmtId="0" fontId="1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176" fontId="0" fillId="0" borderId="0" xfId="2" applyNumberFormat="1" applyFont="1" applyAlignment="1"/>
    <xf numFmtId="0" fontId="1" fillId="7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176" fontId="0" fillId="0" borderId="0" xfId="2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76" fontId="0" fillId="0" borderId="0" xfId="0" applyNumberFormat="1" applyFill="1" applyBorder="1" applyAlignment="1"/>
    <xf numFmtId="9" fontId="0" fillId="0" borderId="0" xfId="6" applyFont="1" applyBorder="1" applyAlignment="1"/>
    <xf numFmtId="9" fontId="0" fillId="0" borderId="0" xfId="6" applyAlignment="1"/>
    <xf numFmtId="0" fontId="2" fillId="9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76" fontId="0" fillId="0" borderId="0" xfId="2" applyNumberFormat="1" applyFont="1" applyBorder="1" applyAlignment="1">
      <alignment horizontal="right"/>
    </xf>
    <xf numFmtId="176" fontId="0" fillId="0" borderId="0" xfId="2" applyNumberFormat="1" applyFont="1" applyFill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176" fontId="0" fillId="0" borderId="0" xfId="0" applyNumberFormat="1" applyBorder="1" applyAlignment="1"/>
    <xf numFmtId="0" fontId="0" fillId="0" borderId="0" xfId="0" applyAlignment="1">
      <alignment horizontal="left"/>
    </xf>
    <xf numFmtId="176" fontId="0" fillId="0" borderId="0" xfId="0" applyNumberFormat="1" applyAlignment="1"/>
    <xf numFmtId="9" fontId="0" fillId="0" borderId="0" xfId="0" applyNumberForma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pivotCacheDefinition" Target="pivotCache/pivotCacheDefinition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600" b="1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r>
              <a:rPr lang="zh-CN" altLang="zh-CN"/>
              <a:t>KPI Pembelian(Lili dan Lintang)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Pembelian'!$B$3</c:f>
              <c:strCache>
                <c:ptCount val="1"/>
                <c:pt idx="0">
                  <c:v>Sum of Pembelian</c:v>
                </c:pt>
              </c:strCache>
            </c:strRef>
          </c:tx>
          <c:spPr>
            <a:gradFill rotWithShape="0">
              <a:gsLst>
                <a:gs pos="0">
                  <a:srgbClr val="5B9BD5"/>
                </a:gs>
                <a:gs pos="100000">
                  <a:srgbClr val="5B9BD5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'KPI Pembelian'!$A$4:$A$8</c:f>
              <c:strCache>
                <c:ptCount val="5"/>
                <c:pt idx="0">
                  <c:v>May</c:v>
                </c:pt>
                <c:pt idx="1">
                  <c:v>Apr</c:v>
                </c:pt>
                <c:pt idx="2">
                  <c:v>Mar</c:v>
                </c:pt>
                <c:pt idx="3">
                  <c:v>Feb</c:v>
                </c:pt>
                <c:pt idx="4">
                  <c:v>Grand Total</c:v>
                </c:pt>
              </c:strCache>
            </c:strRef>
          </c:cat>
          <c:val>
            <c:numRef>
              <c:f>'KPI Pembelian'!$B$4:$B$8</c:f>
              <c:numCache>
                <c:formatCode>_(* #,##0_);_(* \(#,##0\);_(* "-"??_);_(@_)</c:formatCode>
                <c:ptCount val="5"/>
                <c:pt idx="2">
                  <c:v>5791857869</c:v>
                </c:pt>
                <c:pt idx="3">
                  <c:v>44737518339</c:v>
                </c:pt>
                <c:pt idx="4">
                  <c:v>50529376208</c:v>
                </c:pt>
              </c:numCache>
            </c:numRef>
          </c:val>
        </c:ser>
        <c:ser>
          <c:idx val="1"/>
          <c:order val="1"/>
          <c:tx>
            <c:strRef>
              <c:f>'KPI Pembelian'!$C$3</c:f>
              <c:strCache>
                <c:ptCount val="1"/>
                <c:pt idx="0">
                  <c:v>Sum of Target Pembelian</c:v>
                </c:pt>
              </c:strCache>
            </c:strRef>
          </c:tx>
          <c:spPr>
            <a:gradFill rotWithShape="0">
              <a:gsLst>
                <a:gs pos="0">
                  <a:srgbClr val="ED7D31"/>
                </a:gs>
                <a:gs pos="100000">
                  <a:srgbClr val="ED7D31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'KPI Pembelian'!$A$4:$A$8</c:f>
              <c:strCache>
                <c:ptCount val="5"/>
                <c:pt idx="0">
                  <c:v>May</c:v>
                </c:pt>
                <c:pt idx="1">
                  <c:v>Apr</c:v>
                </c:pt>
                <c:pt idx="2">
                  <c:v>Mar</c:v>
                </c:pt>
                <c:pt idx="3">
                  <c:v>Feb</c:v>
                </c:pt>
                <c:pt idx="4">
                  <c:v>Grand Total</c:v>
                </c:pt>
              </c:strCache>
            </c:strRef>
          </c:cat>
          <c:val>
            <c:numRef>
              <c:f>'KPI Pembelian'!$C$4:$C$8</c:f>
              <c:numCache>
                <c:formatCode>_(* #,##0_);_(* \(#,##0\);_(* "-"??_);_(@_)</c:formatCode>
                <c:ptCount val="5"/>
                <c:pt idx="0">
                  <c:v>23800000000</c:v>
                </c:pt>
                <c:pt idx="1">
                  <c:v>22900000000</c:v>
                </c:pt>
                <c:pt idx="2">
                  <c:v>13200000000</c:v>
                </c:pt>
                <c:pt idx="3">
                  <c:v>44000000000</c:v>
                </c:pt>
                <c:pt idx="4">
                  <c:v>103900000000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0"/>
        <c:axId val="1"/>
      </c:barChart>
      <c:catAx>
        <c:axId val="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 cmpd="sng" algn="ctr">
            <a:solidFill>
              <a:srgbClr val="FFFFFF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FFFFFF"/>
              </a:solidFill>
              <a:prstDash val="solid"/>
              <a:round/>
            </a:ln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</c:dispUnitsLbl>
        </c:dispUnits>
      </c:valAx>
      <c:spPr>
        <a:noFill/>
        <a:ln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FFFFFF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gradFill rotWithShape="0">
      <a:gsLst>
        <a:gs pos="0">
          <a:srgbClr val="000000"/>
        </a:gs>
        <a:gs pos="100000">
          <a:srgbClr val="000000"/>
        </a:gs>
      </a:gsLst>
      <a:path path="rect">
        <a:fillToRect l="50000" t="50000" r="50000" b="50000"/>
      </a:path>
    </a:gradFill>
    <a:ln w="9525" cap="flat" cmpd="sng" algn="ctr">
      <a:noFill/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SimSun" panose="02010600030101010101" pitchFamily="7" charset="-122"/>
          <a:ea typeface="SimSun" panose="02010600030101010101" pitchFamily="7" charset="-122"/>
          <a:cs typeface="SimSun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600" b="1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r>
              <a:rPr lang="zh-CN" altLang="zh-CN"/>
              <a:t>KPI Pembelian(Lili dan Lintang)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Pembelian</c:v>
                </c:pt>
              </c:strCache>
            </c:strRef>
          </c:tx>
          <c:spPr>
            <a:gradFill rotWithShape="0">
              <a:gsLst>
                <a:gs pos="0">
                  <a:srgbClr val="5B9BD5"/>
                </a:gs>
                <a:gs pos="100000">
                  <a:srgbClr val="5B9BD5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Sheet1!$A$4:$A$7</c:f>
              <c:strCache>
                <c:ptCount val="4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</c:strCache>
            </c:strRef>
          </c:cat>
          <c:val>
            <c:numRef>
              <c:f>Sheet1!$B$4:$B$7</c:f>
              <c:numCache>
                <c:formatCode>_(* #,##0_);_(* \(#,##0\);_(* "-"??_);_(@_)</c:formatCode>
                <c:ptCount val="4"/>
                <c:pt idx="0">
                  <c:v>44737518339</c:v>
                </c:pt>
                <c:pt idx="1">
                  <c:v>6282318000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Target Pembelian</c:v>
                </c:pt>
              </c:strCache>
            </c:strRef>
          </c:tx>
          <c:spPr>
            <a:gradFill rotWithShape="0">
              <a:gsLst>
                <a:gs pos="0">
                  <a:srgbClr val="ED7D31"/>
                </a:gs>
                <a:gs pos="100000">
                  <a:srgbClr val="ED7D31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Sheet1!$A$4:$A$7</c:f>
              <c:strCache>
                <c:ptCount val="4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</c:strCache>
            </c:strRef>
          </c:cat>
          <c:val>
            <c:numRef>
              <c:f>Sheet1!$C$4:$C$7</c:f>
              <c:numCache>
                <c:formatCode>_(* #,##0_);_(* \(#,##0\);_(* "-"??_);_(@_)</c:formatCode>
                <c:ptCount val="4"/>
                <c:pt idx="0">
                  <c:v>44000000000</c:v>
                </c:pt>
                <c:pt idx="1">
                  <c:v>13200000000</c:v>
                </c:pt>
                <c:pt idx="2">
                  <c:v>22900000000</c:v>
                </c:pt>
                <c:pt idx="3">
                  <c:v>23800000000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0"/>
        <c:axId val="1"/>
      </c:barChart>
      <c:catAx>
        <c:axId val="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 cmpd="sng" algn="ctr">
            <a:solidFill>
              <a:srgbClr val="FFFFFF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FFFFFF"/>
              </a:solidFill>
              <a:prstDash val="solid"/>
              <a:round/>
            </a:ln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</c:dispUnitsLbl>
        </c:dispUnits>
      </c:valAx>
      <c:spPr>
        <a:noFill/>
        <a:ln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FFFFFF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gradFill rotWithShape="0">
      <a:gsLst>
        <a:gs pos="0">
          <a:srgbClr val="000000"/>
        </a:gs>
        <a:gs pos="100000">
          <a:srgbClr val="000000"/>
        </a:gs>
      </a:gsLst>
      <a:path path="rect">
        <a:fillToRect l="50000" t="50000" r="50000" b="50000"/>
      </a:path>
    </a:gradFill>
    <a:ln w="9525" cap="flat" cmpd="sng" algn="ctr">
      <a:noFill/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SimSun" panose="02010600030101010101" pitchFamily="7" charset="-122"/>
          <a:ea typeface="SimSun" panose="02010600030101010101" pitchFamily="7" charset="-122"/>
          <a:cs typeface="SimSun" panose="02010600030101010101" pitchFamily="7" charset="-122"/>
        </a:defRPr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600" b="1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r>
              <a:rPr lang="zh-CN" altLang="zh-CN"/>
              <a:t>KPI Produksi(Pak Agus dan Tim)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Produksi</c:v>
                </c:pt>
              </c:strCache>
            </c:strRef>
          </c:tx>
          <c:spPr>
            <a:gradFill rotWithShape="0">
              <a:gsLst>
                <a:gs pos="0">
                  <a:srgbClr val="5B9BD5"/>
                </a:gs>
                <a:gs pos="100000">
                  <a:srgbClr val="5B9BD5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Sheet1!$E$4:$E$7</c:f>
              <c:strCache>
                <c:ptCount val="4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</c:strCache>
            </c:strRef>
          </c:cat>
          <c:val>
            <c:numRef>
              <c:f>Sheet1!$F$4:$F$7</c:f>
              <c:numCache>
                <c:formatCode>_(* #,##0_);_(* \(#,##0\);_(* "-"??_);_(@_)</c:formatCode>
                <c:ptCount val="4"/>
                <c:pt idx="0">
                  <c:v>49430743107</c:v>
                </c:pt>
                <c:pt idx="1">
                  <c:v>38510884950.44</c:v>
                </c:pt>
              </c:numCache>
            </c:numRef>
          </c:val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Target Produksi</c:v>
                </c:pt>
              </c:strCache>
            </c:strRef>
          </c:tx>
          <c:spPr>
            <a:gradFill rotWithShape="0">
              <a:gsLst>
                <a:gs pos="0">
                  <a:srgbClr val="ED7D31"/>
                </a:gs>
                <a:gs pos="100000">
                  <a:srgbClr val="ED7D31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Sheet1!$E$4:$E$7</c:f>
              <c:strCache>
                <c:ptCount val="4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</c:strCache>
            </c:strRef>
          </c:cat>
          <c:val>
            <c:numRef>
              <c:f>Sheet1!$G$4:$G$7</c:f>
              <c:numCache>
                <c:formatCode>_(* #,##0_);_(* \(#,##0\);_(* "-"??_);_(@_)</c:formatCode>
                <c:ptCount val="4"/>
                <c:pt idx="0">
                  <c:v>45000000000</c:v>
                </c:pt>
                <c:pt idx="1">
                  <c:v>42300000000</c:v>
                </c:pt>
                <c:pt idx="2">
                  <c:v>44000000000</c:v>
                </c:pt>
                <c:pt idx="3">
                  <c:v>55200000000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0"/>
        <c:axId val="1"/>
      </c:barChart>
      <c:catAx>
        <c:axId val="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 cmpd="sng" algn="ctr">
            <a:solidFill>
              <a:srgbClr val="FFFFFF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FFFFFF"/>
              </a:solidFill>
              <a:prstDash val="solid"/>
              <a:round/>
            </a:ln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</c:dispUnitsLbl>
        </c:dispUnits>
      </c:valAx>
      <c:spPr>
        <a:noFill/>
        <a:ln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FFFFFF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gradFill rotWithShape="0">
      <a:gsLst>
        <a:gs pos="0">
          <a:srgbClr val="000000"/>
        </a:gs>
        <a:gs pos="100000">
          <a:srgbClr val="000000"/>
        </a:gs>
      </a:gsLst>
      <a:path path="rect">
        <a:fillToRect l="50000" t="50000" r="50000" b="50000"/>
      </a:path>
    </a:gradFill>
    <a:ln w="9525" cap="flat" cmpd="sng" algn="ctr">
      <a:noFill/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SimSun" panose="02010600030101010101" pitchFamily="7" charset="-122"/>
          <a:ea typeface="SimSun" panose="02010600030101010101" pitchFamily="7" charset="-122"/>
          <a:cs typeface="SimSun" panose="02010600030101010101" pitchFamily="7" charset="-122"/>
        </a:defRPr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600" b="1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r>
              <a:rPr lang="zh-CN" altLang="zh-CN"/>
              <a:t>KPI Stok Total(Supply Chain)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Sheet1!$Z$3</c:f>
              <c:strCache>
                <c:ptCount val="1"/>
                <c:pt idx="0">
                  <c:v>Total Stok Awal</c:v>
                </c:pt>
              </c:strCache>
            </c:strRef>
          </c:tx>
          <c:spPr>
            <a:ln w="25400" cap="rnd" cmpd="sng" algn="ctr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 cap="flat" cmpd="sng" algn="ctr">
                <a:solidFill>
                  <a:srgbClr val="5B9BD5"/>
                </a:solidFill>
                <a:prstDash val="solid"/>
                <a:round/>
              </a:ln>
            </c:spPr>
          </c:marker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Sheet1!$Y$4:$Y$7</c:f>
              <c:strCache>
                <c:ptCount val="4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</c:strCache>
            </c:strRef>
          </c:cat>
          <c:val>
            <c:numRef>
              <c:f>Sheet1!$Z$4:$Z$7</c:f>
              <c:numCache>
                <c:formatCode>_(* #,##0.00_);_(* \(#,##0.00\);_(* "-"??_);_(@_)</c:formatCode>
                <c:ptCount val="4"/>
                <c:pt idx="0">
                  <c:v>331620939440.15</c:v>
                </c:pt>
                <c:pt idx="1">
                  <c:v>329672802348.92</c:v>
                </c:pt>
                <c:pt idx="2">
                  <c:v>300971855161.91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Sheet1!$AA$3</c:f>
              <c:strCache>
                <c:ptCount val="1"/>
                <c:pt idx="0">
                  <c:v>Target Total Stok</c:v>
                </c:pt>
              </c:strCache>
            </c:strRef>
          </c:tx>
          <c:spPr>
            <a:ln w="2540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  <a:ln w="9525" cap="flat" cmpd="sng" algn="ctr">
                <a:solidFill>
                  <a:srgbClr val="ED7D31"/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Sheet1!$Y$4:$Y$7</c:f>
              <c:strCache>
                <c:ptCount val="4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</c:strCache>
            </c:strRef>
          </c:cat>
          <c:val>
            <c:numRef>
              <c:f>Sheet1!$AA$4:$AA$7</c:f>
              <c:numCache>
                <c:formatCode>_(* #,##0_);_(* \(#,##0\);_(* "-"??_);_(@_)</c:formatCode>
                <c:ptCount val="4"/>
                <c:pt idx="0">
                  <c:v>235000000000</c:v>
                </c:pt>
                <c:pt idx="1">
                  <c:v>235000000000</c:v>
                </c:pt>
                <c:pt idx="2">
                  <c:v>235000000000</c:v>
                </c:pt>
                <c:pt idx="3">
                  <c:v>235000000000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 cmpd="sng" algn="ctr">
            <a:solidFill>
              <a:srgbClr val="FFFFFF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FFFFFF"/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</c:dispUnitsLbl>
        </c:dispUnits>
      </c:valAx>
      <c:spPr>
        <a:noFill/>
        <a:ln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FFFFFF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gradFill rotWithShape="0">
      <a:gsLst>
        <a:gs pos="0">
          <a:srgbClr val="000000"/>
        </a:gs>
        <a:gs pos="100000">
          <a:srgbClr val="000000"/>
        </a:gs>
      </a:gsLst>
      <a:path path="rect">
        <a:fillToRect l="50000" t="50000" r="50000" b="50000"/>
      </a:path>
    </a:gradFill>
    <a:ln w="9525" cap="flat" cmpd="sng" algn="ctr">
      <a:noFill/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SimSun" panose="02010600030101010101" pitchFamily="7" charset="-122"/>
          <a:ea typeface="SimSun" panose="02010600030101010101" pitchFamily="7" charset="-122"/>
          <a:cs typeface="SimSun" panose="02010600030101010101" pitchFamily="7" charset="-122"/>
        </a:defRPr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600" b="1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r>
              <a:rPr lang="zh-CN" altLang="zh-CN"/>
              <a:t>KPI NOK Pabrik(Pak Agus dan Tim)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Balance NOK</c:v>
                </c:pt>
              </c:strCache>
            </c:strRef>
          </c:tx>
          <c:spPr>
            <a:gradFill rotWithShape="0">
              <a:gsLst>
                <a:gs pos="0">
                  <a:srgbClr val="5B9BD5"/>
                </a:gs>
                <a:gs pos="100000">
                  <a:srgbClr val="5B9BD5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Sheet1!$I$4:$I$7</c:f>
              <c:strCache>
                <c:ptCount val="4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</c:strCache>
            </c:strRef>
          </c:cat>
          <c:val>
            <c:numRef>
              <c:f>Sheet1!$J$4:$J$7</c:f>
              <c:numCache>
                <c:formatCode>_(* #,##0.00_);_(* \(#,##0.00\);_(* "-"??_);_(@_)</c:formatCode>
                <c:ptCount val="4"/>
                <c:pt idx="0">
                  <c:v>10283429966.73</c:v>
                </c:pt>
                <c:pt idx="1">
                  <c:v>9665649691.05</c:v>
                </c:pt>
                <c:pt idx="2">
                  <c:v>9665649691.05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Target NOK</c:v>
                </c:pt>
              </c:strCache>
            </c:strRef>
          </c:tx>
          <c:spPr>
            <a:gradFill rotWithShape="0">
              <a:gsLst>
                <a:gs pos="0">
                  <a:srgbClr val="ED7D31"/>
                </a:gs>
                <a:gs pos="100000">
                  <a:srgbClr val="ED7D31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Sheet1!$I$4:$I$7</c:f>
              <c:strCache>
                <c:ptCount val="4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</c:strCache>
            </c:strRef>
          </c:cat>
          <c:val>
            <c:numRef>
              <c:f>Sheet1!$K$4:$K$7</c:f>
              <c:numCache>
                <c:formatCode>_(* #,##0_);_(* \(#,##0\);_(* "-"??_);_(@_)</c:formatCode>
                <c:ptCount val="4"/>
                <c:pt idx="0">
                  <c:v>7535000000</c:v>
                </c:pt>
                <c:pt idx="1">
                  <c:v>5573810469</c:v>
                </c:pt>
                <c:pt idx="2">
                  <c:v>2838466617</c:v>
                </c:pt>
                <c:pt idx="3">
                  <c:v>1917637959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0"/>
        <c:axId val="1"/>
      </c:barChart>
      <c:catAx>
        <c:axId val="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 cmpd="sng" algn="ctr">
            <a:solidFill>
              <a:srgbClr val="FFFFFF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FFFFFF"/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</c:dispUnitsLbl>
        </c:dispUnits>
      </c:valAx>
      <c:spPr>
        <a:noFill/>
        <a:ln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FFFFFF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gradFill rotWithShape="0">
      <a:gsLst>
        <a:gs pos="0">
          <a:srgbClr val="000000"/>
        </a:gs>
        <a:gs pos="100000">
          <a:srgbClr val="000000"/>
        </a:gs>
      </a:gsLst>
      <a:path path="rect">
        <a:fillToRect l="50000" t="50000" r="50000" b="50000"/>
      </a:path>
    </a:gradFill>
    <a:ln w="9525" cap="flat" cmpd="sng" algn="ctr">
      <a:noFill/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SimSun" panose="02010600030101010101" pitchFamily="7" charset="-122"/>
          <a:ea typeface="SimSun" panose="02010600030101010101" pitchFamily="7" charset="-122"/>
          <a:cs typeface="SimSun" panose="02010600030101010101" pitchFamily="7" charset="-122"/>
        </a:defRPr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600" b="1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r>
              <a:rPr lang="zh-CN" altLang="zh-CN"/>
              <a:t>KPI Stok Pabrik(Pak Agus)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Sheet1!$R$3</c:f>
              <c:strCache>
                <c:ptCount val="1"/>
                <c:pt idx="0">
                  <c:v>Total Stok Pabrik Awal</c:v>
                </c:pt>
              </c:strCache>
            </c:strRef>
          </c:tx>
          <c:spPr>
            <a:ln w="25400" cap="rnd" cmpd="sng" algn="ctr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6"/>
            <c:spPr>
              <a:solidFill>
                <a:srgbClr val="5B9BD5"/>
              </a:solidFill>
              <a:ln w="9525" cap="flat" cmpd="sng" algn="ctr">
                <a:solidFill>
                  <a:srgbClr val="5B9BD5"/>
                </a:solidFill>
                <a:prstDash val="solid"/>
                <a:round/>
              </a:ln>
            </c:spPr>
          </c:marker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00153362004358084"/>
                  <c:y val="-0.0158811670284092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803616902836359"/>
                  <c:y val="0.0609631895606674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Sheet1!$Q$4:$Q$7</c:f>
              <c:strCache>
                <c:ptCount val="4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</c:strCache>
            </c:strRef>
          </c:cat>
          <c:val>
            <c:numRef>
              <c:f>Sheet1!$R$4:$R$7</c:f>
              <c:numCache>
                <c:formatCode>_(* #,##0.00_);_(* \(#,##0.00\);_(* "-"??_);_(@_)</c:formatCode>
                <c:ptCount val="4"/>
                <c:pt idx="0">
                  <c:v>198644086280.15</c:v>
                </c:pt>
                <c:pt idx="1">
                  <c:v>203569584525.06</c:v>
                </c:pt>
                <c:pt idx="2">
                  <c:v>178211547051.33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Sheet1!$S$3</c:f>
              <c:strCache>
                <c:ptCount val="1"/>
                <c:pt idx="0">
                  <c:v>Target Stok Pabrik</c:v>
                </c:pt>
              </c:strCache>
            </c:strRef>
          </c:tx>
          <c:spPr>
            <a:ln w="2540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6"/>
            <c:spPr>
              <a:solidFill>
                <a:srgbClr val="ED7D31"/>
              </a:solidFill>
              <a:ln w="9525" cap="flat" cmpd="sng" algn="ctr">
                <a:solidFill>
                  <a:srgbClr val="ED7D31"/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Sheet1!$Q$4:$Q$7</c:f>
              <c:strCache>
                <c:ptCount val="4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</c:strCache>
            </c:strRef>
          </c:cat>
          <c:val>
            <c:numRef>
              <c:f>Sheet1!$S$4:$S$7</c:f>
              <c:numCache>
                <c:formatCode>_(* #,##0_);_(* \(#,##0\);_(* "-"??_);_(@_)</c:formatCode>
                <c:ptCount val="4"/>
                <c:pt idx="0">
                  <c:v>120000000000</c:v>
                </c:pt>
                <c:pt idx="1">
                  <c:v>120000000000</c:v>
                </c:pt>
                <c:pt idx="2">
                  <c:v>120000000000</c:v>
                </c:pt>
                <c:pt idx="3">
                  <c:v>120000000000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FFFFFF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FFFFFF"/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</c:dispUnitsLbl>
        </c:dispUnits>
      </c:valAx>
      <c:spPr>
        <a:noFill/>
        <a:ln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FFFFFF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gradFill rotWithShape="0">
      <a:gsLst>
        <a:gs pos="0">
          <a:srgbClr val="000000"/>
        </a:gs>
        <a:gs pos="100000">
          <a:srgbClr val="000000"/>
        </a:gs>
      </a:gsLst>
      <a:path path="rect">
        <a:fillToRect l="50000" t="50000" r="50000" b="50000"/>
      </a:path>
    </a:gradFill>
    <a:ln w="9525" cap="flat" cmpd="sng" algn="ctr">
      <a:noFill/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SimSun" panose="02010600030101010101" pitchFamily="7" charset="-122"/>
          <a:ea typeface="SimSun" panose="02010600030101010101" pitchFamily="7" charset="-122"/>
          <a:cs typeface="SimSun" panose="02010600030101010101" pitchFamily="7" charset="-122"/>
        </a:defRPr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600" b="1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r>
              <a:rPr lang="zh-CN" altLang="zh-CN"/>
              <a:t>KPI Stok Cabang(Bu Yeni)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Sheet1!$V$3</c:f>
              <c:strCache>
                <c:ptCount val="1"/>
                <c:pt idx="0">
                  <c:v>Stok Cabang Awal</c:v>
                </c:pt>
              </c:strCache>
            </c:strRef>
          </c:tx>
          <c:spPr>
            <a:ln w="25400" cap="rnd" cmpd="sng" algn="ctr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6"/>
            <c:spPr>
              <a:solidFill>
                <a:srgbClr val="5B9BD5"/>
              </a:solidFill>
              <a:ln w="9525" cap="flat" cmpd="sng" algn="ctr">
                <a:solidFill>
                  <a:srgbClr val="5B9BD5"/>
                </a:solidFill>
                <a:prstDash val="solid"/>
                <a:round/>
              </a:ln>
            </c:spPr>
          </c:marker>
          <c:dLbls>
            <c:dLbl>
              <c:idx val="0"/>
              <c:layout>
                <c:manualLayout>
                  <c:x val="0.0211499650396383"/>
                  <c:y val="-0.00947747064598611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52874500430283"/>
                  <c:y val="0.0387044383098412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95343851974462"/>
                  <c:y val="0.054564674162372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Sheet1!$U$4:$U$7</c:f>
              <c:strCache>
                <c:ptCount val="4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</c:strCache>
            </c:strRef>
          </c:cat>
          <c:val>
            <c:numRef>
              <c:f>Sheet1!$V$4:$V$7</c:f>
              <c:numCache>
                <c:formatCode>_(* #,##0.00_);_(* \(#,##0.00\);_(* "-"??_);_(@_)</c:formatCode>
                <c:ptCount val="4"/>
                <c:pt idx="0">
                  <c:v>132976853160</c:v>
                </c:pt>
                <c:pt idx="1">
                  <c:v>126103217823.86</c:v>
                </c:pt>
                <c:pt idx="2">
                  <c:v>122760308110.58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Sheet1!$W$3</c:f>
              <c:strCache>
                <c:ptCount val="1"/>
                <c:pt idx="0">
                  <c:v>Target Stok Cabang</c:v>
                </c:pt>
              </c:strCache>
            </c:strRef>
          </c:tx>
          <c:spPr>
            <a:ln w="2540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6"/>
            <c:spPr>
              <a:solidFill>
                <a:srgbClr val="ED7D31"/>
              </a:solidFill>
              <a:ln w="9525" cap="flat" cmpd="sng" algn="ctr">
                <a:solidFill>
                  <a:srgbClr val="ED7D31"/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Sheet1!$U$4:$U$7</c:f>
              <c:strCache>
                <c:ptCount val="4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</c:strCache>
            </c:strRef>
          </c:cat>
          <c:val>
            <c:numRef>
              <c:f>Sheet1!$W$4:$W$7</c:f>
              <c:numCache>
                <c:formatCode>_(* #,##0_);_(* \(#,##0\);_(* "-"??_);_(@_)</c:formatCode>
                <c:ptCount val="4"/>
                <c:pt idx="0">
                  <c:v>100000000000</c:v>
                </c:pt>
                <c:pt idx="1">
                  <c:v>100000000000</c:v>
                </c:pt>
                <c:pt idx="2">
                  <c:v>100000000000</c:v>
                </c:pt>
                <c:pt idx="3">
                  <c:v>100000000000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FFFFFF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FFFFFF"/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</c:dispUnitsLbl>
        </c:dispUnits>
      </c:valAx>
      <c:spPr>
        <a:noFill/>
        <a:ln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FFFFFF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gradFill rotWithShape="0">
      <a:gsLst>
        <a:gs pos="0">
          <a:srgbClr val="000000"/>
        </a:gs>
        <a:gs pos="100000">
          <a:srgbClr val="000000"/>
        </a:gs>
      </a:gsLst>
      <a:path path="rect">
        <a:fillToRect l="50000" t="50000" r="50000" b="50000"/>
      </a:path>
    </a:gradFill>
    <a:ln w="9525" cap="flat" cmpd="sng" algn="ctr">
      <a:noFill/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SimSun" panose="02010600030101010101" pitchFamily="7" charset="-122"/>
          <a:ea typeface="SimSun" panose="02010600030101010101" pitchFamily="7" charset="-122"/>
          <a:cs typeface="SimSun" panose="02010600030101010101" pitchFamily="7" charset="-122"/>
        </a:defRPr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600" b="1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r>
              <a:rPr lang="zh-CN" altLang="zh-CN"/>
              <a:t>KPI Stok Kebun(Pak Ayung)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Realisasi Stok Kebun</c:v>
                </c:pt>
              </c:strCache>
            </c:strRef>
          </c:tx>
          <c:spPr>
            <a:ln w="25400" cap="rnd" cmpd="sng" algn="ctr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6"/>
            <c:spPr>
              <a:solidFill>
                <a:srgbClr val="5B9BD5"/>
              </a:solidFill>
              <a:ln w="9525" cap="flat" cmpd="sng" algn="ctr">
                <a:solidFill>
                  <a:srgbClr val="5B9BD5"/>
                </a:solidFill>
                <a:prstDash val="solid"/>
                <a:round/>
              </a:ln>
            </c:spPr>
          </c:marker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Sheet1!$M$4:$M$7</c:f>
              <c:strCache>
                <c:ptCount val="4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</c:strCache>
            </c:strRef>
          </c:cat>
          <c:val>
            <c:numRef>
              <c:f>Sheet1!$N$4:$N$7</c:f>
              <c:numCache>
                <c:formatCode>_(* #,##0_);_(* \(#,##0\);_(* "-"??_);_(@_)</c:formatCode>
                <c:ptCount val="4"/>
                <c:pt idx="0">
                  <c:v>13276721756</c:v>
                </c:pt>
                <c:pt idx="1">
                  <c:v>13015109948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Sheet1!$O$3</c:f>
              <c:strCache>
                <c:ptCount val="1"/>
                <c:pt idx="0">
                  <c:v>Target Stok Kebun</c:v>
                </c:pt>
              </c:strCache>
            </c:strRef>
          </c:tx>
          <c:spPr>
            <a:ln w="2540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6"/>
            <c:spPr>
              <a:solidFill>
                <a:srgbClr val="ED7D31"/>
              </a:solidFill>
              <a:ln w="9525" cap="flat" cmpd="sng" algn="ctr">
                <a:solidFill>
                  <a:srgbClr val="ED7D31"/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Sheet1!$M$4:$M$7</c:f>
              <c:strCache>
                <c:ptCount val="4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</c:strCache>
            </c:strRef>
          </c:cat>
          <c:val>
            <c:numRef>
              <c:f>Sheet1!$O$4:$O$7</c:f>
              <c:numCache>
                <c:formatCode>_(* #,##0_);_(* \(#,##0\);_(* "-"??_);_(@_)</c:formatCode>
                <c:ptCount val="4"/>
                <c:pt idx="0">
                  <c:v>15000000000</c:v>
                </c:pt>
                <c:pt idx="1">
                  <c:v>15000000000</c:v>
                </c:pt>
                <c:pt idx="2">
                  <c:v>15000000000</c:v>
                </c:pt>
                <c:pt idx="3">
                  <c:v>15000000000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FFFFFF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FFFFFF"/>
              </a:solidFill>
              <a:prstDash val="solid"/>
              <a:round/>
            </a:ln>
          </c:spPr>
        </c:majorGridlines>
        <c:numFmt formatCode="_(* #,##0_);_(* \(#,##0\);_(* &quot;-&quot;??_);_(@_)" sourceLinked="0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</c:dispUnitsLbl>
        </c:dispUnits>
      </c:valAx>
      <c:spPr>
        <a:noFill/>
        <a:ln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FFFFFF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gradFill rotWithShape="0">
      <a:gsLst>
        <a:gs pos="0">
          <a:srgbClr val="000000"/>
        </a:gs>
        <a:gs pos="100000">
          <a:srgbClr val="000000"/>
        </a:gs>
      </a:gsLst>
      <a:path path="rect">
        <a:fillToRect l="50000" t="50000" r="50000" b="50000"/>
      </a:path>
    </a:gradFill>
    <a:ln w="9525" cap="flat" cmpd="sng" algn="ctr">
      <a:noFill/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SimSun" panose="02010600030101010101" pitchFamily="7" charset="-122"/>
          <a:ea typeface="SimSun" panose="02010600030101010101" pitchFamily="7" charset="-122"/>
          <a:cs typeface="SimSun" panose="02010600030101010101" pitchFamily="7" charset="-122"/>
        </a:defRPr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600" b="1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r>
              <a:rPr lang="zh-CN" altLang="zh-CN"/>
              <a:t>Pengiriman Pabrik(Pak Purwanto dan Eva)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323096164963009"/>
          <c:y val="0.184572974403926"/>
          <c:w val="0.831276507079543"/>
          <c:h val="0.7012600830324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Sheet1!$AD$3</c:f>
              <c:strCache>
                <c:ptCount val="1"/>
                <c:pt idx="0">
                  <c:v>M1</c:v>
                </c:pt>
              </c:strCache>
            </c:strRef>
          </c:tx>
          <c:spPr>
            <a:gradFill rotWithShape="0">
              <a:gsLst>
                <a:gs pos="0">
                  <a:srgbClr val="5B9BD5"/>
                </a:gs>
                <a:gs pos="100000">
                  <a:srgbClr val="5B9BD5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Sheet1!$AC$4:$AC$7</c:f>
              <c:strCache>
                <c:ptCount val="4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</c:strCache>
            </c:strRef>
          </c:cat>
          <c:val>
            <c:numRef>
              <c:f>Sheet1!$AD$4:$AD$7</c:f>
              <c:numCache>
                <c:formatCode>0%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Sheet1!$AE$3</c:f>
              <c:strCache>
                <c:ptCount val="1"/>
                <c:pt idx="0">
                  <c:v>M2</c:v>
                </c:pt>
              </c:strCache>
            </c:strRef>
          </c:tx>
          <c:spPr>
            <a:gradFill rotWithShape="0">
              <a:gsLst>
                <a:gs pos="0">
                  <a:srgbClr val="ED7D31"/>
                </a:gs>
                <a:gs pos="100000">
                  <a:srgbClr val="ED7D31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Sheet1!$AC$4:$AC$7</c:f>
              <c:strCache>
                <c:ptCount val="4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</c:strCache>
            </c:strRef>
          </c:cat>
          <c:val>
            <c:numRef>
              <c:f>Sheet1!$AE$4:$AE$7</c:f>
              <c:numCache>
                <c:formatCode>0%</c:formatCode>
                <c:ptCount val="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</c:numCache>
            </c:numRef>
          </c:val>
        </c:ser>
        <c:ser>
          <c:idx val="2"/>
          <c:order val="2"/>
          <c:tx>
            <c:strRef>
              <c:f>Sheet1!$AF$3</c:f>
              <c:strCache>
                <c:ptCount val="1"/>
                <c:pt idx="0">
                  <c:v>M3</c:v>
                </c:pt>
              </c:strCache>
            </c:strRef>
          </c:tx>
          <c:spPr>
            <a:gradFill rotWithShape="0">
              <a:gsLst>
                <a:gs pos="0">
                  <a:srgbClr val="A5A5A5"/>
                </a:gs>
                <a:gs pos="100000">
                  <a:srgbClr val="A5A5A5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Sheet1!$AC$4:$AC$7</c:f>
              <c:strCache>
                <c:ptCount val="4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</c:strCache>
            </c:strRef>
          </c:cat>
          <c:val>
            <c:numRef>
              <c:f>Sheet1!$AF$4:$AF$7</c:f>
              <c:numCache>
                <c:formatCode>0%</c:formatCode>
                <c:ptCount val="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</c:numCache>
            </c:numRef>
          </c:val>
        </c:ser>
        <c:ser>
          <c:idx val="3"/>
          <c:order val="3"/>
          <c:tx>
            <c:strRef>
              <c:f>Sheet1!$AG$3</c:f>
              <c:strCache>
                <c:ptCount val="1"/>
                <c:pt idx="0">
                  <c:v>M4</c:v>
                </c:pt>
              </c:strCache>
            </c:strRef>
          </c:tx>
          <c:spPr>
            <a:gradFill rotWithShape="0">
              <a:gsLst>
                <a:gs pos="0">
                  <a:srgbClr val="FFC000"/>
                </a:gs>
                <a:gs pos="100000">
                  <a:srgbClr val="FFC000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Sheet1!$AC$4:$AC$7</c:f>
              <c:strCache>
                <c:ptCount val="4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</c:strCache>
            </c:strRef>
          </c:cat>
          <c:val>
            <c:numRef>
              <c:f>Sheet1!$AG$4:$AG$7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Sheet1!$AH$3</c:f>
              <c:strCache>
                <c:ptCount val="1"/>
                <c:pt idx="0">
                  <c:v>% Pengiriman</c:v>
                </c:pt>
              </c:strCache>
            </c:strRef>
          </c:tx>
          <c:spPr>
            <a:gradFill rotWithShape="0">
              <a:gsLst>
                <a:gs pos="0">
                  <a:srgbClr val="4472C4"/>
                </a:gs>
                <a:gs pos="100000">
                  <a:srgbClr val="4472C4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Sheet1!$AC$4:$AC$7</c:f>
              <c:strCache>
                <c:ptCount val="4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</c:strCache>
            </c:strRef>
          </c:cat>
          <c:val>
            <c:numRef>
              <c:f>Sheet1!$AH$4:$AH$7</c:f>
              <c:numCache>
                <c:formatCode>0%</c:formatCode>
                <c:ptCount val="4"/>
                <c:pt idx="0">
                  <c:v>1.04730130675206</c:v>
                </c:pt>
                <c:pt idx="1">
                  <c:v>0.897929805064018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 cmpd="sng" algn="ctr">
            <a:solidFill>
              <a:srgbClr val="FFFFFF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FFFFFF"/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FFFFFF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gradFill rotWithShape="0">
      <a:gsLst>
        <a:gs pos="0">
          <a:srgbClr val="000000"/>
        </a:gs>
        <a:gs pos="100000">
          <a:srgbClr val="000000"/>
        </a:gs>
      </a:gsLst>
      <a:path path="rect">
        <a:fillToRect l="50000" t="50000" r="50000" b="50000"/>
      </a:path>
    </a:gradFill>
    <a:ln w="9525" cap="flat" cmpd="sng" algn="ctr">
      <a:noFill/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SimSun" panose="02010600030101010101" pitchFamily="7" charset="-122"/>
          <a:ea typeface="SimSun" panose="02010600030101010101" pitchFamily="7" charset="-122"/>
          <a:cs typeface="SimSun" panose="02010600030101010101" pitchFamily="7" charset="-122"/>
        </a:defRPr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600" b="1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r>
              <a:rPr lang="zh-CN" altLang="zh-CN"/>
              <a:t>Stok Mati Cabang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'Stok Mato Cabang'!$B$3</c:f>
              <c:strCache>
                <c:ptCount val="1"/>
                <c:pt idx="0">
                  <c:v>Sum of Target Stok Mati Cabang</c:v>
                </c:pt>
              </c:strCache>
            </c:strRef>
          </c:tx>
          <c:spPr>
            <a:gradFill rotWithShape="0">
              <a:gsLst>
                <a:gs pos="0">
                  <a:srgbClr val="5B9BD5"/>
                </a:gs>
                <a:gs pos="100000">
                  <a:srgbClr val="5B9BD5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'Stok Mato Cabang'!$A$4:$A$8</c:f>
              <c:strCache>
                <c:ptCount val="5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Grand Total</c:v>
                </c:pt>
              </c:strCache>
            </c:strRef>
          </c:cat>
          <c:val>
            <c:numRef>
              <c:f>'Stok Mato Cabang'!$B$4:$B$8</c:f>
              <c:numCache>
                <c:formatCode>_(* #,##0_);_(* \(#,##0\);_(* "-"??_);_(@_)</c:formatCode>
                <c:ptCount val="5"/>
                <c:pt idx="0">
                  <c:v>22068614783.45</c:v>
                </c:pt>
                <c:pt idx="1">
                  <c:v>15536492202.7</c:v>
                </c:pt>
                <c:pt idx="2">
                  <c:v>9068835730.45</c:v>
                </c:pt>
                <c:pt idx="3">
                  <c:v>4056430570</c:v>
                </c:pt>
                <c:pt idx="4">
                  <c:v>50730373286.6</c:v>
                </c:pt>
              </c:numCache>
            </c:numRef>
          </c:val>
        </c:ser>
        <c:ser>
          <c:idx val="1"/>
          <c:order val="1"/>
          <c:tx>
            <c:strRef>
              <c:f>'Stok Mato Cabang'!$C$3</c:f>
              <c:strCache>
                <c:ptCount val="1"/>
                <c:pt idx="0">
                  <c:v>Sum of Realisasi Stok Mati</c:v>
                </c:pt>
              </c:strCache>
            </c:strRef>
          </c:tx>
          <c:spPr>
            <a:gradFill rotWithShape="0">
              <a:gsLst>
                <a:gs pos="0">
                  <a:srgbClr val="ED7D31"/>
                </a:gs>
                <a:gs pos="100000">
                  <a:srgbClr val="ED7D31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'Stok Mato Cabang'!$A$4:$A$8</c:f>
              <c:strCache>
                <c:ptCount val="5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Grand Total</c:v>
                </c:pt>
              </c:strCache>
            </c:strRef>
          </c:cat>
          <c:val>
            <c:numRef>
              <c:f>'Stok Mato Cabang'!$C$4:$C$8</c:f>
              <c:numCache>
                <c:formatCode>_(* #,##0_);_(* \(#,##0\);_(* "-"??_);_(@_)</c:formatCode>
                <c:ptCount val="5"/>
                <c:pt idx="0">
                  <c:v>14579981414</c:v>
                </c:pt>
                <c:pt idx="1">
                  <c:v>14430484823</c:v>
                </c:pt>
                <c:pt idx="4">
                  <c:v>29010466237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 cmpd="sng" algn="ctr">
            <a:solidFill>
              <a:srgbClr val="FFFFFF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FFFFFF"/>
              </a:solidFill>
              <a:prstDash val="solid"/>
              <a:round/>
            </a:ln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</c:dispUnitsLbl>
        </c:dispUnits>
      </c:valAx>
      <c:spPr>
        <a:noFill/>
        <a:ln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FFFFFF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gradFill rotWithShape="0">
      <a:gsLst>
        <a:gs pos="0">
          <a:srgbClr val="000000"/>
        </a:gs>
        <a:gs pos="100000">
          <a:srgbClr val="000000"/>
        </a:gs>
      </a:gsLst>
      <a:path path="rect">
        <a:fillToRect l="50000" t="50000" r="50000" b="50000"/>
      </a:path>
    </a:gradFill>
    <a:ln w="9525" cap="flat" cmpd="sng" algn="ctr">
      <a:noFill/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SimSun" panose="02010600030101010101" pitchFamily="7" charset="-122"/>
          <a:ea typeface="SimSun" panose="02010600030101010101" pitchFamily="7" charset="-122"/>
          <a:cs typeface="SimSun" panose="02010600030101010101" pitchFamily="7" charset="-122"/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600" b="1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r>
              <a:rPr lang="zh-CN" altLang="zh-CN"/>
              <a:t>KPI Produksi(Pak Agus dan Tim)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Produksi'!$B$3</c:f>
              <c:strCache>
                <c:ptCount val="1"/>
                <c:pt idx="0">
                  <c:v>Sum of Hasil Produksi</c:v>
                </c:pt>
              </c:strCache>
            </c:strRef>
          </c:tx>
          <c:spPr>
            <a:gradFill rotWithShape="0">
              <a:gsLst>
                <a:gs pos="0">
                  <a:srgbClr val="5B9BD5"/>
                </a:gs>
                <a:gs pos="100000">
                  <a:srgbClr val="5B9BD5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'KPI Produksi'!$A$4:$A$8</c:f>
              <c:strCache>
                <c:ptCount val="5"/>
                <c:pt idx="0">
                  <c:v>May</c:v>
                </c:pt>
                <c:pt idx="1">
                  <c:v>Apr</c:v>
                </c:pt>
                <c:pt idx="2">
                  <c:v>Mar</c:v>
                </c:pt>
                <c:pt idx="3">
                  <c:v>Feb</c:v>
                </c:pt>
                <c:pt idx="4">
                  <c:v>Grand Total</c:v>
                </c:pt>
              </c:strCache>
            </c:strRef>
          </c:cat>
          <c:val>
            <c:numRef>
              <c:f>'KPI Produksi'!$B$4:$B$8</c:f>
              <c:numCache>
                <c:formatCode>_(* #,##0_);_(* \(#,##0\);_(* "-"??_);_(@_)</c:formatCode>
                <c:ptCount val="5"/>
                <c:pt idx="2">
                  <c:v>31011524716.66</c:v>
                </c:pt>
                <c:pt idx="3">
                  <c:v>49430743107</c:v>
                </c:pt>
                <c:pt idx="4">
                  <c:v>80442267823.66</c:v>
                </c:pt>
              </c:numCache>
            </c:numRef>
          </c:val>
        </c:ser>
        <c:ser>
          <c:idx val="1"/>
          <c:order val="1"/>
          <c:tx>
            <c:strRef>
              <c:f>'KPI Produksi'!$C$3</c:f>
              <c:strCache>
                <c:ptCount val="1"/>
                <c:pt idx="0">
                  <c:v>Sum of Target Produksi</c:v>
                </c:pt>
              </c:strCache>
            </c:strRef>
          </c:tx>
          <c:spPr>
            <a:gradFill rotWithShape="0">
              <a:gsLst>
                <a:gs pos="0">
                  <a:srgbClr val="ED7D31"/>
                </a:gs>
                <a:gs pos="100000">
                  <a:srgbClr val="ED7D31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'KPI Produksi'!$A$4:$A$8</c:f>
              <c:strCache>
                <c:ptCount val="5"/>
                <c:pt idx="0">
                  <c:v>May</c:v>
                </c:pt>
                <c:pt idx="1">
                  <c:v>Apr</c:v>
                </c:pt>
                <c:pt idx="2">
                  <c:v>Mar</c:v>
                </c:pt>
                <c:pt idx="3">
                  <c:v>Feb</c:v>
                </c:pt>
                <c:pt idx="4">
                  <c:v>Grand Total</c:v>
                </c:pt>
              </c:strCache>
            </c:strRef>
          </c:cat>
          <c:val>
            <c:numRef>
              <c:f>'KPI Produksi'!$C$4:$C$8</c:f>
              <c:numCache>
                <c:formatCode>_(* #,##0_);_(* \(#,##0\);_(* "-"??_);_(@_)</c:formatCode>
                <c:ptCount val="5"/>
                <c:pt idx="0">
                  <c:v>55200000000</c:v>
                </c:pt>
                <c:pt idx="1">
                  <c:v>44000000000</c:v>
                </c:pt>
                <c:pt idx="2">
                  <c:v>42300000000</c:v>
                </c:pt>
                <c:pt idx="3">
                  <c:v>45000000000</c:v>
                </c:pt>
                <c:pt idx="4">
                  <c:v>186500000000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0"/>
        <c:axId val="1"/>
      </c:barChart>
      <c:catAx>
        <c:axId val="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 cmpd="sng" algn="ctr">
            <a:solidFill>
              <a:srgbClr val="FFFFFF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FFFFFF"/>
              </a:solidFill>
              <a:prstDash val="solid"/>
              <a:round/>
            </a:ln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</c:dispUnitsLbl>
        </c:dispUnits>
      </c:valAx>
      <c:spPr>
        <a:noFill/>
        <a:ln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FFFFFF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gradFill rotWithShape="0">
      <a:gsLst>
        <a:gs pos="0">
          <a:srgbClr val="000000"/>
        </a:gs>
        <a:gs pos="100000">
          <a:srgbClr val="000000"/>
        </a:gs>
      </a:gsLst>
      <a:path path="rect">
        <a:fillToRect l="50000" t="50000" r="50000" b="50000"/>
      </a:path>
    </a:gradFill>
    <a:ln w="9525" cap="flat" cmpd="sng" algn="ctr">
      <a:noFill/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SimSun" panose="02010600030101010101" pitchFamily="7" charset="-122"/>
          <a:ea typeface="SimSun" panose="02010600030101010101" pitchFamily="7" charset="-122"/>
          <a:cs typeface="SimSun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600" b="1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r>
              <a:rPr lang="zh-CN" altLang="zh-CN"/>
              <a:t>KPI Stok Total(Supply Chain)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'KPI Stok Total'!$B$3</c:f>
              <c:strCache>
                <c:ptCount val="1"/>
                <c:pt idx="0">
                  <c:v>Sum of Total Stok Awal</c:v>
                </c:pt>
              </c:strCache>
            </c:strRef>
          </c:tx>
          <c:spPr>
            <a:ln w="25400" cap="rnd" cmpd="sng" algn="ctr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 cap="flat" cmpd="sng" algn="ctr">
                <a:solidFill>
                  <a:srgbClr val="5B9BD5"/>
                </a:solidFill>
                <a:prstDash val="solid"/>
                <a:round/>
              </a:ln>
            </c:spPr>
          </c:marker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'KPI Stok Total'!$A$4:$A$8</c:f>
              <c:strCache>
                <c:ptCount val="5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Grand Total</c:v>
                </c:pt>
              </c:strCache>
            </c:strRef>
          </c:cat>
          <c:val>
            <c:numRef>
              <c:f>'KPI Stok Total'!$B$4:$B$8</c:f>
              <c:numCache>
                <c:formatCode>_(* #,##0_);_(* \(#,##0\);_(* "-"??_);_(@_)</c:formatCode>
                <c:ptCount val="5"/>
                <c:pt idx="0">
                  <c:v>331620939440.15</c:v>
                </c:pt>
                <c:pt idx="1">
                  <c:v>324971466782.91</c:v>
                </c:pt>
                <c:pt idx="2">
                  <c:v>301521200687.83</c:v>
                </c:pt>
                <c:pt idx="3">
                  <c:v>0</c:v>
                </c:pt>
                <c:pt idx="4">
                  <c:v>958113606910.89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'KPI Stok Total'!$C$3</c:f>
              <c:strCache>
                <c:ptCount val="1"/>
                <c:pt idx="0">
                  <c:v>Sum of Target Total Stok</c:v>
                </c:pt>
              </c:strCache>
            </c:strRef>
          </c:tx>
          <c:spPr>
            <a:ln w="2540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  <a:ln w="9525" cap="flat" cmpd="sng" algn="ctr">
                <a:solidFill>
                  <a:srgbClr val="ED7D31"/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'KPI Stok Total'!$A$4:$A$8</c:f>
              <c:strCache>
                <c:ptCount val="5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Grand Total</c:v>
                </c:pt>
              </c:strCache>
            </c:strRef>
          </c:cat>
          <c:val>
            <c:numRef>
              <c:f>'KPI Stok Total'!$C$4:$C$8</c:f>
              <c:numCache>
                <c:formatCode>_(* #,##0_);_(* \(#,##0\);_(* "-"??_);_(@_)</c:formatCode>
                <c:ptCount val="5"/>
                <c:pt idx="0">
                  <c:v>220000000000</c:v>
                </c:pt>
                <c:pt idx="1">
                  <c:v>220000000000</c:v>
                </c:pt>
                <c:pt idx="2">
                  <c:v>220000000000</c:v>
                </c:pt>
                <c:pt idx="3">
                  <c:v>220000000000</c:v>
                </c:pt>
                <c:pt idx="4">
                  <c:v>880000000000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 cmpd="sng" algn="ctr">
            <a:solidFill>
              <a:srgbClr val="FFFFFF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FFFFFF"/>
              </a:solidFill>
              <a:prstDash val="solid"/>
              <a:round/>
            </a:ln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</c:dispUnitsLbl>
        </c:dispUnits>
      </c:valAx>
      <c:spPr>
        <a:noFill/>
        <a:ln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FFFFFF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gradFill rotWithShape="0">
      <a:gsLst>
        <a:gs pos="0">
          <a:srgbClr val="000000"/>
        </a:gs>
        <a:gs pos="100000">
          <a:srgbClr val="000000"/>
        </a:gs>
      </a:gsLst>
      <a:path path="rect">
        <a:fillToRect l="50000" t="50000" r="50000" b="50000"/>
      </a:path>
    </a:gradFill>
    <a:ln w="9525" cap="flat" cmpd="sng" algn="ctr">
      <a:noFill/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SimSun" panose="02010600030101010101" pitchFamily="7" charset="-122"/>
          <a:ea typeface="SimSun" panose="02010600030101010101" pitchFamily="7" charset="-122"/>
          <a:cs typeface="SimSun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600" b="1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r>
              <a:rPr lang="zh-CN" altLang="zh-CN"/>
              <a:t>KPI NOK Pabrik(Pak Agus dan Tim)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NOK Pabrik'!$B$3</c:f>
              <c:strCache>
                <c:ptCount val="1"/>
                <c:pt idx="0">
                  <c:v>Sum of Balance NOK</c:v>
                </c:pt>
              </c:strCache>
            </c:strRef>
          </c:tx>
          <c:spPr>
            <a:gradFill rotWithShape="0">
              <a:gsLst>
                <a:gs pos="0">
                  <a:srgbClr val="5B9BD5"/>
                </a:gs>
                <a:gs pos="100000">
                  <a:srgbClr val="5B9BD5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'KPI NOK Pabrik'!$A$4:$A$8</c:f>
              <c:strCache>
                <c:ptCount val="5"/>
                <c:pt idx="0">
                  <c:v>May</c:v>
                </c:pt>
                <c:pt idx="1">
                  <c:v>Apr</c:v>
                </c:pt>
                <c:pt idx="2">
                  <c:v>Mar</c:v>
                </c:pt>
                <c:pt idx="3">
                  <c:v>Feb</c:v>
                </c:pt>
                <c:pt idx="4">
                  <c:v>Grand Total</c:v>
                </c:pt>
              </c:strCache>
            </c:strRef>
          </c:cat>
          <c:val>
            <c:numRef>
              <c:f>'KPI NOK Pabrik'!$B$4:$B$8</c:f>
              <c:numCache>
                <c:formatCode>_(* #,##0_);_(* \(#,##0\);_(* "-"??_);_(@_)</c:formatCode>
                <c:ptCount val="5"/>
                <c:pt idx="0">
                  <c:v>0</c:v>
                </c:pt>
                <c:pt idx="1">
                  <c:v>8693429966.73</c:v>
                </c:pt>
                <c:pt idx="2">
                  <c:v>8693429966.73</c:v>
                </c:pt>
                <c:pt idx="3">
                  <c:v>10283429966.73</c:v>
                </c:pt>
                <c:pt idx="4">
                  <c:v>27670289900.19</c:v>
                </c:pt>
              </c:numCache>
            </c:numRef>
          </c:val>
        </c:ser>
        <c:ser>
          <c:idx val="1"/>
          <c:order val="1"/>
          <c:tx>
            <c:strRef>
              <c:f>'KPI NOK Pabrik'!$C$3</c:f>
              <c:strCache>
                <c:ptCount val="1"/>
                <c:pt idx="0">
                  <c:v>Sum of Target NOK</c:v>
                </c:pt>
              </c:strCache>
            </c:strRef>
          </c:tx>
          <c:spPr>
            <a:gradFill rotWithShape="0">
              <a:gsLst>
                <a:gs pos="0">
                  <a:srgbClr val="ED7D31"/>
                </a:gs>
                <a:gs pos="100000">
                  <a:srgbClr val="ED7D31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'KPI NOK Pabrik'!$A$4:$A$8</c:f>
              <c:strCache>
                <c:ptCount val="5"/>
                <c:pt idx="0">
                  <c:v>May</c:v>
                </c:pt>
                <c:pt idx="1">
                  <c:v>Apr</c:v>
                </c:pt>
                <c:pt idx="2">
                  <c:v>Mar</c:v>
                </c:pt>
                <c:pt idx="3">
                  <c:v>Feb</c:v>
                </c:pt>
                <c:pt idx="4">
                  <c:v>Grand Total</c:v>
                </c:pt>
              </c:strCache>
            </c:strRef>
          </c:cat>
          <c:val>
            <c:numRef>
              <c:f>'KPI NOK Pabrik'!$C$4:$C$8</c:f>
              <c:numCache>
                <c:formatCode>_(* #,##0_);_(* \(#,##0\);_(* "-"??_);_(@_)</c:formatCode>
                <c:ptCount val="5"/>
                <c:pt idx="0">
                  <c:v>1917637959</c:v>
                </c:pt>
                <c:pt idx="1">
                  <c:v>2838466617</c:v>
                </c:pt>
                <c:pt idx="2">
                  <c:v>5573810469</c:v>
                </c:pt>
                <c:pt idx="3">
                  <c:v>7535000000</c:v>
                </c:pt>
                <c:pt idx="4">
                  <c:v>17864915045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0"/>
        <c:axId val="1"/>
      </c:barChart>
      <c:catAx>
        <c:axId val="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 cmpd="sng" algn="ctr">
            <a:solidFill>
              <a:srgbClr val="FFFFFF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FFFFFF"/>
              </a:solidFill>
              <a:prstDash val="solid"/>
              <a:round/>
            </a:ln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</c:dispUnitsLbl>
        </c:dispUnits>
      </c:valAx>
      <c:spPr>
        <a:noFill/>
        <a:ln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FFFFFF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gradFill rotWithShape="0">
      <a:gsLst>
        <a:gs pos="0">
          <a:srgbClr val="000000"/>
        </a:gs>
        <a:gs pos="100000">
          <a:srgbClr val="000000"/>
        </a:gs>
      </a:gsLst>
      <a:path path="rect">
        <a:fillToRect l="50000" t="50000" r="50000" b="50000"/>
      </a:path>
    </a:gradFill>
    <a:ln w="9525" cap="flat" cmpd="sng" algn="ctr">
      <a:noFill/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SimSun" panose="02010600030101010101" pitchFamily="7" charset="-122"/>
          <a:ea typeface="SimSun" panose="02010600030101010101" pitchFamily="7" charset="-122"/>
          <a:cs typeface="SimSun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600" b="1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r>
              <a:rPr lang="zh-CN" altLang="zh-CN"/>
              <a:t>KPI Stok Pabrik(Pak Agus)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'KPI Stok Pabrik'!$B$3</c:f>
              <c:strCache>
                <c:ptCount val="1"/>
                <c:pt idx="0">
                  <c:v>Sum of Total Stok Pabrik Awal</c:v>
                </c:pt>
              </c:strCache>
            </c:strRef>
          </c:tx>
          <c:spPr>
            <a:ln w="25400" cap="rnd" cmpd="sng" algn="ctr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6"/>
            <c:spPr>
              <a:solidFill>
                <a:srgbClr val="5B9BD5"/>
              </a:solidFill>
              <a:ln w="9525" cap="flat" cmpd="sng" algn="ctr">
                <a:solidFill>
                  <a:srgbClr val="5B9BD5"/>
                </a:solidFill>
                <a:prstDash val="solid"/>
                <a:round/>
              </a:ln>
            </c:spPr>
          </c:marker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'KPI Stok Pabrik'!$A$4:$A$8</c:f>
              <c:strCache>
                <c:ptCount val="5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Grand Total</c:v>
                </c:pt>
              </c:strCache>
            </c:strRef>
          </c:cat>
          <c:val>
            <c:numRef>
              <c:f>'KPI Stok Pabrik'!$B$4:$B$8</c:f>
              <c:numCache>
                <c:formatCode>_(* #,##0_);_(* \(#,##0\);_(* "-"??_);_(@_)</c:formatCode>
                <c:ptCount val="5"/>
                <c:pt idx="0">
                  <c:v>198644086280.15</c:v>
                </c:pt>
                <c:pt idx="1">
                  <c:v>198868248959.05</c:v>
                </c:pt>
                <c:pt idx="2">
                  <c:v>170953419495.46</c:v>
                </c:pt>
                <c:pt idx="3">
                  <c:v>0</c:v>
                </c:pt>
                <c:pt idx="4">
                  <c:v>568465754734.66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'KPI Stok Pabrik'!$C$3</c:f>
              <c:strCache>
                <c:ptCount val="1"/>
                <c:pt idx="0">
                  <c:v>Sum of Target Stok Pabrik</c:v>
                </c:pt>
              </c:strCache>
            </c:strRef>
          </c:tx>
          <c:spPr>
            <a:ln w="2540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6"/>
            <c:spPr>
              <a:solidFill>
                <a:srgbClr val="ED7D31"/>
              </a:solidFill>
              <a:ln w="9525" cap="flat" cmpd="sng" algn="ctr">
                <a:solidFill>
                  <a:srgbClr val="ED7D31"/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'KPI Stok Pabrik'!$A$4:$A$8</c:f>
              <c:strCache>
                <c:ptCount val="5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Grand Total</c:v>
                </c:pt>
              </c:strCache>
            </c:strRef>
          </c:cat>
          <c:val>
            <c:numRef>
              <c:f>'KPI Stok Pabrik'!$C$4:$C$8</c:f>
              <c:numCache>
                <c:formatCode>_(* #,##0_);_(* \(#,##0\);_(* "-"??_);_(@_)</c:formatCode>
                <c:ptCount val="5"/>
                <c:pt idx="0">
                  <c:v>120000000000</c:v>
                </c:pt>
                <c:pt idx="1">
                  <c:v>120000000000</c:v>
                </c:pt>
                <c:pt idx="2">
                  <c:v>120000000000</c:v>
                </c:pt>
                <c:pt idx="3">
                  <c:v>120000000000</c:v>
                </c:pt>
                <c:pt idx="4">
                  <c:v>480000000000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FFFFFF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FFFFFF"/>
              </a:solidFill>
              <a:prstDash val="solid"/>
              <a:round/>
            </a:ln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</c:dispUnitsLbl>
        </c:dispUnits>
      </c:valAx>
      <c:spPr>
        <a:noFill/>
        <a:ln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FFFFFF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gradFill rotWithShape="0">
      <a:gsLst>
        <a:gs pos="0">
          <a:srgbClr val="000000"/>
        </a:gs>
        <a:gs pos="100000">
          <a:srgbClr val="000000"/>
        </a:gs>
      </a:gsLst>
      <a:path path="rect">
        <a:fillToRect l="50000" t="50000" r="50000" b="50000"/>
      </a:path>
    </a:gradFill>
    <a:ln w="9525" cap="flat" cmpd="sng" algn="ctr">
      <a:noFill/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SimSun" panose="02010600030101010101" pitchFamily="7" charset="-122"/>
          <a:ea typeface="SimSun" panose="02010600030101010101" pitchFamily="7" charset="-122"/>
          <a:cs typeface="SimSun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600" b="1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r>
              <a:rPr lang="zh-CN" altLang="zh-CN"/>
              <a:t>KPI Stok Cabang(Bu Yeni)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'KPI Stok Cabang'!$B$3</c:f>
              <c:strCache>
                <c:ptCount val="1"/>
                <c:pt idx="0">
                  <c:v>Sum of Stok Cabang Awal</c:v>
                </c:pt>
              </c:strCache>
            </c:strRef>
          </c:tx>
          <c:spPr>
            <a:ln w="25400" cap="rnd" cmpd="sng" algn="ctr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6"/>
            <c:spPr>
              <a:solidFill>
                <a:srgbClr val="5B9BD5"/>
              </a:solidFill>
              <a:ln w="9525" cap="flat" cmpd="sng" algn="ctr">
                <a:solidFill>
                  <a:srgbClr val="5B9BD5"/>
                </a:solidFill>
                <a:prstDash val="solid"/>
                <a:round/>
              </a:ln>
            </c:spPr>
          </c:marker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'KPI Stok Cabang'!$A$4:$A$8</c:f>
              <c:strCache>
                <c:ptCount val="5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Grand Total</c:v>
                </c:pt>
              </c:strCache>
            </c:strRef>
          </c:cat>
          <c:val>
            <c:numRef>
              <c:f>'KPI Stok Cabang'!$B$4:$B$8</c:f>
              <c:numCache>
                <c:formatCode>_(* #,##0_);_(* \(#,##0\);_(* "-"??_);_(@_)</c:formatCode>
                <c:ptCount val="5"/>
                <c:pt idx="0">
                  <c:v>132976853160</c:v>
                </c:pt>
                <c:pt idx="1">
                  <c:v>126103217823.86</c:v>
                </c:pt>
                <c:pt idx="2">
                  <c:v>130567781192.37</c:v>
                </c:pt>
                <c:pt idx="4">
                  <c:v>389647852176.23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'KPI Stok Cabang'!$C$3</c:f>
              <c:strCache>
                <c:ptCount val="1"/>
                <c:pt idx="0">
                  <c:v>Sum of Target Stok Cabang</c:v>
                </c:pt>
              </c:strCache>
            </c:strRef>
          </c:tx>
          <c:spPr>
            <a:ln w="2540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6"/>
            <c:spPr>
              <a:solidFill>
                <a:srgbClr val="ED7D31"/>
              </a:solidFill>
              <a:ln w="9525" cap="flat" cmpd="sng" algn="ctr">
                <a:solidFill>
                  <a:srgbClr val="ED7D31"/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'KPI Stok Cabang'!$A$4:$A$8</c:f>
              <c:strCache>
                <c:ptCount val="5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Grand Total</c:v>
                </c:pt>
              </c:strCache>
            </c:strRef>
          </c:cat>
          <c:val>
            <c:numRef>
              <c:f>'KPI Stok Cabang'!$C$4:$C$8</c:f>
              <c:numCache>
                <c:formatCode>_(* #,##0_);_(* \(#,##0\);_(* "-"??_);_(@_)</c:formatCode>
                <c:ptCount val="5"/>
                <c:pt idx="0">
                  <c:v>100000000000</c:v>
                </c:pt>
                <c:pt idx="1">
                  <c:v>100000000000</c:v>
                </c:pt>
                <c:pt idx="2">
                  <c:v>100000000000</c:v>
                </c:pt>
                <c:pt idx="3">
                  <c:v>100000000000</c:v>
                </c:pt>
                <c:pt idx="4">
                  <c:v>400000000000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FFFFFF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FFFFFF"/>
              </a:solidFill>
              <a:prstDash val="solid"/>
              <a:round/>
            </a:ln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</c:dispUnitsLbl>
        </c:dispUnits>
      </c:valAx>
      <c:spPr>
        <a:noFill/>
        <a:ln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FFFFFF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gradFill rotWithShape="0">
      <a:gsLst>
        <a:gs pos="0">
          <a:srgbClr val="000000"/>
        </a:gs>
        <a:gs pos="100000">
          <a:srgbClr val="000000"/>
        </a:gs>
      </a:gsLst>
      <a:path path="rect">
        <a:fillToRect l="50000" t="50000" r="50000" b="50000"/>
      </a:path>
    </a:gradFill>
    <a:ln w="9525" cap="flat" cmpd="sng" algn="ctr">
      <a:noFill/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SimSun" panose="02010600030101010101" pitchFamily="7" charset="-122"/>
          <a:ea typeface="SimSun" panose="02010600030101010101" pitchFamily="7" charset="-122"/>
          <a:cs typeface="SimSun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600" b="1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r>
              <a:rPr lang="zh-CN" altLang="zh-CN"/>
              <a:t>KPI Stok Kebun(Pak Ayung)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'KPI Stok Kebun'!$B$3</c:f>
              <c:strCache>
                <c:ptCount val="1"/>
                <c:pt idx="0">
                  <c:v>Sum of Realisasi Stok Kebun</c:v>
                </c:pt>
              </c:strCache>
            </c:strRef>
          </c:tx>
          <c:spPr>
            <a:ln w="25400" cap="rnd" cmpd="sng" algn="ctr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6"/>
            <c:spPr>
              <a:solidFill>
                <a:srgbClr val="5B9BD5"/>
              </a:solidFill>
              <a:ln w="9525" cap="flat" cmpd="sng" algn="ctr">
                <a:solidFill>
                  <a:srgbClr val="5B9BD5"/>
                </a:solidFill>
                <a:prstDash val="solid"/>
                <a:round/>
              </a:ln>
            </c:spPr>
          </c:marker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'KPI Stok Kebun'!$A$4:$A$8</c:f>
              <c:strCache>
                <c:ptCount val="5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Grand Total</c:v>
                </c:pt>
              </c:strCache>
            </c:strRef>
          </c:cat>
          <c:val>
            <c:numRef>
              <c:f>'KPI Stok Kebun'!$B$4:$B$8</c:f>
              <c:numCache>
                <c:formatCode>_(* #,##0_);_(* \(#,##0\);_(* "-"??_);_(@_)</c:formatCode>
                <c:ptCount val="5"/>
                <c:pt idx="0">
                  <c:v>13276721756</c:v>
                </c:pt>
                <c:pt idx="1">
                  <c:v>13302349576.7</c:v>
                </c:pt>
                <c:pt idx="2">
                  <c:v>0</c:v>
                </c:pt>
                <c:pt idx="3">
                  <c:v>0</c:v>
                </c:pt>
                <c:pt idx="4">
                  <c:v>26579071332.7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'KPI Stok Kebun'!$C$3</c:f>
              <c:strCache>
                <c:ptCount val="1"/>
                <c:pt idx="0">
                  <c:v>Sum of Target Stok Kebun</c:v>
                </c:pt>
              </c:strCache>
            </c:strRef>
          </c:tx>
          <c:spPr>
            <a:ln w="2540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6"/>
            <c:spPr>
              <a:solidFill>
                <a:srgbClr val="ED7D31"/>
              </a:solidFill>
              <a:ln w="9525" cap="flat" cmpd="sng" algn="ctr">
                <a:solidFill>
                  <a:srgbClr val="ED7D31"/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'KPI Stok Kebun'!$A$4:$A$8</c:f>
              <c:strCache>
                <c:ptCount val="5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Grand Total</c:v>
                </c:pt>
              </c:strCache>
            </c:strRef>
          </c:cat>
          <c:val>
            <c:numRef>
              <c:f>'KPI Stok Kebun'!$C$4:$C$8</c:f>
              <c:numCache>
                <c:formatCode>_(* #,##0_);_(* \(#,##0\);_(* "-"??_);_(@_)</c:formatCode>
                <c:ptCount val="5"/>
                <c:pt idx="0">
                  <c:v>15000000000</c:v>
                </c:pt>
                <c:pt idx="1">
                  <c:v>15000000000</c:v>
                </c:pt>
                <c:pt idx="2">
                  <c:v>15000000000</c:v>
                </c:pt>
                <c:pt idx="3">
                  <c:v>15000000000</c:v>
                </c:pt>
                <c:pt idx="4">
                  <c:v>60000000000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FFFFFF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FFFFFF"/>
              </a:solidFill>
              <a:prstDash val="solid"/>
              <a:round/>
            </a:ln>
          </c:spPr>
        </c:majorGridlines>
        <c:numFmt formatCode="_(* #,##0_);_(* \(#,##0\);_(* &quot;-&quot;??_);_(@_)" sourceLinked="0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</c:dispUnitsLbl>
        </c:dispUnits>
      </c:valAx>
      <c:spPr>
        <a:noFill/>
        <a:ln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FFFFFF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gradFill rotWithShape="0">
      <a:gsLst>
        <a:gs pos="0">
          <a:srgbClr val="000000"/>
        </a:gs>
        <a:gs pos="100000">
          <a:srgbClr val="000000"/>
        </a:gs>
      </a:gsLst>
      <a:path path="rect">
        <a:fillToRect l="50000" t="50000" r="50000" b="50000"/>
      </a:path>
    </a:gradFill>
    <a:ln w="9525" cap="flat" cmpd="sng" algn="ctr">
      <a:noFill/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SimSun" panose="02010600030101010101" pitchFamily="7" charset="-122"/>
          <a:ea typeface="SimSun" panose="02010600030101010101" pitchFamily="7" charset="-122"/>
          <a:cs typeface="SimSun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600" b="1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r>
              <a:rPr lang="zh-CN" altLang="zh-CN"/>
              <a:t>Pengiriman Pabrik(Pak Purwanto dan Eva)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 Pengiriman'!$B$3</c:f>
              <c:strCache>
                <c:ptCount val="1"/>
                <c:pt idx="0">
                  <c:v>Average of M1</c:v>
                </c:pt>
              </c:strCache>
            </c:strRef>
          </c:tx>
          <c:spPr>
            <a:gradFill rotWithShape="0">
              <a:gsLst>
                <a:gs pos="0">
                  <a:srgbClr val="5B9BD5"/>
                </a:gs>
                <a:gs pos="100000">
                  <a:srgbClr val="5B9BD5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'KPI Pengiriman'!$A$4:$A$8</c:f>
              <c:strCache>
                <c:ptCount val="5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Grand Total</c:v>
                </c:pt>
              </c:strCache>
            </c:strRef>
          </c:cat>
          <c:val>
            <c:numRef>
              <c:f>'KPI Pengiriman'!$B$4:$B$8</c:f>
              <c:numCache>
                <c:formatCode>0%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'KPI Pengiriman'!$C$3</c:f>
              <c:strCache>
                <c:ptCount val="1"/>
                <c:pt idx="0">
                  <c:v>Average of M2</c:v>
                </c:pt>
              </c:strCache>
            </c:strRef>
          </c:tx>
          <c:spPr>
            <a:gradFill rotWithShape="0">
              <a:gsLst>
                <a:gs pos="0">
                  <a:srgbClr val="ED7D31"/>
                </a:gs>
                <a:gs pos="100000">
                  <a:srgbClr val="ED7D31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'KPI Pengiriman'!$A$4:$A$8</c:f>
              <c:strCache>
                <c:ptCount val="5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Grand Total</c:v>
                </c:pt>
              </c:strCache>
            </c:strRef>
          </c:cat>
          <c:val>
            <c:numRef>
              <c:f>'KPI Pengiriman'!$C$4:$C$8</c:f>
              <c:numCache>
                <c:formatCode>0%</c:formatCode>
                <c:ptCount val="5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</c:numCache>
            </c:numRef>
          </c:val>
        </c:ser>
        <c:ser>
          <c:idx val="2"/>
          <c:order val="2"/>
          <c:tx>
            <c:strRef>
              <c:f>'KPI Pengiriman'!$D$3</c:f>
              <c:strCache>
                <c:ptCount val="1"/>
                <c:pt idx="0">
                  <c:v>Average of M3</c:v>
                </c:pt>
              </c:strCache>
            </c:strRef>
          </c:tx>
          <c:spPr>
            <a:gradFill rotWithShape="0">
              <a:gsLst>
                <a:gs pos="0">
                  <a:srgbClr val="A5A5A5"/>
                </a:gs>
                <a:gs pos="100000">
                  <a:srgbClr val="A5A5A5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'KPI Pengiriman'!$A$4:$A$8</c:f>
              <c:strCache>
                <c:ptCount val="5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Grand Total</c:v>
                </c:pt>
              </c:strCache>
            </c:strRef>
          </c:cat>
          <c:val>
            <c:numRef>
              <c:f>'KPI Pengiriman'!$D$4:$D$8</c:f>
              <c:numCache>
                <c:formatCode>0%</c:formatCode>
                <c:ptCount val="5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</c:numCache>
            </c:numRef>
          </c:val>
        </c:ser>
        <c:ser>
          <c:idx val="3"/>
          <c:order val="3"/>
          <c:tx>
            <c:strRef>
              <c:f>'KPI Pengiriman'!$E$3</c:f>
              <c:strCache>
                <c:ptCount val="1"/>
                <c:pt idx="0">
                  <c:v>Average of M4</c:v>
                </c:pt>
              </c:strCache>
            </c:strRef>
          </c:tx>
          <c:spPr>
            <a:gradFill rotWithShape="0">
              <a:gsLst>
                <a:gs pos="0">
                  <a:srgbClr val="FFC000"/>
                </a:gs>
                <a:gs pos="100000">
                  <a:srgbClr val="FFC000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'KPI Pengiriman'!$A$4:$A$8</c:f>
              <c:strCache>
                <c:ptCount val="5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Grand Total</c:v>
                </c:pt>
              </c:strCache>
            </c:strRef>
          </c:cat>
          <c:val>
            <c:numRef>
              <c:f>'KPI Pengiriman'!$E$4:$E$8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'KPI Pengiriman'!$F$3</c:f>
              <c:strCache>
                <c:ptCount val="1"/>
                <c:pt idx="0">
                  <c:v>Average of % Pengiriman</c:v>
                </c:pt>
              </c:strCache>
            </c:strRef>
          </c:tx>
          <c:spPr>
            <a:gradFill rotWithShape="0">
              <a:gsLst>
                <a:gs pos="0">
                  <a:srgbClr val="4472C4"/>
                </a:gs>
                <a:gs pos="100000">
                  <a:srgbClr val="4472C4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'KPI Pengiriman'!$A$4:$A$8</c:f>
              <c:strCache>
                <c:ptCount val="5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Grand Total</c:v>
                </c:pt>
              </c:strCache>
            </c:strRef>
          </c:cat>
          <c:val>
            <c:numRef>
              <c:f>'KPI Pengiriman'!$F$4:$F$8</c:f>
              <c:numCache>
                <c:formatCode>0%</c:formatCode>
                <c:ptCount val="5"/>
                <c:pt idx="0">
                  <c:v>1.04730130675206</c:v>
                </c:pt>
                <c:pt idx="1">
                  <c:v>0.712614954177378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 cmpd="sng" algn="ctr">
            <a:solidFill>
              <a:srgbClr val="FFFFFF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FFFFFF"/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FFFFFF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gradFill rotWithShape="0">
      <a:gsLst>
        <a:gs pos="0">
          <a:srgbClr val="000000"/>
        </a:gs>
        <a:gs pos="100000">
          <a:srgbClr val="000000"/>
        </a:gs>
      </a:gsLst>
      <a:path path="rect">
        <a:fillToRect l="50000" t="50000" r="50000" b="50000"/>
      </a:path>
    </a:gradFill>
    <a:ln w="9525" cap="flat" cmpd="sng" algn="ctr">
      <a:noFill/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SimSun" panose="02010600030101010101" pitchFamily="7" charset="-122"/>
          <a:ea typeface="SimSun" panose="02010600030101010101" pitchFamily="7" charset="-122"/>
          <a:cs typeface="SimSun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600" b="1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  <a:r>
              <a:rPr lang="zh-CN" altLang="zh-CN"/>
              <a:t>Stok Mati Cabang</a:t>
            </a:r>
            <a:endParaRPr lang="zh-CN" altLang="zh-CN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'Stok Mato Cabang'!$B$3</c:f>
              <c:strCache>
                <c:ptCount val="1"/>
                <c:pt idx="0">
                  <c:v>Sum of Target Stok Mati Cabang</c:v>
                </c:pt>
              </c:strCache>
            </c:strRef>
          </c:tx>
          <c:spPr>
            <a:gradFill rotWithShape="0">
              <a:gsLst>
                <a:gs pos="0">
                  <a:srgbClr val="5B9BD5"/>
                </a:gs>
                <a:gs pos="100000">
                  <a:srgbClr val="5B9BD5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'Stok Mato Cabang'!$A$4:$A$8</c:f>
              <c:strCache>
                <c:ptCount val="5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Grand Total</c:v>
                </c:pt>
              </c:strCache>
            </c:strRef>
          </c:cat>
          <c:val>
            <c:numRef>
              <c:f>'Stok Mato Cabang'!$B$4:$B$8</c:f>
              <c:numCache>
                <c:formatCode>_(* #,##0_);_(* \(#,##0\);_(* "-"??_);_(@_)</c:formatCode>
                <c:ptCount val="5"/>
                <c:pt idx="0">
                  <c:v>22068614783.45</c:v>
                </c:pt>
                <c:pt idx="1">
                  <c:v>15536492202.7</c:v>
                </c:pt>
                <c:pt idx="2">
                  <c:v>9068835730.45</c:v>
                </c:pt>
                <c:pt idx="3">
                  <c:v>4056430570</c:v>
                </c:pt>
                <c:pt idx="4">
                  <c:v>50730373286.6</c:v>
                </c:pt>
              </c:numCache>
            </c:numRef>
          </c:val>
        </c:ser>
        <c:ser>
          <c:idx val="1"/>
          <c:order val="1"/>
          <c:tx>
            <c:strRef>
              <c:f>'Stok Mato Cabang'!$C$3</c:f>
              <c:strCache>
                <c:ptCount val="1"/>
                <c:pt idx="0">
                  <c:v>Sum of Realisasi Stok Mati</c:v>
                </c:pt>
              </c:strCache>
            </c:strRef>
          </c:tx>
          <c:spPr>
            <a:gradFill rotWithShape="0">
              <a:gsLst>
                <a:gs pos="0">
                  <a:srgbClr val="ED7D31"/>
                </a:gs>
                <a:gs pos="100000">
                  <a:srgbClr val="ED7D31"/>
                </a:gs>
              </a:gsLst>
              <a:lin ang="5400000" scaled="1"/>
            </a:gradFill>
            <a:ln>
              <a:noFill/>
            </a:ln>
          </c:spPr>
          <c:invertIfNegative val="0"/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rgbClr val="FFFFFF"/>
                      </a:solidFill>
                      <a:latin typeface="SimSun" panose="02010600030101010101" pitchFamily="7" charset="-122"/>
                      <a:ea typeface="SimSun" panose="02010600030101010101" pitchFamily="7" charset="-122"/>
                      <a:cs typeface="SimSun" panose="02010600030101010101" pitchFamily="7" charset="-122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'Stok Mato Cabang'!$A$4:$A$8</c:f>
              <c:strCache>
                <c:ptCount val="5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Grand Total</c:v>
                </c:pt>
              </c:strCache>
            </c:strRef>
          </c:cat>
          <c:val>
            <c:numRef>
              <c:f>'Stok Mato Cabang'!$C$4:$C$8</c:f>
              <c:numCache>
                <c:formatCode>_(* #,##0_);_(* \(#,##0\);_(* "-"??_);_(@_)</c:formatCode>
                <c:ptCount val="5"/>
                <c:pt idx="0">
                  <c:v>14579981414</c:v>
                </c:pt>
                <c:pt idx="1">
                  <c:v>14430484823</c:v>
                </c:pt>
                <c:pt idx="4">
                  <c:v>29010466237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 cmpd="sng" algn="ctr">
            <a:solidFill>
              <a:srgbClr val="FFFFFF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FFFFFF"/>
              </a:solidFill>
              <a:prstDash val="solid"/>
              <a:round/>
            </a:ln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  <c:crossAx val="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rgbClr val="FFFFFF"/>
                    </a:solidFill>
                    <a:latin typeface="SimSun" panose="02010600030101010101" pitchFamily="7" charset="-122"/>
                    <a:ea typeface="SimSun" panose="02010600030101010101" pitchFamily="7" charset="-122"/>
                    <a:cs typeface="SimSun" panose="02010600030101010101" pitchFamily="7" charset="-122"/>
                  </a:defRPr>
                </a:pPr>
              </a:p>
            </c:txPr>
          </c:dispUnitsLbl>
        </c:dispUnits>
      </c:valAx>
      <c:spPr>
        <a:noFill/>
        <a:ln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/>
                </a:solidFill>
                <a:latin typeface="SimSun" panose="02010600030101010101" pitchFamily="7" charset="-122"/>
                <a:ea typeface="SimSun" panose="02010600030101010101" pitchFamily="7" charset="-122"/>
                <a:cs typeface="SimSun" panose="02010600030101010101" pitchFamily="7" charset="-122"/>
              </a:defRPr>
            </a:pPr>
          </a:p>
        </c:txPr>
      </c:legendEntry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FFFFFF"/>
              </a:solidFill>
              <a:latin typeface="SimSun" panose="02010600030101010101" pitchFamily="7" charset="-122"/>
              <a:ea typeface="SimSun" panose="02010600030101010101" pitchFamily="7" charset="-122"/>
              <a:cs typeface="SimSun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gradFill rotWithShape="0">
      <a:gsLst>
        <a:gs pos="0">
          <a:srgbClr val="000000"/>
        </a:gs>
        <a:gs pos="100000">
          <a:srgbClr val="000000"/>
        </a:gs>
      </a:gsLst>
      <a:path path="rect">
        <a:fillToRect l="50000" t="50000" r="50000" b="50000"/>
      </a:path>
    </a:gradFill>
    <a:ln w="9525" cap="flat" cmpd="sng" algn="ctr">
      <a:noFill/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SimSun" panose="02010600030101010101" pitchFamily="7" charset="-122"/>
          <a:ea typeface="SimSun" panose="02010600030101010101" pitchFamily="7" charset="-122"/>
          <a:cs typeface="SimSun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8.xml"/><Relationship Id="rId8" Type="http://schemas.openxmlformats.org/officeDocument/2006/relationships/chart" Target="../charts/chart17.xml"/><Relationship Id="rId7" Type="http://schemas.openxmlformats.org/officeDocument/2006/relationships/chart" Target="../charts/chart16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8255</xdr:colOff>
      <xdr:row>0</xdr:row>
      <xdr:rowOff>103505</xdr:rowOff>
    </xdr:from>
    <xdr:to>
      <xdr:col>20</xdr:col>
      <xdr:colOff>538480</xdr:colOff>
      <xdr:row>73</xdr:row>
      <xdr:rowOff>7620</xdr:rowOff>
    </xdr:to>
    <xdr:grpSp>
      <xdr:nvGrpSpPr>
        <xdr:cNvPr id="1025" name="Group 12"/>
        <xdr:cNvGrpSpPr/>
      </xdr:nvGrpSpPr>
      <xdr:grpSpPr>
        <a:xfrm>
          <a:off x="8255" y="103505"/>
          <a:ext cx="12531725" cy="13353415"/>
          <a:chOff x="0" y="-7626"/>
          <a:chExt cx="12785912" cy="13342626"/>
        </a:xfrm>
      </xdr:grpSpPr>
      <xdr:grpSp>
        <xdr:nvGrpSpPr>
          <xdr:cNvPr id="1026" name="Group 7"/>
          <xdr:cNvGrpSpPr/>
        </xdr:nvGrpSpPr>
        <xdr:grpSpPr>
          <a:xfrm>
            <a:off x="0" y="-7626"/>
            <a:ext cx="12785912" cy="10551801"/>
            <a:chOff x="0" y="-7626"/>
            <a:chExt cx="12192000" cy="10551801"/>
          </a:xfrm>
        </xdr:grpSpPr>
        <xdr:grpSp>
          <xdr:nvGrpSpPr>
            <xdr:cNvPr id="1027" name="Group 9"/>
            <xdr:cNvGrpSpPr/>
          </xdr:nvGrpSpPr>
          <xdr:grpSpPr>
            <a:xfrm>
              <a:off x="0" y="-7626"/>
              <a:ext cx="12192000" cy="7741926"/>
              <a:chOff x="0" y="-7626"/>
              <a:chExt cx="12192000" cy="7741926"/>
            </a:xfrm>
          </xdr:grpSpPr>
          <xdr:graphicFrame>
            <xdr:nvGraphicFramePr>
              <xdr:cNvPr id="1028" name="Chart 1"/>
              <xdr:cNvGraphicFramePr/>
            </xdr:nvGraphicFramePr>
            <xdr:xfrm>
              <a:off x="0" y="-7626"/>
              <a:ext cx="4028476" cy="266757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aphicFrame>
            <xdr:nvGraphicFramePr>
              <xdr:cNvPr id="1029" name="Chart 2"/>
              <xdr:cNvGraphicFramePr/>
            </xdr:nvGraphicFramePr>
            <xdr:xfrm>
              <a:off x="4090821" y="0"/>
              <a:ext cx="4028475" cy="266757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graphicFrame>
            <xdr:nvGraphicFramePr>
              <xdr:cNvPr id="1030" name="Chart 3"/>
              <xdr:cNvGraphicFramePr/>
            </xdr:nvGraphicFramePr>
            <xdr:xfrm>
              <a:off x="0" y="5266791"/>
              <a:ext cx="12192000" cy="246750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graphicFrame>
            <xdr:nvGraphicFramePr>
              <xdr:cNvPr id="1031" name="Chart 4"/>
              <xdr:cNvGraphicFramePr/>
            </xdr:nvGraphicFramePr>
            <xdr:xfrm>
              <a:off x="8167742" y="0"/>
              <a:ext cx="4024258" cy="266757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graphicFrame>
            <xdr:nvGraphicFramePr>
              <xdr:cNvPr id="1032" name="Chart 5"/>
              <xdr:cNvGraphicFramePr/>
            </xdr:nvGraphicFramePr>
            <xdr:xfrm>
              <a:off x="4081762" y="2723616"/>
              <a:ext cx="4028475" cy="247703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  <xdr:graphicFrame>
            <xdr:nvGraphicFramePr>
              <xdr:cNvPr id="1033" name="Chart 6"/>
              <xdr:cNvGraphicFramePr/>
            </xdr:nvGraphicFramePr>
            <xdr:xfrm>
              <a:off x="8160859" y="2723616"/>
              <a:ext cx="4031140" cy="247703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  <xdr:graphicFrame>
            <xdr:nvGraphicFramePr>
              <xdr:cNvPr id="1034" name="Chart 8"/>
              <xdr:cNvGraphicFramePr/>
            </xdr:nvGraphicFramePr>
            <xdr:xfrm>
              <a:off x="0" y="2724150"/>
              <a:ext cx="4019550" cy="248602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7"/>
              </a:graphicData>
            </a:graphic>
          </xdr:graphicFrame>
        </xdr:grpSp>
        <xdr:graphicFrame>
          <xdr:nvGraphicFramePr>
            <xdr:cNvPr id="1035" name="Chart 10"/>
            <xdr:cNvGraphicFramePr/>
          </xdr:nvGraphicFramePr>
          <xdr:xfrm>
            <a:off x="0" y="7800975"/>
            <a:ext cx="1219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</xdr:grpSp>
      <xdr:graphicFrame>
        <xdr:nvGraphicFramePr>
          <xdr:cNvPr id="1036" name="Chart 11"/>
          <xdr:cNvGraphicFramePr/>
        </xdr:nvGraphicFramePr>
        <xdr:xfrm>
          <a:off x="0" y="10591800"/>
          <a:ext cx="127825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</xdr:colOff>
      <xdr:row>0</xdr:row>
      <xdr:rowOff>103505</xdr:rowOff>
    </xdr:from>
    <xdr:to>
      <xdr:col>20</xdr:col>
      <xdr:colOff>483235</xdr:colOff>
      <xdr:row>73</xdr:row>
      <xdr:rowOff>18415</xdr:rowOff>
    </xdr:to>
    <xdr:grpSp>
      <xdr:nvGrpSpPr>
        <xdr:cNvPr id="2" name="Group 12"/>
        <xdr:cNvGrpSpPr/>
      </xdr:nvGrpSpPr>
      <xdr:grpSpPr>
        <a:xfrm>
          <a:off x="8890" y="103505"/>
          <a:ext cx="12475845" cy="13364210"/>
          <a:chOff x="0" y="-7626"/>
          <a:chExt cx="12793646" cy="13342626"/>
        </a:xfrm>
      </xdr:grpSpPr>
      <xdr:grpSp>
        <xdr:nvGrpSpPr>
          <xdr:cNvPr id="3" name="Group 7"/>
          <xdr:cNvGrpSpPr/>
        </xdr:nvGrpSpPr>
        <xdr:grpSpPr>
          <a:xfrm>
            <a:off x="0" y="-7626"/>
            <a:ext cx="12793646" cy="10551801"/>
            <a:chOff x="0" y="-7626"/>
            <a:chExt cx="12199375" cy="10551801"/>
          </a:xfrm>
        </xdr:grpSpPr>
        <xdr:grpSp>
          <xdr:nvGrpSpPr>
            <xdr:cNvPr id="4" name="Group 9"/>
            <xdr:cNvGrpSpPr/>
          </xdr:nvGrpSpPr>
          <xdr:grpSpPr>
            <a:xfrm>
              <a:off x="0" y="-7626"/>
              <a:ext cx="12199375" cy="7741926"/>
              <a:chOff x="0" y="-7626"/>
              <a:chExt cx="12199375" cy="7741926"/>
            </a:xfrm>
          </xdr:grpSpPr>
          <xdr:graphicFrame>
            <xdr:nvGraphicFramePr>
              <xdr:cNvPr id="5" name="Chart 1"/>
              <xdr:cNvGraphicFramePr/>
            </xdr:nvGraphicFramePr>
            <xdr:xfrm>
              <a:off x="7376" y="-7626"/>
              <a:ext cx="4028476" cy="266757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aphicFrame>
            <xdr:nvGraphicFramePr>
              <xdr:cNvPr id="6" name="Chart 2"/>
              <xdr:cNvGraphicFramePr/>
            </xdr:nvGraphicFramePr>
            <xdr:xfrm>
              <a:off x="4090821" y="0"/>
              <a:ext cx="4028475" cy="266757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graphicFrame>
            <xdr:nvGraphicFramePr>
              <xdr:cNvPr id="7" name="Chart 3"/>
              <xdr:cNvGraphicFramePr/>
            </xdr:nvGraphicFramePr>
            <xdr:xfrm>
              <a:off x="0" y="5266791"/>
              <a:ext cx="12192000" cy="246750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graphicFrame>
            <xdr:nvGraphicFramePr>
              <xdr:cNvPr id="8" name="Chart 4"/>
              <xdr:cNvGraphicFramePr/>
            </xdr:nvGraphicFramePr>
            <xdr:xfrm>
              <a:off x="8167742" y="0"/>
              <a:ext cx="4024258" cy="266757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graphicFrame>
            <xdr:nvGraphicFramePr>
              <xdr:cNvPr id="9" name="Chart 5"/>
              <xdr:cNvGraphicFramePr/>
            </xdr:nvGraphicFramePr>
            <xdr:xfrm>
              <a:off x="4105240" y="2723616"/>
              <a:ext cx="4028475" cy="247703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  <xdr:graphicFrame>
            <xdr:nvGraphicFramePr>
              <xdr:cNvPr id="10" name="Chart 6"/>
              <xdr:cNvGraphicFramePr/>
            </xdr:nvGraphicFramePr>
            <xdr:xfrm>
              <a:off x="8168235" y="2715368"/>
              <a:ext cx="4031140" cy="247703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  <xdr:graphicFrame>
            <xdr:nvGraphicFramePr>
              <xdr:cNvPr id="11" name="Chart 8"/>
              <xdr:cNvGraphicFramePr/>
            </xdr:nvGraphicFramePr>
            <xdr:xfrm>
              <a:off x="0" y="2724150"/>
              <a:ext cx="4019550" cy="248602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7"/>
              </a:graphicData>
            </a:graphic>
          </xdr:graphicFrame>
        </xdr:grpSp>
        <xdr:graphicFrame>
          <xdr:nvGraphicFramePr>
            <xdr:cNvPr id="12" name="Chart 10"/>
            <xdr:cNvGraphicFramePr/>
          </xdr:nvGraphicFramePr>
          <xdr:xfrm>
            <a:off x="0" y="7800975"/>
            <a:ext cx="1219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</xdr:grpSp>
      <xdr:graphicFrame>
        <xdr:nvGraphicFramePr>
          <xdr:cNvPr id="13" name="Chart 11"/>
          <xdr:cNvGraphicFramePr/>
        </xdr:nvGraphicFramePr>
        <xdr:xfrm>
          <a:off x="0" y="10591800"/>
          <a:ext cx="127825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#REF!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43180.4021766204" refreshedBy="guna" recordCount="11">
  <cacheSource type="worksheet">
    <worksheetSource ref="A1:A1" sheet="#REF!" r:id="rId2"/>
  </cacheSource>
  <cacheFields count="42">
    <cacheField name="Bulan" numFmtId="0">
      <sharedItems count="18">
        <s v="Feb"/>
        <s v="Mar"/>
        <s v="Apr"/>
        <s v="May"/>
        <s v="Jun"/>
        <s v="Jul"/>
        <s v="Aug"/>
        <s v="Sep"/>
        <s v="Oct"/>
        <s v="Nov"/>
        <s v="Dec"/>
        <s v="June"/>
        <s v="August"/>
        <s v="October"/>
        <s v="September"/>
        <s v="November"/>
        <s v="December"/>
        <s v="July"/>
      </sharedItems>
    </cacheField>
    <cacheField name="Total Stok Awal" numFmtId="0"/>
    <cacheField name="Target Total Stok" numFmtId="0"/>
    <cacheField name="Total Stok Akhir" numFmtId="0"/>
    <cacheField name="Selisih Stok" numFmtId="0"/>
    <cacheField name="Total Stok Pabrik Awal" numFmtId="0"/>
    <cacheField name="Target Stok Pabrik" numFmtId="0"/>
    <cacheField name="Total Stok Pabrik Akhir" numFmtId="0"/>
    <cacheField name="Selisih Stok Pabrik" numFmtId="0"/>
    <cacheField name="Stok BB Awal" numFmtId="0"/>
    <cacheField name="Target Pembelian" numFmtId="0"/>
    <cacheField name="Pembelian" numFmtId="0"/>
    <cacheField name="Produksi" numFmtId="0"/>
    <cacheField name="Balance BB" numFmtId="0"/>
    <cacheField name="Stok BJ Awal" numFmtId="0"/>
    <cacheField name="Target Produksi" numFmtId="0"/>
    <cacheField name="Hasil Produksi" numFmtId="0"/>
    <cacheField name="Target Pengiriman" numFmtId="0"/>
    <cacheField name="Total Pengiriman" numFmtId="0"/>
    <cacheField name="M1" numFmtId="0"/>
    <cacheField name="M2" numFmtId="0"/>
    <cacheField name="M3" numFmtId="0"/>
    <cacheField name="M4" numFmtId="0"/>
    <cacheField name="% Pengiriman" numFmtId="0"/>
    <cacheField name="Balance Stok BJ" numFmtId="0"/>
    <cacheField name="Stok NOK Awal" numFmtId="0"/>
    <cacheField name="Target NOK" numFmtId="0"/>
    <cacheField name="In NOK" numFmtId="0"/>
    <cacheField name="Out NOK" numFmtId="0"/>
    <cacheField name="Balance NOK" numFmtId="0"/>
    <cacheField name="Stok Cabang Awal" numFmtId="0"/>
    <cacheField name="Target Stok Cabang" numFmtId="0"/>
    <cacheField name="Plan Beli Cabang" numFmtId="0"/>
    <cacheField name="Real Beli" numFmtId="0"/>
    <cacheField name="Real Jual" numFmtId="0"/>
    <cacheField name="Retur Cabang" numFmtId="0"/>
    <cacheField name="Stok Cabang Akhir" numFmtId="0"/>
    <cacheField name="Selisih Stok Cabang" numFmtId="0"/>
    <cacheField name="Target Stok Mati Cabang" numFmtId="0"/>
    <cacheField name="Realisasi Stok Mati" numFmtId="0"/>
    <cacheField name="Target Stok Kebun" numFmtId="0"/>
    <cacheField name="Realisasi Stok Kebun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4294967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94967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94967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94967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94967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94967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94967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94967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94967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94967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94967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seAutoFormatting="1" compact="0" compactData="0" gridDropZones="1" showDrill="0">
  <location ref="A3:C9" firstHeaderRow="1" firstDataRow="2" firstDataCol="1"/>
  <pivotFields count="42">
    <pivotField axis="axisRow" compact="0" sortType="descending" showAll="0">
      <items count="19">
        <item h="1" x="10"/>
        <item h="1" x="9"/>
        <item h="1" x="8"/>
        <item h="1" x="7"/>
        <item h="1" x="6"/>
        <item h="1" x="5"/>
        <item h="1" x="4"/>
        <item x="3"/>
        <item x="2"/>
        <item h="1" x="16"/>
        <item h="1" x="15"/>
        <item h="1" x="13"/>
        <item h="1" x="14"/>
        <item h="1" x="12"/>
        <item h="1" x="17"/>
        <item h="1" x="11"/>
        <item x="1"/>
        <item x="0"/>
        <item t="default"/>
      </items>
    </pivotField>
    <pivotField compact="0" showAll="0"/>
    <pivotField compact="0" defaultSubtotal="0" showAll="0"/>
    <pivotField compact="0" defaultSubtotal="0" showAll="0"/>
    <pivotField compact="0" showAll="0"/>
    <pivotField compact="0" showAll="0"/>
    <pivotField compact="0" defaultSubtotal="0" showAll="0"/>
    <pivotField compact="0" defaultSubtotal="0" showAll="0"/>
    <pivotField compact="0" showAll="0"/>
    <pivotField compact="0" showAll="0"/>
    <pivotField dataField="1" compact="0" defaultSubtotal="0" showAll="0"/>
    <pivotField dataField="1" compact="0" showAll="0"/>
    <pivotField compact="0" showAll="0"/>
    <pivotField compact="0" showAll="0"/>
    <pivotField compact="0" showAll="0"/>
    <pivotField compact="0" defaultSubtotal="0" showAll="0"/>
    <pivotField compact="0" showAll="0"/>
    <pivotField compact="0" defaultSubtotal="0" showAll="0"/>
    <pivotField compact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compact="0" showAll="0"/>
    <pivotField compact="0" showAll="0"/>
    <pivotField compact="0" defaultSubtotal="0" showAll="0"/>
    <pivotField compact="0" showAll="0"/>
    <pivotField compact="0" showAll="0"/>
    <pivotField compact="0" showAll="0"/>
    <pivotField compact="0" showAll="0"/>
    <pivotField compact="0" defaultSubtotal="0" showAll="0"/>
    <pivotField compact="0" defaultSubtotal="0" showAll="0"/>
    <pivotField compact="0" showAll="0"/>
    <pivotField compact="0" showAll="0"/>
    <pivotField compact="0" defaultSubtotal="0" showAll="0"/>
    <pivotField compact="0" defaultSubtotal="0" showAll="0"/>
    <pivotField compact="0" showAll="0"/>
    <pivotField compact="0" defaultSubtotal="0" showAll="0"/>
    <pivotField compact="0" defaultSubtotal="0" showAll="0"/>
    <pivotField compact="0" defaultSubtotal="0" showAll="0"/>
    <pivotField compact="0" defaultSubtotal="0" showAll="0"/>
  </pivotFields>
  <rowFields count="1">
    <field x="0"/>
  </rowFields>
  <rowItems count="5">
    <i>
      <x v="7"/>
    </i>
    <i>
      <x v="8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embelian" fld="11" baseField="0" baseItem="13"/>
    <dataField name="Sum of Target Pembelian" fld="10" baseField="0" baseItem="13"/>
  </dataFields>
  <pivotTableStyleInfo showRowHeaders="1" showColHeaders="1" showLastColumn="1"/>
</pivotTableDefinition>
</file>

<file path=xl/pivotTables/pivotTable10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seAutoFormatting="1" compact="0" compactData="0" gridDropZones="1" showDrill="0">
  <location ref="A3:E16" firstHeaderRow="1" firstDataRow="2" firstDataCol="1"/>
  <pivotFields count="42">
    <pivotField axis="axisRow" compact="0" sortType="descending" showAll="0">
      <items count="19">
        <item x="10"/>
        <item x="9"/>
        <item x="8"/>
        <item x="7"/>
        <item x="6"/>
        <item x="5"/>
        <item x="16"/>
        <item x="15"/>
        <item x="13"/>
        <item x="14"/>
        <item x="12"/>
        <item x="17"/>
        <item x="11"/>
        <item x="4"/>
        <item x="3"/>
        <item x="2"/>
        <item x="1"/>
        <item x="0"/>
        <item t="default"/>
      </items>
    </pivotField>
    <pivotField compact="0" showAll="0"/>
    <pivotField compact="0" defaultSubtotal="0" showAll="0"/>
    <pivotField compact="0" defaultSubtotal="0" showAll="0"/>
    <pivotField compact="0" showAll="0"/>
    <pivotField compact="0" showAll="0"/>
    <pivotField compact="0" defaultSubtotal="0" showAll="0"/>
    <pivotField compact="0" defaultSubtotal="0" showAll="0"/>
    <pivotField compact="0" showAll="0"/>
    <pivotField compact="0" showAll="0"/>
    <pivotField compact="0" defaultSubtotal="0" showAll="0"/>
    <pivotField compact="0" showAll="0"/>
    <pivotField compact="0" showAll="0"/>
    <pivotField compact="0" showAll="0"/>
    <pivotField dataField="1" compact="0" showAll="0"/>
    <pivotField compact="0" defaultSubtotal="0" showAll="0"/>
    <pivotField dataField="1" compact="0" showAll="0"/>
    <pivotField compact="0" defaultSubtotal="0" showAll="0"/>
    <pivotField dataField="1" compact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dataField="1" compact="0" showAll="0"/>
    <pivotField compact="0" showAll="0"/>
    <pivotField compact="0" defaultSubtotal="0" showAll="0"/>
    <pivotField compact="0" showAll="0"/>
    <pivotField compact="0" showAll="0"/>
    <pivotField compact="0" showAll="0"/>
    <pivotField compact="0" showAll="0"/>
    <pivotField compact="0" defaultSubtotal="0" showAll="0"/>
    <pivotField compact="0" defaultSubtotal="0" showAll="0"/>
    <pivotField compact="0" showAll="0"/>
    <pivotField compact="0" showAll="0"/>
    <pivotField compact="0" defaultSubtotal="0" showAll="0"/>
    <pivotField compact="0" defaultSubtotal="0" showAll="0"/>
    <pivotField compact="0" showAll="0"/>
    <pivotField compact="0" defaultSubtotal="0" showAll="0"/>
    <pivotField compact="0" defaultSubtotal="0" showAll="0"/>
    <pivotField compact="0" defaultSubtotal="0" showAll="0"/>
    <pivotField compact="0" defaultSubtotal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tok BJ Awal" fld="14" baseField="0" baseItem="0"/>
    <dataField name="Sum of Hasil Produksi" fld="16" baseField="0" baseItem="0"/>
    <dataField name="Sum of Total Pengiriman" fld="18" baseField="0" baseItem="0"/>
    <dataField name="Sum of Balance Stok BJ" fld="24" baseField="0" baseItem="0"/>
  </dataFields>
  <pivotTableStyleInfo showRowHeaders="1" showColHeaders="1" showLastColumn="1"/>
</pivotTableDefinition>
</file>

<file path=xl/pivotTables/pivotTable1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seAutoFormatting="1" compact="0" compactData="0" gridDropZones="1" showDrill="0">
  <location ref="A3:E16" firstHeaderRow="1" firstDataRow="2" firstDataCol="1"/>
  <pivotFields count="42">
    <pivotField axis="axisRow" compact="0" sortType="descending" showAll="0">
      <items count="19">
        <item x="10"/>
        <item x="9"/>
        <item x="8"/>
        <item x="7"/>
        <item x="6"/>
        <item x="5"/>
        <item x="16"/>
        <item x="15"/>
        <item x="13"/>
        <item x="14"/>
        <item x="12"/>
        <item x="17"/>
        <item x="11"/>
        <item x="4"/>
        <item x="3"/>
        <item x="2"/>
        <item x="1"/>
        <item x="0"/>
        <item t="default"/>
      </items>
    </pivotField>
    <pivotField compact="0" showAll="0"/>
    <pivotField compact="0" defaultSubtotal="0" showAll="0"/>
    <pivotField compact="0" defaultSubtotal="0" showAll="0"/>
    <pivotField compact="0" showAll="0"/>
    <pivotField compact="0" showAll="0"/>
    <pivotField compact="0" defaultSubtotal="0" showAll="0"/>
    <pivotField compact="0" defaultSubtotal="0" showAll="0"/>
    <pivotField compact="0" showAll="0"/>
    <pivotField compact="0" showAll="0"/>
    <pivotField compact="0" defaultSubtotal="0" showAll="0"/>
    <pivotField compact="0" showAll="0"/>
    <pivotField compact="0" showAll="0"/>
    <pivotField compact="0" showAll="0"/>
    <pivotField compact="0" showAll="0"/>
    <pivotField compact="0" defaultSubtotal="0" showAll="0"/>
    <pivotField compact="0" showAll="0"/>
    <pivotField compact="0" defaultSubtotal="0" showAll="0"/>
    <pivotField compact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compact="0" showAll="0"/>
    <pivotField dataField="1" compact="0" showAll="0"/>
    <pivotField compact="0" defaultSubtotal="0" showAll="0"/>
    <pivotField dataField="1" compact="0" showAll="0"/>
    <pivotField dataField="1" compact="0" showAll="0"/>
    <pivotField dataField="1" compact="0" showAll="0"/>
    <pivotField compact="0" showAll="0"/>
    <pivotField compact="0" defaultSubtotal="0" showAll="0"/>
    <pivotField compact="0" defaultSubtotal="0" showAll="0"/>
    <pivotField compact="0" showAll="0"/>
    <pivotField compact="0" showAll="0"/>
    <pivotField compact="0" defaultSubtotal="0" showAll="0"/>
    <pivotField compact="0" defaultSubtotal="0" showAll="0"/>
    <pivotField compact="0" showAll="0"/>
    <pivotField compact="0" defaultSubtotal="0" showAll="0"/>
    <pivotField compact="0" defaultSubtotal="0" showAll="0"/>
    <pivotField compact="0" defaultSubtotal="0" showAll="0"/>
    <pivotField compact="0" defaultSubtotal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tok NOK Awal" fld="25" baseField="0" baseItem="0"/>
    <dataField name="Sum of In NOK" fld="27" baseField="0" baseItem="0"/>
    <dataField name="Sum of Out NOK" fld="28" baseField="0" baseItem="0"/>
    <dataField name="Sum of Balance NOK" fld="29" baseField="0" baseItem="0"/>
  </dataFields>
  <pivotTableStyleInfo showRowHeaders="1" showColHeaders="1" showLastColumn="1"/>
</pivotTableDefinition>
</file>

<file path=xl/pivotTables/pivotTable12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seAutoFormatting="1" compact="0" compactData="0" gridDropZones="1" showDrill="0">
  <location ref="A3:D16" firstHeaderRow="1" firstDataRow="2" firstDataCol="1"/>
  <pivotFields count="42">
    <pivotField axis="axisRow" compact="0" sortType="descending" showAll="0">
      <items count="19">
        <item x="10"/>
        <item x="9"/>
        <item x="8"/>
        <item x="7"/>
        <item x="6"/>
        <item x="5"/>
        <item x="16"/>
        <item x="15"/>
        <item x="13"/>
        <item x="14"/>
        <item x="12"/>
        <item x="17"/>
        <item x="11"/>
        <item x="4"/>
        <item x="3"/>
        <item x="2"/>
        <item x="1"/>
        <item x="0"/>
        <item t="default"/>
      </items>
    </pivotField>
    <pivotField compact="0" showAll="0"/>
    <pivotField compact="0" defaultSubtotal="0" showAll="0"/>
    <pivotField compact="0" defaultSubtotal="0" showAll="0"/>
    <pivotField compact="0" showAll="0"/>
    <pivotField compact="0" showAll="0"/>
    <pivotField compact="0" defaultSubtotal="0" showAll="0"/>
    <pivotField compact="0" defaultSubtotal="0" showAll="0"/>
    <pivotField compact="0" showAll="0"/>
    <pivotField compact="0" showAll="0"/>
    <pivotField compact="0" defaultSubtotal="0" showAll="0"/>
    <pivotField compact="0" showAll="0"/>
    <pivotField compact="0" showAll="0"/>
    <pivotField compact="0" showAll="0"/>
    <pivotField compact="0" showAll="0"/>
    <pivotField compact="0" defaultSubtotal="0" showAll="0"/>
    <pivotField compact="0" showAll="0"/>
    <pivotField compact="0" defaultSubtotal="0" showAll="0"/>
    <pivotField compact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compact="0" showAll="0"/>
    <pivotField compact="0" showAll="0"/>
    <pivotField compact="0" defaultSubtotal="0" showAll="0"/>
    <pivotField compact="0" showAll="0"/>
    <pivotField compact="0" showAll="0"/>
    <pivotField compact="0" showAll="0"/>
    <pivotField dataField="1" compact="0" showAll="0"/>
    <pivotField compact="0" defaultSubtotal="0" showAll="0"/>
    <pivotField compact="0" defaultSubtotal="0" showAll="0"/>
    <pivotField compact="0" showAll="0"/>
    <pivotField compact="0" showAll="0"/>
    <pivotField compact="0" defaultSubtotal="0" showAll="0"/>
    <pivotField dataField="1" compact="0" defaultSubtotal="0" showAll="0"/>
    <pivotField dataField="1" compact="0" showAll="0"/>
    <pivotField compact="0" defaultSubtotal="0" showAll="0"/>
    <pivotField compact="0" defaultSubtotal="0" showAll="0"/>
    <pivotField compact="0" defaultSubtotal="0" showAll="0"/>
    <pivotField compact="0" defaultSubtotal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tok Cabang Awal" fld="30" baseField="0" baseItem="0"/>
    <dataField name="Sum of Stok Cabang Akhir" fld="36" baseField="0" baseItem="0"/>
    <dataField name="Sum of Selisih Stok Cabang" fld="37" baseField="0" baseItem="0"/>
  </dataFields>
  <pivotTableStyleInfo showRowHeaders="1" showColHeaders="1" showLastColumn="1"/>
</pivotTableDefinition>
</file>

<file path=xl/pivotTables/pivotTable1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seAutoFormatting="1" compact="0" compactData="0" gridDropZones="1" showDrill="0">
  <location ref="A3:C9" firstHeaderRow="1" firstDataRow="2" firstDataCol="1"/>
  <pivotFields count="42">
    <pivotField axis="axisRow" compact="0" showAll="0">
      <items count="19">
        <item x="0"/>
        <item x="1"/>
        <item x="2"/>
        <item x="3"/>
        <item h="1" x="4"/>
        <item h="1" x="11"/>
        <item h="1" x="17"/>
        <item h="1" x="12"/>
        <item h="1" x="14"/>
        <item h="1" x="13"/>
        <item h="1" x="15"/>
        <item h="1" x="5"/>
        <item h="1" x="16"/>
        <item h="1" x="6"/>
        <item h="1" x="7"/>
        <item h="1" x="8"/>
        <item h="1" x="9"/>
        <item h="1" x="1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defaultSubtotal="0" showAll="0"/>
    <pivotField compact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defaultSubtotal="0" showAll="0"/>
    <pivotField compact="0" showAll="0"/>
    <pivotField compact="0" showAll="0"/>
    <pivotField compact="0" defaultSubtotal="0" showAll="0"/>
    <pivotField compact="0" showAll="0"/>
    <pivotField compact="0" showAll="0"/>
    <pivotField compact="0" defaultSubtotal="0" showAll="0"/>
    <pivotField compact="0" defaultSubtotal="0" showAll="0"/>
    <pivotField dataField="1" compact="0" showAll="0"/>
    <pivotField dataField="1" compact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alisasi Stok Kebun" fld="41" baseField="0" baseItem="0"/>
    <dataField name="Sum of Target Stok Kebun" fld="40" baseField="0" baseItem="0"/>
  </dataFields>
  <pivotTableStyleInfo showRowHeaders="1" showColHeaders="1" showLastColumn="1"/>
</pivotTableDefinition>
</file>

<file path=xl/pivotTables/pivotTable1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compact="0" compactData="0" gridDropZones="1" showDrill="0">
  <location ref="A3:F9" firstHeaderRow="1" firstDataRow="2" firstDataCol="1"/>
  <pivotFields count="42">
    <pivotField axis="axisRow" compact="0" sortType="ascending" showAll="0">
      <items count="19">
        <item x="0"/>
        <item h="1" x="11"/>
        <item h="1" x="17"/>
        <item h="1" x="12"/>
        <item h="1" x="14"/>
        <item h="1" x="13"/>
        <item h="1" x="15"/>
        <item h="1" x="16"/>
        <item x="1"/>
        <item x="2"/>
        <item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defaultSubtotal="0" showAll="0"/>
    <pivotField compact="0" showAll="0"/>
    <pivotField dataField="1" compact="0" defaultSubtotal="0" showAll="0"/>
    <pivotField dataField="1" compact="0" defaultSubtotal="0" showAll="0"/>
    <pivotField dataField="1" compact="0" defaultSubtotal="0" showAll="0"/>
    <pivotField dataField="1" compact="0" defaultSubtotal="0" showAll="0"/>
    <pivotField dataField="1" compact="0" defaultSubtotal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defaultSubtotal="0" showAll="0"/>
    <pivotField compact="0" showAll="0"/>
    <pivotField compact="0" showAll="0"/>
    <pivotField compact="0" showAll="0"/>
    <pivotField compact="0" showAll="0"/>
    <pivotField compact="0" showAll="0"/>
    <pivotField compact="0" defaultSubtotal="0" showAll="0"/>
    <pivotField compact="0" defaultSubtotal="0" showAll="0"/>
    <pivotField compact="0" showAll="0"/>
    <pivotField compact="0" showAll="0"/>
  </pivotFields>
  <rowFields count="1">
    <field x="0"/>
  </rowFields>
  <rowItems count="5">
    <i>
      <x/>
    </i>
    <i>
      <x v="8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M1" fld="19" subtotal="average" baseField="0" baseItem="10"/>
    <dataField name="Average of M2" fld="20" subtotal="average" baseField="0" baseItem="10"/>
    <dataField name="Average of M3" fld="21" subtotal="average" baseField="0" baseItem="10"/>
    <dataField name="Average of M4" fld="22" subtotal="average" baseField="0" baseItem="10"/>
    <dataField name="Average of % Pengiriman" fld="23" subtotal="average" baseField="0" baseItem="14"/>
  </dataFields>
  <pivotTableStyleInfo showRowHeaders="1" showColHeaders="1" showLastColumn="1"/>
</pivotTableDefinition>
</file>

<file path=xl/pivotTables/pivotTable15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seAutoFormatting="1" compact="0" compactData="0" gridDropZones="1" showDrill="0">
  <location ref="A3:C9" firstHeaderRow="1" firstDataRow="2" firstDataCol="1"/>
  <pivotFields count="42">
    <pivotField axis="axisRow" compact="0" sortType="ascending" showAll="0">
      <items count="19">
        <item x="0"/>
        <item h="1" x="11"/>
        <item h="1" x="17"/>
        <item h="1" x="12"/>
        <item h="1" x="14"/>
        <item h="1" x="13"/>
        <item h="1" x="15"/>
        <item h="1" x="16"/>
        <item x="1"/>
        <item x="2"/>
        <item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compact="0" showAll="0"/>
    <pivotField compact="0" showAll="0"/>
  </pivotFields>
  <rowFields count="1">
    <field x="0"/>
  </rowFields>
  <rowItems count="5">
    <i>
      <x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arget Stok Mati Cabang" fld="38" baseField="0" baseItem="0"/>
    <dataField name="Sum of Realisasi Stok Mati" fld="39" baseField="0" baseItem="0"/>
  </dataFields>
  <pivotTableStyleInfo showRowHeaders="1" showColHeaders="1" showLastColumn="1"/>
</pivotTableDefinition>
</file>

<file path=xl/pivotTables/pivotTable2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seAutoFormatting="1" compact="0" compactData="0" gridDropZones="1" showDrill="0">
  <location ref="A3:C9" firstHeaderRow="1" firstDataRow="2" firstDataCol="1"/>
  <pivotFields count="42">
    <pivotField axis="axisRow" compact="0" sortType="descending" showAll="0">
      <items count="19">
        <item h="1" x="10"/>
        <item h="1" x="9"/>
        <item h="1" x="8"/>
        <item h="1" x="7"/>
        <item h="1" x="6"/>
        <item h="1" x="5"/>
        <item h="1" x="16"/>
        <item h="1" x="15"/>
        <item h="1" x="13"/>
        <item h="1" x="14"/>
        <item h="1" x="12"/>
        <item h="1" x="17"/>
        <item h="1" x="11"/>
        <item h="1" x="4"/>
        <item x="3"/>
        <item x="2"/>
        <item x="1"/>
        <item x="0"/>
        <item t="default"/>
      </items>
    </pivotField>
    <pivotField compact="0" showAll="0"/>
    <pivotField compact="0" defaultSubtotal="0" showAll="0"/>
    <pivotField compact="0" defaultSubtotal="0" showAll="0"/>
    <pivotField compact="0" showAll="0"/>
    <pivotField compact="0" showAll="0"/>
    <pivotField compact="0" defaultSubtotal="0" showAll="0"/>
    <pivotField compact="0" defaultSubtotal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compact="0" defaultSubtotal="0" showAll="0"/>
    <pivotField compact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compact="0" showAll="0"/>
    <pivotField compact="0" showAll="0"/>
    <pivotField compact="0" defaultSubtotal="0" showAll="0"/>
    <pivotField compact="0" showAll="0"/>
    <pivotField compact="0" showAll="0"/>
    <pivotField compact="0" showAll="0"/>
    <pivotField compact="0" showAll="0"/>
    <pivotField compact="0" defaultSubtotal="0" showAll="0"/>
    <pivotField compact="0" defaultSubtotal="0" showAll="0"/>
    <pivotField compact="0" showAll="0"/>
    <pivotField compact="0" showAll="0"/>
    <pivotField compact="0" defaultSubtotal="0" showAll="0"/>
    <pivotField compact="0" defaultSubtotal="0" showAll="0"/>
    <pivotField compact="0" showAll="0"/>
    <pivotField compact="0" defaultSubtotal="0" showAll="0"/>
    <pivotField compact="0" defaultSubtotal="0" showAll="0"/>
    <pivotField compact="0" defaultSubtotal="0" showAll="0"/>
    <pivotField compact="0" defaultSubtotal="0" showAll="0"/>
  </pivotFields>
  <rowFields count="1">
    <field x="0"/>
  </rowFields>
  <rowItems count="5"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asil Produksi" fld="16" baseField="0" baseItem="0"/>
    <dataField name="Sum of Target Produksi" fld="15" baseField="0" baseItem="0"/>
  </dataFields>
  <pivotTableStyleInfo showRowHeaders="1" showColHeaders="1" showLastColumn="1"/>
</pivotTableDefinition>
</file>

<file path=xl/pivotTables/pivotTable3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seAutoFormatting="1" compact="0" compactData="0" gridDropZones="1" showDrill="0">
  <location ref="A3:C9" firstHeaderRow="1" firstDataRow="2" firstDataCol="1"/>
  <pivotFields count="42">
    <pivotField axis="axisRow" compact="0" sortType="descending" showAll="0">
      <items count="19">
        <item h="1" x="16"/>
        <item h="1" x="15"/>
        <item h="1" x="13"/>
        <item h="1" x="14"/>
        <item h="1" x="12"/>
        <item h="1" x="17"/>
        <item h="1" x="10"/>
        <item h="1" x="9"/>
        <item h="1" x="8"/>
        <item h="1" x="7"/>
        <item h="1" x="6"/>
        <item h="1" x="5"/>
        <item h="1" x="11"/>
        <item h="1" x="4"/>
        <item x="3"/>
        <item x="2"/>
        <item x="1"/>
        <item x="0"/>
        <item t="default"/>
      </items>
    </pivotField>
    <pivotField compact="0" showAll="0"/>
    <pivotField compact="0" defaultSubtotal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defaultSubtotal="0" showAll="0"/>
    <pivotField compact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compact="0" showAll="0"/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defaultSubtotal="0" showAll="0"/>
    <pivotField compact="0" showAll="0"/>
    <pivotField compact="0" showAll="0"/>
    <pivotField compact="0" defaultSubtotal="0" showAll="0"/>
    <pivotField compact="0" showAll="0"/>
    <pivotField compact="0" showAll="0"/>
    <pivotField compact="0" defaultSubtotal="0" showAll="0"/>
    <pivotField compact="0" defaultSubtotal="0" showAll="0"/>
    <pivotField compact="0" defaultSubtotal="0" showAll="0"/>
    <pivotField compact="0" defaultSubtotal="0" showAll="0"/>
  </pivotFields>
  <rowFields count="1">
    <field x="0"/>
  </rowFields>
  <rowItems count="5"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alance NOK" fld="29" baseField="0" baseItem="0"/>
    <dataField name="Sum of Target NOK" fld="26" baseField="0" baseItem="0"/>
  </dataFields>
  <pivotTableStyleInfo showRowHeaders="1" showColHeaders="1" showLastColumn="1"/>
</pivotTableDefinition>
</file>

<file path=xl/pivotTables/pivotTable4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seAutoFormatting="1" compact="0" compactData="0" gridDropZones="1" showDrill="0">
  <location ref="A3:C9" firstHeaderRow="1" firstDataRow="2" firstDataCol="1"/>
  <pivotFields count="42">
    <pivotField axis="axisRow" compact="0" sortType="ascending" showAll="0">
      <items count="19">
        <item x="0"/>
        <item h="1" x="11"/>
        <item h="1" x="17"/>
        <item h="1" x="12"/>
        <item h="1" x="14"/>
        <item h="1" x="13"/>
        <item h="1" x="15"/>
        <item h="1" x="16"/>
        <item x="1"/>
        <item x="2"/>
        <item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dataField="1" compact="0" showAll="0"/>
    <pivotField dataField="1" compact="0" defaultSubtotal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defaultSubtotal="0" showAll="0"/>
    <pivotField compact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defaultSubtotal="0" showAll="0"/>
    <pivotField compact="0" showAll="0"/>
    <pivotField compact="0" showAll="0"/>
    <pivotField compact="0" defaultSubtotal="0" showAll="0"/>
    <pivotField compact="0" showAll="0"/>
    <pivotField compact="0" showAll="0"/>
    <pivotField compact="0" defaultSubtotal="0" showAll="0"/>
    <pivotField compact="0" defaultSubtotal="0" showAll="0"/>
    <pivotField compact="0" defaultSubtotal="0" showAll="0"/>
    <pivotField compact="0" defaultSubtotal="0" showAll="0"/>
  </pivotFields>
  <rowFields count="1">
    <field x="0"/>
  </rowFields>
  <rowItems count="5">
    <i>
      <x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tok Awal" fld="1" baseField="0" baseItem="0"/>
    <dataField name="Sum of Target Total Stok" fld="2" baseField="0" baseItem="0"/>
  </dataFields>
  <pivotTableStyleInfo showRowHeaders="1" showColHeaders="1" showLastColumn="1"/>
</pivotTableDefinition>
</file>

<file path=xl/pivotTables/pivotTable5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seAutoFormatting="1" compact="0" compactData="0" gridDropZones="1" showDrill="0">
  <location ref="A3:C9" firstHeaderRow="1" firstDataRow="2" firstDataCol="1"/>
  <pivotFields count="42">
    <pivotField axis="axisRow" compact="0" sortType="ascending" showAll="0">
      <items count="19">
        <item x="0"/>
        <item h="1" x="11"/>
        <item h="1" x="17"/>
        <item h="1" x="12"/>
        <item h="1" x="14"/>
        <item h="1" x="13"/>
        <item h="1" x="15"/>
        <item h="1" x="16"/>
        <item x="1"/>
        <item x="2"/>
        <item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compact="0" showAll="0"/>
    <pivotField compact="0" defaultSubtotal="0" showAll="0"/>
    <pivotField compact="0" showAll="0"/>
    <pivotField compact="0" showAll="0"/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defaultSubtotal="0" showAll="0"/>
    <pivotField compact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defaultSubtotal="0" showAll="0"/>
    <pivotField compact="0" showAll="0"/>
    <pivotField compact="0" showAll="0"/>
    <pivotField compact="0" defaultSubtotal="0" showAll="0"/>
    <pivotField compact="0" showAll="0"/>
    <pivotField compact="0" showAll="0"/>
    <pivotField compact="0" defaultSubtotal="0" showAll="0"/>
    <pivotField compact="0" defaultSubtotal="0" showAll="0"/>
    <pivotField compact="0" defaultSubtotal="0" showAll="0"/>
    <pivotField compact="0" defaultSubtotal="0" showAll="0"/>
  </pivotFields>
  <rowFields count="1">
    <field x="0"/>
  </rowFields>
  <rowItems count="5">
    <i>
      <x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tok Pabrik Awal" fld="5" baseField="0" baseItem="0"/>
    <dataField name="Sum of Target Stok Pabrik" fld="6" baseField="0" baseItem="0"/>
  </dataFields>
  <pivotTableStyleInfo showRowHeaders="1" showColHeaders="1" showLastColumn="1"/>
</pivotTableDefinition>
</file>

<file path=xl/pivotTables/pivotTable6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seAutoFormatting="1" compact="0" compactData="0" gridDropZones="1" showDrill="0">
  <location ref="A3:C9" firstHeaderRow="1" firstDataRow="2" firstDataCol="1"/>
  <pivotFields count="42">
    <pivotField axis="axisRow" compact="0" sortType="ascending" showAll="0">
      <items count="19">
        <item x="0"/>
        <item x="1"/>
        <item x="2"/>
        <item x="3"/>
        <item h="1" x="4"/>
        <item h="1" x="5"/>
        <item h="1" x="6"/>
        <item h="1" x="7"/>
        <item h="1" x="8"/>
        <item h="1" x="11"/>
        <item h="1" x="17"/>
        <item h="1" x="9"/>
        <item h="1" x="10"/>
        <item h="1" x="12"/>
        <item h="1" x="14"/>
        <item h="1" x="13"/>
        <item h="1" x="15"/>
        <item h="1" x="16"/>
        <item t="default"/>
      </items>
    </pivotField>
    <pivotField compact="0" showAll="0"/>
    <pivotField compact="0" defaultSubtotal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defaultSubtotal="0" showAll="0"/>
    <pivotField compact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compact="0" defaultSubtotal="0" showAll="0"/>
    <pivotField compact="0" showAll="0"/>
    <pivotField compact="0" showAll="0"/>
    <pivotField compact="0" defaultSubtotal="0" showAll="0"/>
    <pivotField compact="0" showAll="0"/>
    <pivotField compact="0" showAll="0"/>
    <pivotField compact="0" defaultSubtotal="0" showAll="0"/>
    <pivotField compact="0" defaultSubtotal="0" showAll="0"/>
    <pivotField compact="0" defaultSubtotal="0" showAll="0"/>
    <pivotField compact="0" defaultSubtotal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ok Cabang Awal" fld="30" baseField="0" baseItem="2"/>
    <dataField name="Sum of Target Stok Cabang" fld="31" baseField="0" baseItem="0"/>
  </dataFields>
  <pivotTableStyleInfo showRowHeaders="1" showColHeaders="1" showLastColumn="1"/>
</pivotTableDefinition>
</file>

<file path=xl/pivotTables/pivotTable7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seAutoFormatting="1" compact="0" compactData="0" gridDropZones="1" showDrill="0">
  <location ref="A3:D16" firstHeaderRow="1" firstDataRow="2" firstDataCol="1"/>
  <pivotFields count="42">
    <pivotField axis="axisRow" compact="0" sortType="descending" showAll="0">
      <items count="19">
        <item x="10"/>
        <item x="9"/>
        <item x="8"/>
        <item x="7"/>
        <item x="6"/>
        <item x="5"/>
        <item x="4"/>
        <item x="3"/>
        <item x="2"/>
        <item x="16"/>
        <item x="15"/>
        <item x="13"/>
        <item x="14"/>
        <item x="12"/>
        <item x="1"/>
        <item x="0"/>
        <item x="17"/>
        <item x="11"/>
        <item t="default"/>
      </items>
    </pivotField>
    <pivotField dataField="1" compact="0" showAll="0"/>
    <pivotField compact="0" defaultSubtotal="0" showAll="0"/>
    <pivotField dataField="1" compact="0" defaultSubtotal="0" showAll="0"/>
    <pivotField dataField="1" compact="0" showAll="0"/>
    <pivotField compact="0" showAll="0"/>
    <pivotField compact="0" defaultSubtotal="0" showAll="0"/>
    <pivotField compact="0" defaultSubtotal="0" showAll="0"/>
    <pivotField compact="0" showAll="0"/>
    <pivotField compact="0" showAll="0"/>
    <pivotField compact="0" defaultSubtotal="0" showAll="0"/>
    <pivotField compact="0" showAll="0"/>
    <pivotField compact="0" showAll="0"/>
    <pivotField compact="0" showAll="0"/>
    <pivotField compact="0" showAll="0"/>
    <pivotField compact="0" defaultSubtotal="0" showAll="0"/>
    <pivotField compact="0" showAll="0"/>
    <pivotField compact="0" defaultSubtotal="0" showAll="0"/>
    <pivotField compact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compact="0" showAll="0"/>
    <pivotField compact="0" showAll="0"/>
    <pivotField compact="0" defaultSubtotal="0" showAll="0"/>
    <pivotField compact="0" showAll="0"/>
    <pivotField compact="0" showAll="0"/>
    <pivotField compact="0" showAll="0"/>
    <pivotField compact="0" showAll="0"/>
    <pivotField compact="0" defaultSubtotal="0" showAll="0"/>
    <pivotField compact="0" defaultSubtotal="0" showAll="0"/>
    <pivotField compact="0" showAll="0"/>
    <pivotField compact="0" showAll="0"/>
    <pivotField compact="0" defaultSubtotal="0" showAll="0"/>
    <pivotField compact="0" defaultSubtotal="0" showAll="0"/>
    <pivotField compact="0" showAll="0"/>
    <pivotField compact="0" defaultSubtotal="0" showAll="0"/>
    <pivotField compact="0" defaultSubtotal="0" showAll="0"/>
    <pivotField compact="0" defaultSubtotal="0" showAll="0"/>
    <pivotField compact="0" defaultSubtotal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Stok Awal" fld="1" baseField="0" baseItem="0"/>
    <dataField name="Sum of Total Stok Akhir" fld="3" baseField="0" baseItem="0"/>
    <dataField name="Sum of Selisih Stok" fld="4" baseField="0" baseItem="0"/>
  </dataFields>
  <pivotTableStyleInfo showRowHeaders="1" showColHeaders="1" showLastColumn="1"/>
</pivotTableDefinition>
</file>

<file path=xl/pivotTables/pivotTable8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seAutoFormatting="1" compact="0" compactData="0" gridDropZones="1" showDrill="0">
  <location ref="A3:D16" firstHeaderRow="1" firstDataRow="2" firstDataCol="1"/>
  <pivotFields count="42">
    <pivotField axis="axisRow" compact="0" sortType="descending" showAll="0">
      <items count="19">
        <item x="10"/>
        <item x="9"/>
        <item x="8"/>
        <item x="7"/>
        <item x="6"/>
        <item x="5"/>
        <item x="16"/>
        <item x="15"/>
        <item x="13"/>
        <item x="14"/>
        <item x="12"/>
        <item x="17"/>
        <item x="11"/>
        <item x="4"/>
        <item x="3"/>
        <item x="2"/>
        <item x="1"/>
        <item x="0"/>
        <item t="default"/>
      </items>
    </pivotField>
    <pivotField compact="0" showAll="0"/>
    <pivotField compact="0" defaultSubtotal="0" showAll="0"/>
    <pivotField compact="0" defaultSubtotal="0" showAll="0"/>
    <pivotField compact="0" showAll="0"/>
    <pivotField dataField="1" compact="0" showAll="0"/>
    <pivotField compact="0" defaultSubtotal="0" showAll="0"/>
    <pivotField dataField="1" compact="0" defaultSubtotal="0" showAll="0"/>
    <pivotField dataField="1" compact="0" showAll="0"/>
    <pivotField compact="0" showAll="0"/>
    <pivotField compact="0" defaultSubtotal="0" showAll="0"/>
    <pivotField compact="0" showAll="0"/>
    <pivotField compact="0" showAll="0"/>
    <pivotField compact="0" showAll="0"/>
    <pivotField compact="0" showAll="0"/>
    <pivotField compact="0" defaultSubtotal="0" showAll="0"/>
    <pivotField compact="0" showAll="0"/>
    <pivotField compact="0" defaultSubtotal="0" showAll="0"/>
    <pivotField compact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compact="0" showAll="0"/>
    <pivotField compact="0" showAll="0"/>
    <pivotField compact="0" defaultSubtotal="0" showAll="0"/>
    <pivotField compact="0" showAll="0"/>
    <pivotField compact="0" showAll="0"/>
    <pivotField compact="0" showAll="0"/>
    <pivotField compact="0" showAll="0"/>
    <pivotField compact="0" defaultSubtotal="0" showAll="0"/>
    <pivotField compact="0" defaultSubtotal="0" showAll="0"/>
    <pivotField compact="0" showAll="0"/>
    <pivotField compact="0" showAll="0"/>
    <pivotField compact="0" defaultSubtotal="0" showAll="0"/>
    <pivotField compact="0" defaultSubtotal="0" showAll="0"/>
    <pivotField compact="0" showAll="0"/>
    <pivotField compact="0" defaultSubtotal="0" showAll="0"/>
    <pivotField compact="0" defaultSubtotal="0" showAll="0"/>
    <pivotField compact="0" defaultSubtotal="0" showAll="0"/>
    <pivotField compact="0" defaultSubtotal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Stok Pabrik Awal" fld="5" baseField="0" baseItem="0"/>
    <dataField name="Sum of Total Stok Pabrik Akhir" fld="7" baseField="0" baseItem="0"/>
    <dataField name="Sum of Selisih Stok Pabrik" fld="8" baseField="0" baseItem="0"/>
  </dataFields>
  <pivotTableStyleInfo showRowHeaders="1" showColHeaders="1" showLastColumn="1"/>
</pivotTableDefinition>
</file>

<file path=xl/pivotTables/pivotTable9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seAutoFormatting="1" compact="0" compactData="0" gridDropZones="1" showDrill="0">
  <location ref="A3:E16" firstHeaderRow="1" firstDataRow="2" firstDataCol="1"/>
  <pivotFields count="42">
    <pivotField axis="axisRow" compact="0" sortType="descending" showAll="0">
      <items count="19">
        <item x="10"/>
        <item x="9"/>
        <item x="8"/>
        <item x="7"/>
        <item x="6"/>
        <item x="5"/>
        <item x="4"/>
        <item x="3"/>
        <item x="2"/>
        <item x="16"/>
        <item x="15"/>
        <item x="13"/>
        <item x="14"/>
        <item x="12"/>
        <item x="1"/>
        <item x="0"/>
        <item x="17"/>
        <item x="11"/>
        <item t="default"/>
      </items>
    </pivotField>
    <pivotField compact="0" showAll="0"/>
    <pivotField compact="0" defaultSubtotal="0" showAll="0"/>
    <pivotField compact="0" defaultSubtotal="0" showAll="0"/>
    <pivotField compact="0" showAll="0"/>
    <pivotField compact="0" showAll="0"/>
    <pivotField compact="0" defaultSubtotal="0" showAll="0"/>
    <pivotField compact="0" defaultSubtotal="0" showAll="0"/>
    <pivotField compact="0" showAll="0"/>
    <pivotField dataField="1" compact="0" showAll="0"/>
    <pivotField compact="0" defaultSubtotal="0" showAll="0"/>
    <pivotField dataField="1" compact="0" showAll="0"/>
    <pivotField dataField="1" compact="0" showAll="0"/>
    <pivotField dataField="1" compact="0" showAll="0"/>
    <pivotField compact="0" showAll="0"/>
    <pivotField compact="0" defaultSubtotal="0" showAll="0"/>
    <pivotField compact="0" showAll="0"/>
    <pivotField compact="0" defaultSubtotal="0" showAll="0"/>
    <pivotField compact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compact="0" showAll="0"/>
    <pivotField compact="0" showAll="0"/>
    <pivotField compact="0" defaultSubtotal="0" showAll="0"/>
    <pivotField compact="0" showAll="0"/>
    <pivotField compact="0" showAll="0"/>
    <pivotField compact="0" showAll="0"/>
    <pivotField compact="0" showAll="0"/>
    <pivotField compact="0" defaultSubtotal="0" showAll="0"/>
    <pivotField compact="0" defaultSubtotal="0" showAll="0"/>
    <pivotField compact="0" showAll="0"/>
    <pivotField compact="0" showAll="0"/>
    <pivotField compact="0" defaultSubtotal="0" showAll="0"/>
    <pivotField compact="0" defaultSubtotal="0" showAll="0"/>
    <pivotField compact="0" showAll="0"/>
    <pivotField compact="0" defaultSubtotal="0" showAll="0"/>
    <pivotField compact="0" defaultSubtotal="0" showAll="0"/>
    <pivotField compact="0" defaultSubtotal="0" showAll="0"/>
    <pivotField compact="0" defaultSubtotal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4"/>
    </i>
    <i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tok BB Awal" fld="9" baseField="0" baseItem="0"/>
    <dataField name="Sum of Pembelian" fld="11" baseField="0" baseItem="0"/>
    <dataField name="Sum of Produksi" fld="12" baseField="0" baseItem="0"/>
    <dataField name="Sum of Balance BB" fld="13" baseField="0" baseItem="0"/>
  </dataFields>
  <pivotTableStyleInfo showRowHeaders="1" showColHeaders="1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noFill/>
        <a:ln>
          <a:noFill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5:A58"/>
  <sheetViews>
    <sheetView zoomScale="120" zoomScaleNormal="120" topLeftCell="B37" workbookViewId="0">
      <selection activeCell="F76" sqref="F76"/>
    </sheetView>
  </sheetViews>
  <sheetFormatPr defaultColWidth="9" defaultRowHeight="15"/>
  <sheetData>
    <row r="15" ht="4.5" customHeight="1"/>
    <row r="29" ht="5.25" customHeight="1"/>
    <row r="43" ht="4.5" customHeight="1"/>
    <row r="58" ht="9.75" customHeight="1"/>
  </sheetData>
  <pageMargins left="0.699305555555556" right="0.699305555555556" top="0.75" bottom="0.75" header="0.3" footer="0.3"/>
  <pageSetup paperSize="9" orientation="portrait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5"/>
  <sheetViews>
    <sheetView workbookViewId="0">
      <selection activeCell="E21" sqref="E21"/>
    </sheetView>
  </sheetViews>
  <sheetFormatPr defaultColWidth="9" defaultRowHeight="15" outlineLevelCol="4"/>
  <cols>
    <col min="1" max="1" width="13.1428571428571" customWidth="1"/>
    <col min="2" max="2" width="19.2857142857143" customWidth="1"/>
    <col min="3" max="3" width="17.4285714285714" customWidth="1"/>
    <col min="4" max="4" width="15.4285714285714" customWidth="1"/>
    <col min="5" max="5" width="17.4285714285714" customWidth="1"/>
    <col min="6" max="6" width="25.8571428571429" customWidth="1"/>
    <col min="7" max="7" width="23.8571428571429" customWidth="1"/>
    <col min="8" max="8" width="11.2857142857143" customWidth="1"/>
  </cols>
  <sheetData>
    <row r="3" spans="1:5">
      <c r="A3" t="s">
        <v>0</v>
      </c>
      <c r="B3" t="s">
        <v>29</v>
      </c>
      <c r="C3" t="s">
        <v>1</v>
      </c>
      <c r="D3" t="s">
        <v>30</v>
      </c>
      <c r="E3" t="s">
        <v>31</v>
      </c>
    </row>
    <row r="4" spans="1:5">
      <c r="A4" s="29" t="s">
        <v>20</v>
      </c>
      <c r="B4" s="30"/>
      <c r="C4" s="30"/>
      <c r="D4" s="30"/>
      <c r="E4" s="30">
        <v>0</v>
      </c>
    </row>
    <row r="5" spans="1:5">
      <c r="A5" s="29" t="s">
        <v>21</v>
      </c>
      <c r="B5" s="30"/>
      <c r="C5" s="30"/>
      <c r="D5" s="30"/>
      <c r="E5" s="30">
        <v>0</v>
      </c>
    </row>
    <row r="6" spans="1:5">
      <c r="A6" s="29" t="s">
        <v>22</v>
      </c>
      <c r="B6" s="30"/>
      <c r="C6" s="30"/>
      <c r="D6" s="30"/>
      <c r="E6" s="30">
        <v>0</v>
      </c>
    </row>
    <row r="7" spans="1:5">
      <c r="A7" s="29" t="s">
        <v>23</v>
      </c>
      <c r="B7" s="30"/>
      <c r="C7" s="30"/>
      <c r="D7" s="30"/>
      <c r="E7" s="30">
        <v>0</v>
      </c>
    </row>
    <row r="8" spans="1:5">
      <c r="A8" s="29" t="s">
        <v>24</v>
      </c>
      <c r="B8" s="30"/>
      <c r="C8" s="30"/>
      <c r="D8" s="30"/>
      <c r="E8" s="30">
        <v>0</v>
      </c>
    </row>
    <row r="9" spans="1:5">
      <c r="A9" s="29" t="s">
        <v>25</v>
      </c>
      <c r="B9" s="30"/>
      <c r="C9" s="30"/>
      <c r="D9" s="30"/>
      <c r="E9" s="30">
        <v>0</v>
      </c>
    </row>
    <row r="10" spans="1:5">
      <c r="A10" s="29" t="s">
        <v>26</v>
      </c>
      <c r="B10" s="30"/>
      <c r="C10" s="30"/>
      <c r="D10" s="30"/>
      <c r="E10" s="30">
        <v>0</v>
      </c>
    </row>
    <row r="11" spans="1:5">
      <c r="A11" s="29" t="s">
        <v>3</v>
      </c>
      <c r="B11" s="30"/>
      <c r="C11" s="30"/>
      <c r="D11" s="30"/>
      <c r="E11" s="30">
        <v>0</v>
      </c>
    </row>
    <row r="12" spans="1:5">
      <c r="A12" s="29" t="s">
        <v>4</v>
      </c>
      <c r="B12" s="30">
        <v>108044820591.77</v>
      </c>
      <c r="C12" s="30"/>
      <c r="D12" s="30"/>
      <c r="E12" s="30">
        <v>108044820591.77</v>
      </c>
    </row>
    <row r="13" spans="1:5">
      <c r="A13" s="29" t="s">
        <v>5</v>
      </c>
      <c r="B13" s="30">
        <v>131674487439.43</v>
      </c>
      <c r="C13" s="30">
        <v>5791857869</v>
      </c>
      <c r="D13" s="30">
        <v>31011524716.66</v>
      </c>
      <c r="E13" s="30">
        <v>108044820591.77</v>
      </c>
    </row>
    <row r="14" spans="1:5">
      <c r="A14" s="29" t="s">
        <v>6</v>
      </c>
      <c r="B14" s="30">
        <v>130367712207.43</v>
      </c>
      <c r="C14" s="30">
        <v>44737518339</v>
      </c>
      <c r="D14" s="30">
        <v>49430743107</v>
      </c>
      <c r="E14" s="30">
        <v>131674487439.43</v>
      </c>
    </row>
    <row r="15" spans="1:5">
      <c r="A15" s="29" t="s">
        <v>7</v>
      </c>
      <c r="B15" s="30">
        <v>370087020238.63</v>
      </c>
      <c r="C15" s="30">
        <v>50529376208</v>
      </c>
      <c r="D15" s="30">
        <v>80442267823.66</v>
      </c>
      <c r="E15" s="30">
        <v>347764128622.97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5"/>
  <sheetViews>
    <sheetView workbookViewId="0">
      <selection activeCell="E21" sqref="E21"/>
    </sheetView>
  </sheetViews>
  <sheetFormatPr defaultColWidth="9" defaultRowHeight="15" outlineLevelCol="4"/>
  <cols>
    <col min="1" max="1" width="13.1428571428571" customWidth="1"/>
    <col min="2" max="2" width="18.8571428571429" customWidth="1"/>
    <col min="3" max="3" width="20.2857142857143" customWidth="1"/>
    <col min="4" max="4" width="23" customWidth="1"/>
    <col min="5" max="5" width="21.4285714285714" customWidth="1"/>
  </cols>
  <sheetData>
    <row r="3" spans="1:5">
      <c r="A3" t="s">
        <v>0</v>
      </c>
      <c r="B3" t="s">
        <v>32</v>
      </c>
      <c r="C3" t="s">
        <v>8</v>
      </c>
      <c r="D3" t="s">
        <v>33</v>
      </c>
      <c r="E3" t="s">
        <v>34</v>
      </c>
    </row>
    <row r="4" spans="1:5">
      <c r="A4" s="29" t="s">
        <v>20</v>
      </c>
      <c r="B4" s="30"/>
      <c r="C4" s="30"/>
      <c r="D4" s="30"/>
      <c r="E4" s="30">
        <v>0</v>
      </c>
    </row>
    <row r="5" spans="1:5">
      <c r="A5" s="29" t="s">
        <v>21</v>
      </c>
      <c r="B5" s="30"/>
      <c r="C5" s="30"/>
      <c r="D5" s="30"/>
      <c r="E5" s="30">
        <v>0</v>
      </c>
    </row>
    <row r="6" spans="1:5">
      <c r="A6" s="29" t="s">
        <v>22</v>
      </c>
      <c r="B6" s="30"/>
      <c r="C6" s="30"/>
      <c r="D6" s="30"/>
      <c r="E6" s="30">
        <v>0</v>
      </c>
    </row>
    <row r="7" spans="1:5">
      <c r="A7" s="29" t="s">
        <v>23</v>
      </c>
      <c r="B7" s="30"/>
      <c r="C7" s="30"/>
      <c r="D7" s="30"/>
      <c r="E7" s="30">
        <v>0</v>
      </c>
    </row>
    <row r="8" spans="1:5">
      <c r="A8" s="29" t="s">
        <v>24</v>
      </c>
      <c r="B8" s="30"/>
      <c r="C8" s="30"/>
      <c r="D8" s="30"/>
      <c r="E8" s="30">
        <v>0</v>
      </c>
    </row>
    <row r="9" spans="1:5">
      <c r="A9" s="29" t="s">
        <v>25</v>
      </c>
      <c r="B9" s="30"/>
      <c r="C9" s="30"/>
      <c r="D9" s="30"/>
      <c r="E9" s="30">
        <v>0</v>
      </c>
    </row>
    <row r="10" spans="1:5">
      <c r="A10" s="29" t="s">
        <v>26</v>
      </c>
      <c r="B10" s="30"/>
      <c r="C10" s="30"/>
      <c r="D10" s="30"/>
      <c r="E10" s="30">
        <v>0</v>
      </c>
    </row>
    <row r="11" spans="1:5">
      <c r="A11" s="29" t="s">
        <v>3</v>
      </c>
      <c r="B11" s="30"/>
      <c r="C11" s="30"/>
      <c r="D11" s="30"/>
      <c r="E11" s="30">
        <v>0</v>
      </c>
    </row>
    <row r="12" spans="1:5">
      <c r="A12" s="29" t="s">
        <v>4</v>
      </c>
      <c r="B12" s="30">
        <v>54215168936.96</v>
      </c>
      <c r="C12" s="30"/>
      <c r="D12" s="30"/>
      <c r="E12" s="30">
        <v>54215168936.96</v>
      </c>
    </row>
    <row r="13" spans="1:5">
      <c r="A13" s="29" t="s">
        <v>5</v>
      </c>
      <c r="B13" s="30">
        <v>56910331552.89</v>
      </c>
      <c r="C13" s="30">
        <v>31011524716.66</v>
      </c>
      <c r="D13" s="30">
        <v>33706687332.59</v>
      </c>
      <c r="E13" s="30">
        <v>54215168936.96</v>
      </c>
    </row>
    <row r="14" spans="1:5">
      <c r="A14" s="29" t="s">
        <v>6</v>
      </c>
      <c r="B14" s="30">
        <v>54492944105.99</v>
      </c>
      <c r="C14" s="30">
        <v>49430743107</v>
      </c>
      <c r="D14" s="30">
        <v>47013355660.1</v>
      </c>
      <c r="E14" s="30">
        <v>56910331552.89</v>
      </c>
    </row>
    <row r="15" spans="1:5">
      <c r="A15" s="29" t="s">
        <v>7</v>
      </c>
      <c r="B15" s="30">
        <v>165618444595.84</v>
      </c>
      <c r="C15" s="30">
        <v>80442267823.66</v>
      </c>
      <c r="D15" s="30">
        <v>80720042992.69</v>
      </c>
      <c r="E15" s="30">
        <v>165340669426.81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5"/>
  <sheetViews>
    <sheetView workbookViewId="0">
      <selection activeCell="E21" sqref="E21"/>
    </sheetView>
  </sheetViews>
  <sheetFormatPr defaultColWidth="9" defaultRowHeight="15" outlineLevelCol="4"/>
  <cols>
    <col min="1" max="1" width="13.1428571428571" customWidth="1"/>
    <col min="2" max="2" width="21" customWidth="1"/>
    <col min="3" max="3" width="14.2857142857143" customWidth="1"/>
    <col min="4" max="4" width="15.4285714285714" customWidth="1"/>
    <col min="5" max="5" width="19.1428571428571" customWidth="1"/>
  </cols>
  <sheetData>
    <row r="3" spans="1:5">
      <c r="A3" t="s">
        <v>0</v>
      </c>
      <c r="B3" t="s">
        <v>35</v>
      </c>
      <c r="C3" t="s">
        <v>36</v>
      </c>
      <c r="D3" t="s">
        <v>37</v>
      </c>
      <c r="E3" t="s">
        <v>10</v>
      </c>
    </row>
    <row r="4" spans="1:5">
      <c r="A4" s="29" t="s">
        <v>20</v>
      </c>
      <c r="B4" s="30"/>
      <c r="C4" s="30"/>
      <c r="D4" s="30"/>
      <c r="E4" s="30">
        <v>0</v>
      </c>
    </row>
    <row r="5" spans="1:5">
      <c r="A5" s="29" t="s">
        <v>21</v>
      </c>
      <c r="B5" s="30"/>
      <c r="C5" s="30"/>
      <c r="D5" s="30"/>
      <c r="E5" s="30">
        <v>0</v>
      </c>
    </row>
    <row r="6" spans="1:5">
      <c r="A6" s="29" t="s">
        <v>22</v>
      </c>
      <c r="B6" s="30"/>
      <c r="C6" s="30"/>
      <c r="D6" s="30"/>
      <c r="E6" s="30">
        <v>0</v>
      </c>
    </row>
    <row r="7" spans="1:5">
      <c r="A7" s="29" t="s">
        <v>23</v>
      </c>
      <c r="B7" s="30"/>
      <c r="C7" s="30"/>
      <c r="D7" s="30"/>
      <c r="E7" s="30">
        <v>0</v>
      </c>
    </row>
    <row r="8" spans="1:5">
      <c r="A8" s="29" t="s">
        <v>24</v>
      </c>
      <c r="B8" s="30"/>
      <c r="C8" s="30"/>
      <c r="D8" s="30"/>
      <c r="E8" s="30">
        <v>0</v>
      </c>
    </row>
    <row r="9" spans="1:5">
      <c r="A9" s="29" t="s">
        <v>25</v>
      </c>
      <c r="B9" s="30"/>
      <c r="C9" s="30"/>
      <c r="D9" s="30"/>
      <c r="E9" s="30">
        <v>0</v>
      </c>
    </row>
    <row r="10" spans="1:5">
      <c r="A10" s="29" t="s">
        <v>26</v>
      </c>
      <c r="B10" s="30"/>
      <c r="C10" s="30"/>
      <c r="D10" s="30"/>
      <c r="E10" s="30">
        <v>0</v>
      </c>
    </row>
    <row r="11" spans="1:5">
      <c r="A11" s="29" t="s">
        <v>3</v>
      </c>
      <c r="B11" s="30"/>
      <c r="C11" s="30"/>
      <c r="D11" s="30"/>
      <c r="E11" s="30">
        <v>0</v>
      </c>
    </row>
    <row r="12" spans="1:5">
      <c r="A12" s="29" t="s">
        <v>4</v>
      </c>
      <c r="B12" s="30">
        <v>8693429966.73</v>
      </c>
      <c r="C12" s="30"/>
      <c r="D12" s="30"/>
      <c r="E12" s="30">
        <v>8693429966.73</v>
      </c>
    </row>
    <row r="13" spans="1:5">
      <c r="A13" s="29" t="s">
        <v>5</v>
      </c>
      <c r="B13" s="30">
        <v>10283429966.73</v>
      </c>
      <c r="C13" s="30"/>
      <c r="D13" s="30">
        <v>1590000000</v>
      </c>
      <c r="E13" s="30">
        <v>8693429966.73</v>
      </c>
    </row>
    <row r="14" spans="1:5">
      <c r="A14" s="29" t="s">
        <v>6</v>
      </c>
      <c r="B14" s="30">
        <v>13783429966.73</v>
      </c>
      <c r="C14" s="30">
        <v>2500000000</v>
      </c>
      <c r="D14" s="30">
        <v>6000000000</v>
      </c>
      <c r="E14" s="30">
        <v>10283429966.73</v>
      </c>
    </row>
    <row r="15" spans="1:5">
      <c r="A15" s="29" t="s">
        <v>7</v>
      </c>
      <c r="B15" s="30">
        <v>32760289900.19</v>
      </c>
      <c r="C15" s="30">
        <v>2500000000</v>
      </c>
      <c r="D15" s="30">
        <v>7590000000</v>
      </c>
      <c r="E15" s="30">
        <v>27670289900.19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5"/>
  <sheetViews>
    <sheetView workbookViewId="0">
      <selection activeCell="E21" sqref="E21"/>
    </sheetView>
  </sheetViews>
  <sheetFormatPr defaultColWidth="9" defaultRowHeight="15" outlineLevelCol="3"/>
  <cols>
    <col min="1" max="1" width="13.1428571428571" customWidth="1"/>
    <col min="2" max="2" width="23.5714285714286" customWidth="1"/>
    <col min="3" max="3" width="23.8571428571429" customWidth="1"/>
    <col min="4" max="6" width="25" customWidth="1"/>
  </cols>
  <sheetData>
    <row r="3" spans="1:4">
      <c r="A3" t="s">
        <v>0</v>
      </c>
      <c r="B3" t="s">
        <v>16</v>
      </c>
      <c r="C3" t="s">
        <v>38</v>
      </c>
      <c r="D3" t="s">
        <v>39</v>
      </c>
    </row>
    <row r="4" spans="1:4">
      <c r="A4" s="29" t="s">
        <v>20</v>
      </c>
      <c r="B4" s="30"/>
      <c r="C4" s="30">
        <v>0</v>
      </c>
      <c r="D4" s="30">
        <v>0</v>
      </c>
    </row>
    <row r="5" spans="1:4">
      <c r="A5" s="29" t="s">
        <v>21</v>
      </c>
      <c r="B5" s="30"/>
      <c r="C5" s="30">
        <v>0</v>
      </c>
      <c r="D5" s="30">
        <v>0</v>
      </c>
    </row>
    <row r="6" spans="1:4">
      <c r="A6" s="29" t="s">
        <v>22</v>
      </c>
      <c r="B6" s="30"/>
      <c r="C6" s="30">
        <v>0</v>
      </c>
      <c r="D6" s="30">
        <v>0</v>
      </c>
    </row>
    <row r="7" spans="1:4">
      <c r="A7" s="29" t="s">
        <v>23</v>
      </c>
      <c r="B7" s="30"/>
      <c r="C7" s="30">
        <v>0</v>
      </c>
      <c r="D7" s="30">
        <v>0</v>
      </c>
    </row>
    <row r="8" spans="1:4">
      <c r="A8" s="29" t="s">
        <v>24</v>
      </c>
      <c r="B8" s="30"/>
      <c r="C8" s="30">
        <v>0</v>
      </c>
      <c r="D8" s="30">
        <v>0</v>
      </c>
    </row>
    <row r="9" spans="1:4">
      <c r="A9" s="29" t="s">
        <v>25</v>
      </c>
      <c r="B9" s="30"/>
      <c r="C9" s="30">
        <v>0</v>
      </c>
      <c r="D9" s="30">
        <v>0</v>
      </c>
    </row>
    <row r="10" spans="1:4">
      <c r="A10" s="29" t="s">
        <v>26</v>
      </c>
      <c r="B10" s="30"/>
      <c r="C10" s="30">
        <v>0</v>
      </c>
      <c r="D10" s="30">
        <v>0</v>
      </c>
    </row>
    <row r="11" spans="1:4">
      <c r="A11" s="29" t="s">
        <v>3</v>
      </c>
      <c r="B11" s="30"/>
      <c r="C11" s="30">
        <v>0</v>
      </c>
      <c r="D11" s="30">
        <v>0</v>
      </c>
    </row>
    <row r="12" spans="1:4">
      <c r="A12" s="29" t="s">
        <v>4</v>
      </c>
      <c r="B12" s="30">
        <v>130567781192.37</v>
      </c>
      <c r="C12" s="30">
        <v>130567781192.37</v>
      </c>
      <c r="D12" s="30">
        <v>0</v>
      </c>
    </row>
    <row r="13" spans="1:4">
      <c r="A13" s="29" t="s">
        <v>5</v>
      </c>
      <c r="B13" s="30">
        <v>126103217823.86</v>
      </c>
      <c r="C13" s="30">
        <v>130567781192.37</v>
      </c>
      <c r="D13" s="30">
        <v>4464563368.51001</v>
      </c>
    </row>
    <row r="14" spans="1:4">
      <c r="A14" s="29" t="s">
        <v>6</v>
      </c>
      <c r="B14" s="30">
        <v>132976853160</v>
      </c>
      <c r="C14" s="30">
        <v>126103217823.86</v>
      </c>
      <c r="D14" s="30">
        <v>-6873635336.14</v>
      </c>
    </row>
    <row r="15" spans="1:4">
      <c r="A15" s="29" t="s">
        <v>7</v>
      </c>
      <c r="B15" s="30">
        <v>389647852176.23</v>
      </c>
      <c r="C15" s="30">
        <v>387238780208.6</v>
      </c>
      <c r="D15" s="30">
        <v>-2409071967.62999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8"/>
  <sheetViews>
    <sheetView workbookViewId="0">
      <selection activeCell="B20" sqref="B20"/>
    </sheetView>
  </sheetViews>
  <sheetFormatPr defaultColWidth="9" defaultRowHeight="15" outlineLevelRow="7" outlineLevelCol="2"/>
  <cols>
    <col min="1" max="1" width="13.1428571428571" customWidth="1"/>
    <col min="2" max="2" width="26.2857142857143" customWidth="1"/>
    <col min="3" max="3" width="24" customWidth="1"/>
  </cols>
  <sheetData>
    <row r="3" spans="1:3">
      <c r="A3" t="s">
        <v>0</v>
      </c>
      <c r="B3" t="s">
        <v>40</v>
      </c>
      <c r="C3" t="s">
        <v>41</v>
      </c>
    </row>
    <row r="4" spans="1:3">
      <c r="A4" s="29" t="s">
        <v>6</v>
      </c>
      <c r="B4" s="30">
        <v>13276721756</v>
      </c>
      <c r="C4" s="30">
        <v>15000000000</v>
      </c>
    </row>
    <row r="5" spans="1:3">
      <c r="A5" s="29" t="s">
        <v>5</v>
      </c>
      <c r="B5" s="30">
        <v>13302349576.7</v>
      </c>
      <c r="C5" s="30">
        <v>15000000000</v>
      </c>
    </row>
    <row r="6" spans="1:3">
      <c r="A6" s="29" t="s">
        <v>4</v>
      </c>
      <c r="B6" s="30">
        <v>0</v>
      </c>
      <c r="C6" s="30">
        <v>15000000000</v>
      </c>
    </row>
    <row r="7" spans="1:3">
      <c r="A7" s="29" t="s">
        <v>3</v>
      </c>
      <c r="B7" s="30">
        <v>0</v>
      </c>
      <c r="C7" s="30">
        <v>15000000000</v>
      </c>
    </row>
    <row r="8" spans="1:3">
      <c r="A8" s="29" t="s">
        <v>7</v>
      </c>
      <c r="B8" s="30">
        <v>26579071332.7</v>
      </c>
      <c r="C8" s="30">
        <v>60000000000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8"/>
  <sheetViews>
    <sheetView topLeftCell="A7" workbookViewId="0">
      <selection activeCell="C19" sqref="C19"/>
    </sheetView>
  </sheetViews>
  <sheetFormatPr defaultColWidth="9" defaultRowHeight="15" outlineLevelRow="7" outlineLevelCol="5"/>
  <cols>
    <col min="1" max="1" width="13.1428571428571" customWidth="1"/>
    <col min="2" max="5" width="33.1428571428571" customWidth="1"/>
    <col min="6" max="6" width="23.5714285714286" customWidth="1"/>
  </cols>
  <sheetData>
    <row r="3" spans="1:6">
      <c r="A3" t="s">
        <v>0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</row>
    <row r="4" spans="1:6">
      <c r="A4" s="29" t="s">
        <v>6</v>
      </c>
      <c r="B4" s="31">
        <v>0.5</v>
      </c>
      <c r="C4" s="31">
        <v>0.7</v>
      </c>
      <c r="D4" s="31">
        <v>0.9</v>
      </c>
      <c r="E4" s="31">
        <v>1</v>
      </c>
      <c r="F4" s="31">
        <v>1.04730130675206</v>
      </c>
    </row>
    <row r="5" spans="1:6">
      <c r="A5" s="29" t="s">
        <v>5</v>
      </c>
      <c r="B5" s="31">
        <v>0.5</v>
      </c>
      <c r="C5" s="31">
        <v>0.7</v>
      </c>
      <c r="D5" s="31">
        <v>0.9</v>
      </c>
      <c r="E5" s="31">
        <v>1</v>
      </c>
      <c r="F5" s="31">
        <v>0.712614954177378</v>
      </c>
    </row>
    <row r="6" spans="1:6">
      <c r="A6" s="29" t="s">
        <v>4</v>
      </c>
      <c r="B6" s="31">
        <v>0.5</v>
      </c>
      <c r="C6" s="31">
        <v>0.7</v>
      </c>
      <c r="D6" s="31">
        <v>0.9</v>
      </c>
      <c r="E6" s="31">
        <v>1</v>
      </c>
      <c r="F6" s="31" t="e">
        <v>#DIV/0!</v>
      </c>
    </row>
    <row r="7" spans="1:6">
      <c r="A7" s="29" t="s">
        <v>3</v>
      </c>
      <c r="B7" s="31">
        <v>0.5</v>
      </c>
      <c r="C7" s="31">
        <v>0.7</v>
      </c>
      <c r="D7" s="31">
        <v>0.9</v>
      </c>
      <c r="E7" s="31">
        <v>1</v>
      </c>
      <c r="F7" s="31" t="e">
        <v>#DIV/0!</v>
      </c>
    </row>
    <row r="8" spans="1:6">
      <c r="A8" s="29" t="s">
        <v>7</v>
      </c>
      <c r="B8" s="31">
        <v>0.5</v>
      </c>
      <c r="C8" s="31">
        <v>0.7</v>
      </c>
      <c r="D8" s="31">
        <v>0.9</v>
      </c>
      <c r="E8" s="31">
        <v>1</v>
      </c>
      <c r="F8" s="31" t="e">
        <v>#DIV/0!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8"/>
  <sheetViews>
    <sheetView workbookViewId="0">
      <selection activeCell="I14" sqref="I14"/>
    </sheetView>
  </sheetViews>
  <sheetFormatPr defaultColWidth="9" defaultRowHeight="15" outlineLevelRow="7" outlineLevelCol="2"/>
  <cols>
    <col min="1" max="1" width="13.1428571428571" customWidth="1"/>
    <col min="2" max="2" width="29.4285714285714" customWidth="1"/>
    <col min="3" max="3" width="24.5714285714286" customWidth="1"/>
  </cols>
  <sheetData>
    <row r="3" spans="1:3">
      <c r="A3" t="s">
        <v>0</v>
      </c>
      <c r="B3" t="s">
        <v>47</v>
      </c>
      <c r="C3" t="s">
        <v>48</v>
      </c>
    </row>
    <row r="4" spans="1:3">
      <c r="A4" s="29" t="s">
        <v>6</v>
      </c>
      <c r="B4" s="30">
        <v>22068614783.45</v>
      </c>
      <c r="C4" s="30">
        <v>14579981414</v>
      </c>
    </row>
    <row r="5" spans="1:3">
      <c r="A5" s="29" t="s">
        <v>5</v>
      </c>
      <c r="B5" s="30">
        <v>15536492202.7</v>
      </c>
      <c r="C5" s="30">
        <v>14430484823</v>
      </c>
    </row>
    <row r="6" spans="1:3">
      <c r="A6" s="29" t="s">
        <v>4</v>
      </c>
      <c r="B6" s="30">
        <v>9068835730.45</v>
      </c>
      <c r="C6" s="30"/>
    </row>
    <row r="7" spans="1:3">
      <c r="A7" s="29" t="s">
        <v>3</v>
      </c>
      <c r="B7" s="30">
        <v>4056430570</v>
      </c>
      <c r="C7" s="30"/>
    </row>
    <row r="8" spans="1:3">
      <c r="A8" s="29" t="s">
        <v>7</v>
      </c>
      <c r="B8" s="30">
        <v>50730373286.6</v>
      </c>
      <c r="C8" s="30">
        <v>29010466237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Q21"/>
  <sheetViews>
    <sheetView workbookViewId="0">
      <pane xSplit="2" topLeftCell="J1" activePane="topRight" state="frozen"/>
      <selection/>
      <selection pane="topRight" activeCell="P7" sqref="P7"/>
    </sheetView>
  </sheetViews>
  <sheetFormatPr defaultColWidth="9" defaultRowHeight="15"/>
  <cols>
    <col min="1" max="1" width="2.14285714285714" customWidth="1"/>
    <col min="2" max="2" width="15.2857142857143" customWidth="1"/>
    <col min="3" max="3" width="19.2857142857143" customWidth="1"/>
    <col min="4" max="4" width="20.4285714285714" customWidth="1"/>
    <col min="5" max="5" width="19.5714285714286" customWidth="1"/>
    <col min="6" max="6" width="16" customWidth="1"/>
    <col min="7" max="7" width="25.4285714285714" customWidth="1"/>
    <col min="8" max="8" width="21.5714285714286" customWidth="1"/>
    <col min="9" max="9" width="25.7142857142857" customWidth="1"/>
    <col min="10" max="10" width="22" customWidth="1"/>
    <col min="11" max="11" width="17" customWidth="1"/>
    <col min="12" max="12" width="21.2857142857143" customWidth="1"/>
    <col min="13" max="14" width="15.2857142857143" customWidth="1"/>
    <col min="15" max="15" width="16.2857142857143" customWidth="1"/>
    <col min="16" max="16" width="16.5714285714286" customWidth="1"/>
    <col min="17" max="17" width="19.4285714285714" customWidth="1"/>
    <col min="18" max="18" width="18.1428571428571" customWidth="1"/>
    <col min="19" max="19" width="22" customWidth="1"/>
    <col min="20" max="20" width="20.7142857142857" customWidth="1"/>
    <col min="21" max="24" width="8.42857142857143" customWidth="1"/>
    <col min="25" max="25" width="17.8571428571429" customWidth="1"/>
    <col min="26" max="26" width="19.1428571428571" customWidth="1"/>
    <col min="27" max="27" width="18.8571428571429" customWidth="1"/>
    <col min="28" max="28" width="15.5714285714286" customWidth="1"/>
    <col min="29" max="30" width="14.2857142857143" customWidth="1"/>
    <col min="31" max="31" width="16.8571428571429" customWidth="1"/>
    <col min="32" max="32" width="21.2857142857143" customWidth="1"/>
    <col min="33" max="33" width="22.5714285714286" customWidth="1"/>
    <col min="34" max="34" width="20.2857142857143" customWidth="1"/>
    <col min="35" max="36" width="15.2857142857143" customWidth="1"/>
    <col min="37" max="37" width="17.2857142857143" customWidth="1"/>
    <col min="38" max="38" width="21.5714285714286" customWidth="1"/>
    <col min="39" max="41" width="22.8571428571429" customWidth="1"/>
    <col min="42" max="42" width="21.8571428571429" customWidth="1"/>
    <col min="43" max="43" width="24" customWidth="1"/>
  </cols>
  <sheetData>
    <row r="2" spans="3:43">
      <c r="C2" s="26" t="s">
        <v>49</v>
      </c>
      <c r="D2" s="26"/>
      <c r="E2" s="26"/>
      <c r="F2" s="26"/>
      <c r="G2" s="26"/>
      <c r="H2" s="26"/>
      <c r="I2" s="26"/>
      <c r="J2" s="26"/>
      <c r="K2" s="26" t="s">
        <v>50</v>
      </c>
      <c r="L2" s="26"/>
      <c r="M2" s="26"/>
      <c r="N2" s="26"/>
      <c r="O2" s="26"/>
      <c r="P2" s="26" t="s">
        <v>51</v>
      </c>
      <c r="Q2" s="26"/>
      <c r="R2" s="26"/>
      <c r="S2" s="26"/>
      <c r="T2" s="26"/>
      <c r="U2" s="26"/>
      <c r="V2" s="26"/>
      <c r="W2" s="26"/>
      <c r="X2" s="26"/>
      <c r="Y2" s="26"/>
      <c r="Z2" s="26"/>
      <c r="AA2" s="26" t="s">
        <v>52</v>
      </c>
      <c r="AB2" s="26"/>
      <c r="AC2" s="26"/>
      <c r="AD2" s="26"/>
      <c r="AE2" s="26"/>
      <c r="AF2" s="26" t="s">
        <v>53</v>
      </c>
      <c r="AG2" s="26"/>
      <c r="AH2" s="26"/>
      <c r="AI2" s="26"/>
      <c r="AJ2" s="26"/>
      <c r="AK2" s="26"/>
      <c r="AL2" s="26"/>
      <c r="AM2" s="26"/>
      <c r="AN2" s="26"/>
      <c r="AO2" s="26"/>
      <c r="AP2" s="26" t="s">
        <v>54</v>
      </c>
      <c r="AQ2" s="26"/>
    </row>
    <row r="3" ht="15.75" spans="3:43">
      <c r="C3" s="27" t="s">
        <v>55</v>
      </c>
      <c r="D3" s="27"/>
      <c r="E3" s="27"/>
      <c r="F3" s="27"/>
      <c r="G3" s="27"/>
      <c r="H3" s="27"/>
      <c r="I3" s="27"/>
      <c r="J3" s="27"/>
      <c r="K3" s="27" t="s">
        <v>55</v>
      </c>
      <c r="L3" s="27"/>
      <c r="M3" s="27"/>
      <c r="N3" s="27"/>
      <c r="O3" s="27"/>
      <c r="P3" s="27" t="s">
        <v>56</v>
      </c>
      <c r="Q3" s="27"/>
      <c r="R3" s="27"/>
      <c r="S3" s="27"/>
      <c r="T3" s="27"/>
      <c r="U3" s="27"/>
      <c r="V3" s="27"/>
      <c r="W3" s="27"/>
      <c r="X3" s="27"/>
      <c r="Y3" s="27"/>
      <c r="Z3" s="27"/>
      <c r="AA3" s="27" t="s">
        <v>57</v>
      </c>
      <c r="AB3" s="27"/>
      <c r="AC3" s="27"/>
      <c r="AD3" s="27"/>
      <c r="AE3" s="27"/>
      <c r="AF3" s="27" t="s">
        <v>58</v>
      </c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</row>
    <row r="4" spans="11:41"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</row>
    <row r="5" s="25" customFormat="1" spans="2:43">
      <c r="B5" s="1" t="s">
        <v>59</v>
      </c>
      <c r="C5" s="13" t="s">
        <v>60</v>
      </c>
      <c r="D5" s="13" t="s">
        <v>61</v>
      </c>
      <c r="E5" s="13" t="s">
        <v>62</v>
      </c>
      <c r="F5" s="13" t="s">
        <v>63</v>
      </c>
      <c r="G5" s="10" t="s">
        <v>64</v>
      </c>
      <c r="H5" s="10" t="s">
        <v>65</v>
      </c>
      <c r="I5" s="10" t="s">
        <v>66</v>
      </c>
      <c r="J5" s="10" t="s">
        <v>67</v>
      </c>
      <c r="K5" s="2" t="s">
        <v>68</v>
      </c>
      <c r="L5" s="2" t="s">
        <v>69</v>
      </c>
      <c r="M5" s="2" t="s">
        <v>70</v>
      </c>
      <c r="N5" s="2" t="s">
        <v>71</v>
      </c>
      <c r="O5" s="2" t="s">
        <v>72</v>
      </c>
      <c r="P5" s="3" t="s">
        <v>73</v>
      </c>
      <c r="Q5" s="3" t="s">
        <v>74</v>
      </c>
      <c r="R5" s="3" t="s">
        <v>75</v>
      </c>
      <c r="S5" s="3" t="s">
        <v>76</v>
      </c>
      <c r="T5" s="3" t="s">
        <v>77</v>
      </c>
      <c r="U5" s="3" t="s">
        <v>78</v>
      </c>
      <c r="V5" s="3" t="s">
        <v>79</v>
      </c>
      <c r="W5" s="3" t="s">
        <v>80</v>
      </c>
      <c r="X5" s="3" t="s">
        <v>81</v>
      </c>
      <c r="Y5" s="3" t="s">
        <v>82</v>
      </c>
      <c r="Z5" s="3" t="s">
        <v>83</v>
      </c>
      <c r="AA5" s="7" t="s">
        <v>84</v>
      </c>
      <c r="AB5" s="7" t="s">
        <v>85</v>
      </c>
      <c r="AC5" s="7" t="s">
        <v>86</v>
      </c>
      <c r="AD5" s="7" t="s">
        <v>87</v>
      </c>
      <c r="AE5" s="7" t="s">
        <v>88</v>
      </c>
      <c r="AF5" s="11" t="s">
        <v>89</v>
      </c>
      <c r="AG5" s="11" t="s">
        <v>90</v>
      </c>
      <c r="AH5" s="11" t="s">
        <v>91</v>
      </c>
      <c r="AI5" s="11" t="s">
        <v>92</v>
      </c>
      <c r="AJ5" s="11" t="s">
        <v>93</v>
      </c>
      <c r="AK5" s="11" t="s">
        <v>94</v>
      </c>
      <c r="AL5" s="11" t="s">
        <v>95</v>
      </c>
      <c r="AM5" s="11" t="s">
        <v>96</v>
      </c>
      <c r="AN5" s="11" t="s">
        <v>97</v>
      </c>
      <c r="AO5" s="11" t="s">
        <v>98</v>
      </c>
      <c r="AP5" s="8" t="s">
        <v>99</v>
      </c>
      <c r="AQ5" s="8" t="s">
        <v>100</v>
      </c>
    </row>
    <row r="6" spans="2:43">
      <c r="B6" s="4" t="s">
        <v>6</v>
      </c>
      <c r="C6" s="14">
        <f t="shared" ref="C6:C16" si="0">G6+AF6</f>
        <v>331620939440.15</v>
      </c>
      <c r="D6" s="14">
        <v>220000000000</v>
      </c>
      <c r="E6" s="12">
        <f>I6+AL6</f>
        <v>329672802348.92</v>
      </c>
      <c r="F6" s="12">
        <f>E6-C6</f>
        <v>-1948137091.22998</v>
      </c>
      <c r="G6" s="12">
        <f>K6+P6+AA6</f>
        <v>198644086280.15</v>
      </c>
      <c r="H6" s="12">
        <v>120000000000</v>
      </c>
      <c r="I6" s="12">
        <f>O6+Z6+AE6</f>
        <v>203569584525.06</v>
      </c>
      <c r="J6" s="12">
        <f>I6-G6</f>
        <v>4925498244.91</v>
      </c>
      <c r="K6" s="5">
        <v>130367712207.43</v>
      </c>
      <c r="L6" s="5">
        <v>44000000000</v>
      </c>
      <c r="M6" s="5">
        <v>44737518339</v>
      </c>
      <c r="N6" s="5">
        <v>49430743107</v>
      </c>
      <c r="O6" s="5">
        <f>K6+M6-N6+AD6</f>
        <v>131674487439.43</v>
      </c>
      <c r="P6" s="5">
        <v>54492944105.99</v>
      </c>
      <c r="Q6" s="5">
        <v>45000000000</v>
      </c>
      <c r="R6" s="5">
        <v>49430743107</v>
      </c>
      <c r="S6" s="5">
        <f>0.9*44890000000</f>
        <v>40401000000</v>
      </c>
      <c r="T6" s="5">
        <f>0.9*47013355660.1</f>
        <v>42312020094.09</v>
      </c>
      <c r="U6" s="15">
        <v>0.5</v>
      </c>
      <c r="V6" s="15">
        <v>0.7</v>
      </c>
      <c r="W6" s="15">
        <v>0.9</v>
      </c>
      <c r="X6" s="15">
        <v>1</v>
      </c>
      <c r="Y6" s="15">
        <f>T6/S6</f>
        <v>1.04730130675206</v>
      </c>
      <c r="Z6" s="5">
        <f>P6+R6-T6</f>
        <v>61611667118.9</v>
      </c>
      <c r="AA6" s="5">
        <v>13783429966.73</v>
      </c>
      <c r="AB6" s="5">
        <v>7535000000</v>
      </c>
      <c r="AC6" s="5">
        <v>2500000000</v>
      </c>
      <c r="AD6" s="5">
        <v>6000000000</v>
      </c>
      <c r="AE6" s="5">
        <f>AA6+AC6-AD6</f>
        <v>10283429966.73</v>
      </c>
      <c r="AF6" s="5">
        <v>132976853160</v>
      </c>
      <c r="AG6" s="5">
        <v>100000000000</v>
      </c>
      <c r="AH6" s="5">
        <v>44890000000</v>
      </c>
      <c r="AI6" s="5">
        <v>47013355660.1</v>
      </c>
      <c r="AJ6" s="5">
        <f>0.92*58877922822</f>
        <v>54167688996.24</v>
      </c>
      <c r="AK6" s="5">
        <v>280698000</v>
      </c>
      <c r="AL6" s="5">
        <f t="shared" ref="AL6:AL16" si="1">AF6+AI6+AK6-AJ6</f>
        <v>126103217823.86</v>
      </c>
      <c r="AM6" s="28">
        <f>AL6-AF6</f>
        <v>-6873635336.13998</v>
      </c>
      <c r="AN6" s="28">
        <v>22068614783.45</v>
      </c>
      <c r="AO6" s="28">
        <v>14579981414</v>
      </c>
      <c r="AP6" s="9">
        <v>15000000000</v>
      </c>
      <c r="AQ6" s="9">
        <v>13276721756</v>
      </c>
    </row>
    <row r="7" spans="2:43">
      <c r="B7" s="4" t="s">
        <v>5</v>
      </c>
      <c r="C7" s="14">
        <f t="shared" si="0"/>
        <v>329672802348.92</v>
      </c>
      <c r="D7" s="14">
        <v>220000000000</v>
      </c>
      <c r="E7" s="12">
        <f t="shared" ref="E7:E16" si="2">I7+AL7</f>
        <v>300971855161.91</v>
      </c>
      <c r="F7" s="12">
        <f>E7-C7</f>
        <v>-28700947187.01</v>
      </c>
      <c r="G7" s="12">
        <f t="shared" ref="G7:G16" si="3">K7+P7+AA7</f>
        <v>203569584525.06</v>
      </c>
      <c r="H7" s="12">
        <v>120000000000</v>
      </c>
      <c r="I7" s="12">
        <f t="shared" ref="I7:I16" si="4">O7+Z7+AE7</f>
        <v>178211547051.33</v>
      </c>
      <c r="J7" s="12">
        <f t="shared" ref="J7:J16" si="5">I7-G7</f>
        <v>-25358037473.73</v>
      </c>
      <c r="K7" s="5">
        <f>O6</f>
        <v>131674487439.43</v>
      </c>
      <c r="L7" s="5">
        <v>13200000000</v>
      </c>
      <c r="M7" s="5">
        <v>6282318000</v>
      </c>
      <c r="N7" s="5">
        <v>38510884950.44</v>
      </c>
      <c r="O7" s="5">
        <f t="shared" ref="O7:O16" si="6">K7+M7-N7+AD7</f>
        <v>101542828393.84</v>
      </c>
      <c r="P7" s="5">
        <f>Z6</f>
        <v>61611667118.9</v>
      </c>
      <c r="Q7" s="5">
        <v>42300000000</v>
      </c>
      <c r="R7" s="5">
        <v>42000000000</v>
      </c>
      <c r="S7" s="5">
        <f>0.9*45300000000</f>
        <v>40770000000</v>
      </c>
      <c r="T7" s="5">
        <f>0.9*40676220169.4</f>
        <v>36608598152.46</v>
      </c>
      <c r="U7" s="15">
        <v>0.5</v>
      </c>
      <c r="V7" s="15">
        <v>0.7</v>
      </c>
      <c r="W7" s="15">
        <v>0.9</v>
      </c>
      <c r="X7" s="15">
        <v>1</v>
      </c>
      <c r="Y7" s="15">
        <f>T7/S7</f>
        <v>0.897929805064018</v>
      </c>
      <c r="Z7" s="5">
        <f t="shared" ref="Z7:Z16" si="7">P7+R7-T7</f>
        <v>67003068966.44</v>
      </c>
      <c r="AA7" s="5">
        <f>AE6</f>
        <v>10283429966.73</v>
      </c>
      <c r="AB7" s="5">
        <v>5573810469</v>
      </c>
      <c r="AC7" s="5">
        <v>1479127629.17</v>
      </c>
      <c r="AD7" s="5">
        <v>2096907904.85</v>
      </c>
      <c r="AE7" s="5">
        <f t="shared" ref="AE7:AE16" si="8">AA7+AC7-AD7</f>
        <v>9665649691.05</v>
      </c>
      <c r="AF7" s="5">
        <f>AL6</f>
        <v>126103217823.86</v>
      </c>
      <c r="AG7" s="5">
        <v>100000000000</v>
      </c>
      <c r="AH7" s="5">
        <v>45300000000</v>
      </c>
      <c r="AI7" s="5">
        <v>40676220169.4</v>
      </c>
      <c r="AJ7" s="5">
        <f>0.92*48040683829</f>
        <v>44197429122.68</v>
      </c>
      <c r="AK7" s="5">
        <v>178299240</v>
      </c>
      <c r="AL7" s="5">
        <f t="shared" si="1"/>
        <v>122760308110.58</v>
      </c>
      <c r="AM7" s="28">
        <f t="shared" ref="AM7:AM16" si="9">AL7-AF7</f>
        <v>-3342909713.28</v>
      </c>
      <c r="AN7" s="28">
        <v>15536492202.7</v>
      </c>
      <c r="AO7" s="28">
        <v>14430484823</v>
      </c>
      <c r="AP7" s="9">
        <v>15000000000</v>
      </c>
      <c r="AQ7" s="9">
        <v>13015109948</v>
      </c>
    </row>
    <row r="8" spans="2:43">
      <c r="B8" s="4" t="s">
        <v>4</v>
      </c>
      <c r="C8" s="14">
        <f t="shared" si="0"/>
        <v>300971855161.91</v>
      </c>
      <c r="D8" s="14">
        <v>220000000000</v>
      </c>
      <c r="E8" s="12">
        <f t="shared" si="2"/>
        <v>300971855161.91</v>
      </c>
      <c r="F8" s="12">
        <f t="shared" ref="F8:F16" si="10">E8-C8</f>
        <v>0</v>
      </c>
      <c r="G8" s="12">
        <f t="shared" si="3"/>
        <v>178211547051.33</v>
      </c>
      <c r="H8" s="12">
        <v>120000000000</v>
      </c>
      <c r="I8" s="12">
        <f t="shared" si="4"/>
        <v>178211547051.33</v>
      </c>
      <c r="J8" s="12">
        <f t="shared" si="5"/>
        <v>0</v>
      </c>
      <c r="K8" s="5">
        <f>O7</f>
        <v>101542828393.84</v>
      </c>
      <c r="L8" s="5">
        <v>22900000000</v>
      </c>
      <c r="M8" s="5"/>
      <c r="N8" s="5"/>
      <c r="O8" s="5">
        <f t="shared" si="6"/>
        <v>101542828393.84</v>
      </c>
      <c r="P8" s="5">
        <f>Z7</f>
        <v>67003068966.44</v>
      </c>
      <c r="Q8" s="5">
        <v>44000000000</v>
      </c>
      <c r="R8" s="5"/>
      <c r="S8" s="5">
        <v>0</v>
      </c>
      <c r="T8" s="5"/>
      <c r="U8" s="15">
        <v>0.5</v>
      </c>
      <c r="V8" s="15">
        <v>0.7</v>
      </c>
      <c r="W8" s="15">
        <v>0.9</v>
      </c>
      <c r="X8" s="15">
        <v>1</v>
      </c>
      <c r="Y8" s="15" t="e">
        <v>#DIV/0!</v>
      </c>
      <c r="Z8" s="5">
        <f t="shared" si="7"/>
        <v>67003068966.44</v>
      </c>
      <c r="AA8" s="5">
        <f>AE7</f>
        <v>9665649691.05</v>
      </c>
      <c r="AB8" s="5">
        <v>2838466617</v>
      </c>
      <c r="AC8" s="5"/>
      <c r="AD8" s="5"/>
      <c r="AE8" s="5">
        <f t="shared" si="8"/>
        <v>9665649691.05</v>
      </c>
      <c r="AF8" s="5">
        <f>AL7</f>
        <v>122760308110.58</v>
      </c>
      <c r="AG8" s="5">
        <v>100000000000</v>
      </c>
      <c r="AH8" s="5"/>
      <c r="AI8" s="5"/>
      <c r="AJ8" s="5"/>
      <c r="AK8" s="5"/>
      <c r="AL8" s="5">
        <f t="shared" si="1"/>
        <v>122760308110.58</v>
      </c>
      <c r="AM8" s="28">
        <f t="shared" si="9"/>
        <v>0</v>
      </c>
      <c r="AN8" s="28">
        <v>9068835730.45</v>
      </c>
      <c r="AO8" s="28"/>
      <c r="AP8" s="9">
        <v>15000000000</v>
      </c>
      <c r="AQ8" s="9">
        <v>0</v>
      </c>
    </row>
    <row r="9" spans="2:43">
      <c r="B9" s="4" t="s">
        <v>3</v>
      </c>
      <c r="C9" s="14">
        <f t="shared" si="0"/>
        <v>0</v>
      </c>
      <c r="D9" s="14">
        <v>220000000000</v>
      </c>
      <c r="E9" s="12">
        <f t="shared" si="2"/>
        <v>0</v>
      </c>
      <c r="F9" s="12">
        <f t="shared" si="10"/>
        <v>0</v>
      </c>
      <c r="G9" s="12">
        <f t="shared" si="3"/>
        <v>0</v>
      </c>
      <c r="H9" s="12">
        <v>120000000000</v>
      </c>
      <c r="I9" s="12">
        <f t="shared" si="4"/>
        <v>0</v>
      </c>
      <c r="J9" s="12">
        <f t="shared" si="5"/>
        <v>0</v>
      </c>
      <c r="K9" s="5"/>
      <c r="L9" s="5">
        <v>23800000000</v>
      </c>
      <c r="M9" s="5"/>
      <c r="N9" s="5"/>
      <c r="O9" s="5">
        <f t="shared" si="6"/>
        <v>0</v>
      </c>
      <c r="P9" s="5"/>
      <c r="Q9" s="5">
        <v>55200000000</v>
      </c>
      <c r="R9" s="5"/>
      <c r="S9" s="5">
        <v>0</v>
      </c>
      <c r="T9" s="5"/>
      <c r="U9" s="15">
        <v>0.5</v>
      </c>
      <c r="V9" s="15">
        <v>0.7</v>
      </c>
      <c r="W9" s="15">
        <v>0.9</v>
      </c>
      <c r="X9" s="15">
        <v>1</v>
      </c>
      <c r="Y9" s="15" t="e">
        <v>#DIV/0!</v>
      </c>
      <c r="Z9" s="5">
        <f t="shared" si="7"/>
        <v>0</v>
      </c>
      <c r="AA9" s="5"/>
      <c r="AB9" s="5">
        <v>1917637959</v>
      </c>
      <c r="AC9" s="5"/>
      <c r="AD9" s="5"/>
      <c r="AE9" s="5">
        <f t="shared" si="8"/>
        <v>0</v>
      </c>
      <c r="AF9" s="5"/>
      <c r="AG9" s="5">
        <v>100000000000</v>
      </c>
      <c r="AH9" s="5"/>
      <c r="AI9" s="5"/>
      <c r="AJ9" s="5"/>
      <c r="AK9" s="5"/>
      <c r="AL9" s="5">
        <f t="shared" si="1"/>
        <v>0</v>
      </c>
      <c r="AM9" s="28">
        <f t="shared" si="9"/>
        <v>0</v>
      </c>
      <c r="AN9" s="28">
        <v>4056430570</v>
      </c>
      <c r="AO9" s="28"/>
      <c r="AP9" s="9">
        <v>15000000000</v>
      </c>
      <c r="AQ9" s="9">
        <v>0</v>
      </c>
    </row>
    <row r="10" spans="2:43">
      <c r="B10" s="4" t="s">
        <v>26</v>
      </c>
      <c r="C10" s="14">
        <f t="shared" si="0"/>
        <v>0</v>
      </c>
      <c r="D10" s="14">
        <v>220000000000</v>
      </c>
      <c r="E10" s="12">
        <f t="shared" si="2"/>
        <v>0</v>
      </c>
      <c r="F10" s="12">
        <f t="shared" si="10"/>
        <v>0</v>
      </c>
      <c r="G10" s="12">
        <f t="shared" si="3"/>
        <v>0</v>
      </c>
      <c r="H10" s="12">
        <v>120000000000</v>
      </c>
      <c r="I10" s="12">
        <f t="shared" si="4"/>
        <v>0</v>
      </c>
      <c r="J10" s="12">
        <f t="shared" si="5"/>
        <v>0</v>
      </c>
      <c r="K10" s="5"/>
      <c r="L10" s="5"/>
      <c r="M10" s="5"/>
      <c r="N10" s="5"/>
      <c r="O10" s="5">
        <f t="shared" si="6"/>
        <v>0</v>
      </c>
      <c r="P10" s="5"/>
      <c r="Q10" s="5"/>
      <c r="R10" s="5"/>
      <c r="S10" s="5">
        <v>0</v>
      </c>
      <c r="T10" s="5"/>
      <c r="U10" s="15">
        <v>0.5</v>
      </c>
      <c r="V10" s="15">
        <v>0.7</v>
      </c>
      <c r="W10" s="15">
        <v>0.9</v>
      </c>
      <c r="X10" s="15">
        <v>1</v>
      </c>
      <c r="Y10" s="15" t="e">
        <v>#DIV/0!</v>
      </c>
      <c r="Z10" s="5">
        <f t="shared" si="7"/>
        <v>0</v>
      </c>
      <c r="AA10" s="5"/>
      <c r="AB10" s="5"/>
      <c r="AC10" s="5"/>
      <c r="AD10" s="5"/>
      <c r="AE10" s="5">
        <f t="shared" si="8"/>
        <v>0</v>
      </c>
      <c r="AF10" s="5"/>
      <c r="AG10" s="5">
        <v>100000000000</v>
      </c>
      <c r="AH10" s="5"/>
      <c r="AI10" s="5"/>
      <c r="AJ10" s="5"/>
      <c r="AK10" s="5"/>
      <c r="AL10" s="5">
        <f t="shared" si="1"/>
        <v>0</v>
      </c>
      <c r="AM10" s="28">
        <f t="shared" si="9"/>
        <v>0</v>
      </c>
      <c r="AN10" s="28">
        <v>1774507979</v>
      </c>
      <c r="AO10" s="28"/>
      <c r="AP10" s="9">
        <v>15000000000</v>
      </c>
      <c r="AQ10" s="9">
        <v>0</v>
      </c>
    </row>
    <row r="11" spans="2:43">
      <c r="B11" s="4" t="s">
        <v>25</v>
      </c>
      <c r="C11" s="14">
        <f t="shared" si="0"/>
        <v>0</v>
      </c>
      <c r="D11" s="14">
        <v>220000000000</v>
      </c>
      <c r="E11" s="12">
        <f t="shared" si="2"/>
        <v>0</v>
      </c>
      <c r="F11" s="12">
        <f t="shared" si="10"/>
        <v>0</v>
      </c>
      <c r="G11" s="12">
        <f t="shared" si="3"/>
        <v>0</v>
      </c>
      <c r="H11" s="12">
        <v>120000000000</v>
      </c>
      <c r="I11" s="12">
        <f t="shared" si="4"/>
        <v>0</v>
      </c>
      <c r="J11" s="12">
        <f t="shared" si="5"/>
        <v>0</v>
      </c>
      <c r="K11" s="5"/>
      <c r="L11" s="5"/>
      <c r="M11" s="5"/>
      <c r="N11" s="5"/>
      <c r="O11" s="5">
        <f t="shared" si="6"/>
        <v>0</v>
      </c>
      <c r="P11" s="5"/>
      <c r="Q11" s="5"/>
      <c r="R11" s="5"/>
      <c r="S11" s="5">
        <v>0</v>
      </c>
      <c r="T11" s="5"/>
      <c r="U11" s="15">
        <v>0.5</v>
      </c>
      <c r="V11" s="15">
        <v>0.7</v>
      </c>
      <c r="W11" s="15">
        <v>0.9</v>
      </c>
      <c r="X11" s="15">
        <v>1</v>
      </c>
      <c r="Y11" s="15" t="e">
        <v>#DIV/0!</v>
      </c>
      <c r="Z11" s="5">
        <f t="shared" si="7"/>
        <v>0</v>
      </c>
      <c r="AA11" s="5"/>
      <c r="AB11" s="5"/>
      <c r="AC11" s="5"/>
      <c r="AD11" s="5"/>
      <c r="AE11" s="5">
        <f t="shared" si="8"/>
        <v>0</v>
      </c>
      <c r="AF11" s="5"/>
      <c r="AG11" s="5">
        <v>100000000000</v>
      </c>
      <c r="AH11" s="5"/>
      <c r="AI11" s="5"/>
      <c r="AJ11" s="5"/>
      <c r="AK11" s="5"/>
      <c r="AL11" s="5">
        <f t="shared" si="1"/>
        <v>0</v>
      </c>
      <c r="AM11" s="28">
        <f t="shared" si="9"/>
        <v>0</v>
      </c>
      <c r="AN11" s="28"/>
      <c r="AO11" s="28"/>
      <c r="AP11" s="9">
        <v>15000000000</v>
      </c>
      <c r="AQ11" s="9">
        <v>0</v>
      </c>
    </row>
    <row r="12" spans="2:43">
      <c r="B12" s="4" t="s">
        <v>24</v>
      </c>
      <c r="C12" s="14">
        <f t="shared" si="0"/>
        <v>0</v>
      </c>
      <c r="D12" s="14">
        <v>220000000000</v>
      </c>
      <c r="E12" s="12">
        <f t="shared" si="2"/>
        <v>0</v>
      </c>
      <c r="F12" s="12">
        <f t="shared" si="10"/>
        <v>0</v>
      </c>
      <c r="G12" s="12">
        <f t="shared" si="3"/>
        <v>0</v>
      </c>
      <c r="H12" s="12">
        <v>120000000000</v>
      </c>
      <c r="I12" s="12">
        <f t="shared" si="4"/>
        <v>0</v>
      </c>
      <c r="J12" s="12">
        <f t="shared" si="5"/>
        <v>0</v>
      </c>
      <c r="K12" s="5"/>
      <c r="L12" s="5"/>
      <c r="M12" s="5"/>
      <c r="N12" s="5"/>
      <c r="O12" s="5">
        <f t="shared" si="6"/>
        <v>0</v>
      </c>
      <c r="P12" s="5"/>
      <c r="Q12" s="5"/>
      <c r="R12" s="5"/>
      <c r="S12" s="5">
        <v>0</v>
      </c>
      <c r="T12" s="5"/>
      <c r="U12" s="15">
        <v>0.5</v>
      </c>
      <c r="V12" s="15">
        <v>0.7</v>
      </c>
      <c r="W12" s="15">
        <v>0.9</v>
      </c>
      <c r="X12" s="15">
        <v>1</v>
      </c>
      <c r="Y12" s="15" t="e">
        <v>#DIV/0!</v>
      </c>
      <c r="Z12" s="5">
        <f t="shared" si="7"/>
        <v>0</v>
      </c>
      <c r="AA12" s="5"/>
      <c r="AB12" s="5"/>
      <c r="AC12" s="5"/>
      <c r="AD12" s="5"/>
      <c r="AE12" s="5">
        <f t="shared" si="8"/>
        <v>0</v>
      </c>
      <c r="AF12" s="5"/>
      <c r="AG12" s="5">
        <v>100000000000</v>
      </c>
      <c r="AH12" s="5"/>
      <c r="AI12" s="5"/>
      <c r="AJ12" s="5"/>
      <c r="AK12" s="5"/>
      <c r="AL12" s="5">
        <f t="shared" si="1"/>
        <v>0</v>
      </c>
      <c r="AM12" s="28">
        <f t="shared" si="9"/>
        <v>0</v>
      </c>
      <c r="AN12" s="28"/>
      <c r="AO12" s="28"/>
      <c r="AP12" s="9">
        <v>15000000000</v>
      </c>
      <c r="AQ12" s="9">
        <v>0</v>
      </c>
    </row>
    <row r="13" spans="2:43">
      <c r="B13" s="4" t="s">
        <v>23</v>
      </c>
      <c r="C13" s="14">
        <f t="shared" si="0"/>
        <v>0</v>
      </c>
      <c r="D13" s="14">
        <v>220000000000</v>
      </c>
      <c r="E13" s="12">
        <f t="shared" si="2"/>
        <v>0</v>
      </c>
      <c r="F13" s="12">
        <f t="shared" si="10"/>
        <v>0</v>
      </c>
      <c r="G13" s="12">
        <f t="shared" si="3"/>
        <v>0</v>
      </c>
      <c r="H13" s="12">
        <v>120000000000</v>
      </c>
      <c r="I13" s="12">
        <f t="shared" si="4"/>
        <v>0</v>
      </c>
      <c r="J13" s="12">
        <f t="shared" si="5"/>
        <v>0</v>
      </c>
      <c r="K13" s="5"/>
      <c r="L13" s="5"/>
      <c r="M13" s="5"/>
      <c r="N13" s="5"/>
      <c r="O13" s="5">
        <f t="shared" si="6"/>
        <v>0</v>
      </c>
      <c r="P13" s="5"/>
      <c r="Q13" s="5"/>
      <c r="R13" s="5"/>
      <c r="S13" s="5">
        <v>0</v>
      </c>
      <c r="T13" s="5"/>
      <c r="U13" s="15">
        <v>0.5</v>
      </c>
      <c r="V13" s="15">
        <v>0.7</v>
      </c>
      <c r="W13" s="15">
        <v>0.9</v>
      </c>
      <c r="X13" s="15">
        <v>1</v>
      </c>
      <c r="Y13" s="15" t="e">
        <v>#DIV/0!</v>
      </c>
      <c r="Z13" s="5">
        <f t="shared" si="7"/>
        <v>0</v>
      </c>
      <c r="AA13" s="5"/>
      <c r="AB13" s="5"/>
      <c r="AC13" s="5"/>
      <c r="AD13" s="5"/>
      <c r="AE13" s="5">
        <f t="shared" si="8"/>
        <v>0</v>
      </c>
      <c r="AF13" s="5"/>
      <c r="AG13" s="5">
        <v>100000000000</v>
      </c>
      <c r="AH13" s="5"/>
      <c r="AI13" s="5"/>
      <c r="AJ13" s="5"/>
      <c r="AK13" s="5"/>
      <c r="AL13" s="5">
        <f t="shared" si="1"/>
        <v>0</v>
      </c>
      <c r="AM13" s="28">
        <f t="shared" si="9"/>
        <v>0</v>
      </c>
      <c r="AN13" s="28"/>
      <c r="AO13" s="28"/>
      <c r="AP13" s="9">
        <v>15000000000</v>
      </c>
      <c r="AQ13" s="9">
        <v>0</v>
      </c>
    </row>
    <row r="14" spans="2:43">
      <c r="B14" s="4" t="s">
        <v>22</v>
      </c>
      <c r="C14" s="14">
        <f t="shared" si="0"/>
        <v>0</v>
      </c>
      <c r="D14" s="14">
        <v>220000000000</v>
      </c>
      <c r="E14" s="12">
        <f t="shared" si="2"/>
        <v>0</v>
      </c>
      <c r="F14" s="12">
        <f t="shared" si="10"/>
        <v>0</v>
      </c>
      <c r="G14" s="12">
        <f t="shared" si="3"/>
        <v>0</v>
      </c>
      <c r="H14" s="12">
        <v>120000000000</v>
      </c>
      <c r="I14" s="12">
        <f t="shared" si="4"/>
        <v>0</v>
      </c>
      <c r="J14" s="12">
        <f t="shared" si="5"/>
        <v>0</v>
      </c>
      <c r="K14" s="5"/>
      <c r="L14" s="5"/>
      <c r="M14" s="5"/>
      <c r="N14" s="5"/>
      <c r="O14" s="5">
        <f t="shared" si="6"/>
        <v>0</v>
      </c>
      <c r="P14" s="5"/>
      <c r="Q14" s="5"/>
      <c r="R14" s="5"/>
      <c r="S14" s="5">
        <v>0</v>
      </c>
      <c r="T14" s="5"/>
      <c r="U14" s="15">
        <v>0.5</v>
      </c>
      <c r="V14" s="15">
        <v>0.7</v>
      </c>
      <c r="W14" s="15">
        <v>0.9</v>
      </c>
      <c r="X14" s="15">
        <v>1</v>
      </c>
      <c r="Y14" s="15" t="e">
        <v>#DIV/0!</v>
      </c>
      <c r="Z14" s="5">
        <f t="shared" si="7"/>
        <v>0</v>
      </c>
      <c r="AA14" s="5"/>
      <c r="AB14" s="5"/>
      <c r="AC14" s="5"/>
      <c r="AD14" s="5"/>
      <c r="AE14" s="5">
        <f t="shared" si="8"/>
        <v>0</v>
      </c>
      <c r="AF14" s="5"/>
      <c r="AG14" s="5">
        <v>100000000000</v>
      </c>
      <c r="AH14" s="5"/>
      <c r="AI14" s="5"/>
      <c r="AJ14" s="5"/>
      <c r="AK14" s="5"/>
      <c r="AL14" s="5">
        <f t="shared" si="1"/>
        <v>0</v>
      </c>
      <c r="AM14" s="28">
        <f t="shared" si="9"/>
        <v>0</v>
      </c>
      <c r="AN14" s="28"/>
      <c r="AO14" s="28"/>
      <c r="AP14" s="9">
        <v>15000000000</v>
      </c>
      <c r="AQ14" s="9">
        <v>0</v>
      </c>
    </row>
    <row r="15" spans="2:43">
      <c r="B15" s="4" t="s">
        <v>21</v>
      </c>
      <c r="C15" s="14">
        <f t="shared" si="0"/>
        <v>0</v>
      </c>
      <c r="D15" s="14">
        <v>220000000000</v>
      </c>
      <c r="E15" s="12">
        <f t="shared" si="2"/>
        <v>0</v>
      </c>
      <c r="F15" s="12">
        <f t="shared" si="10"/>
        <v>0</v>
      </c>
      <c r="G15" s="12">
        <f t="shared" si="3"/>
        <v>0</v>
      </c>
      <c r="H15" s="12">
        <v>120000000000</v>
      </c>
      <c r="I15" s="12">
        <f t="shared" si="4"/>
        <v>0</v>
      </c>
      <c r="J15" s="12">
        <f t="shared" si="5"/>
        <v>0</v>
      </c>
      <c r="K15" s="5"/>
      <c r="L15" s="5"/>
      <c r="M15" s="5"/>
      <c r="N15" s="5"/>
      <c r="O15" s="5">
        <f t="shared" si="6"/>
        <v>0</v>
      </c>
      <c r="P15" s="5"/>
      <c r="Q15" s="5"/>
      <c r="R15" s="5"/>
      <c r="S15" s="5">
        <v>0</v>
      </c>
      <c r="T15" s="5"/>
      <c r="U15" s="15">
        <v>0.5</v>
      </c>
      <c r="V15" s="15">
        <v>0.7</v>
      </c>
      <c r="W15" s="15">
        <v>0.9</v>
      </c>
      <c r="X15" s="15">
        <v>1</v>
      </c>
      <c r="Y15" s="15" t="e">
        <v>#DIV/0!</v>
      </c>
      <c r="Z15" s="5">
        <f t="shared" si="7"/>
        <v>0</v>
      </c>
      <c r="AA15" s="5"/>
      <c r="AB15" s="5"/>
      <c r="AC15" s="5"/>
      <c r="AD15" s="5"/>
      <c r="AE15" s="5">
        <f t="shared" si="8"/>
        <v>0</v>
      </c>
      <c r="AF15" s="5"/>
      <c r="AG15" s="5">
        <v>100000000000</v>
      </c>
      <c r="AH15" s="5"/>
      <c r="AI15" s="5"/>
      <c r="AJ15" s="5"/>
      <c r="AK15" s="5"/>
      <c r="AL15" s="5">
        <f t="shared" si="1"/>
        <v>0</v>
      </c>
      <c r="AM15" s="28">
        <f t="shared" si="9"/>
        <v>0</v>
      </c>
      <c r="AN15" s="28"/>
      <c r="AO15" s="28"/>
      <c r="AP15" s="9">
        <v>15000000000</v>
      </c>
      <c r="AQ15" s="9">
        <v>0</v>
      </c>
    </row>
    <row r="16" spans="2:43">
      <c r="B16" s="4" t="s">
        <v>20</v>
      </c>
      <c r="C16" s="14">
        <f t="shared" si="0"/>
        <v>0</v>
      </c>
      <c r="D16" s="14">
        <v>220000000000</v>
      </c>
      <c r="E16" s="12">
        <f t="shared" si="2"/>
        <v>0</v>
      </c>
      <c r="F16" s="12">
        <f t="shared" si="10"/>
        <v>0</v>
      </c>
      <c r="G16" s="12">
        <f t="shared" si="3"/>
        <v>0</v>
      </c>
      <c r="H16" s="12">
        <v>120000000000</v>
      </c>
      <c r="I16" s="12">
        <f t="shared" si="4"/>
        <v>0</v>
      </c>
      <c r="J16" s="12">
        <f t="shared" si="5"/>
        <v>0</v>
      </c>
      <c r="K16" s="5"/>
      <c r="L16" s="5"/>
      <c r="M16" s="5"/>
      <c r="N16" s="5"/>
      <c r="O16" s="5">
        <f t="shared" si="6"/>
        <v>0</v>
      </c>
      <c r="P16" s="5"/>
      <c r="Q16" s="5"/>
      <c r="R16" s="5"/>
      <c r="S16" s="5">
        <v>0</v>
      </c>
      <c r="T16" s="5"/>
      <c r="U16" s="15">
        <v>0.5</v>
      </c>
      <c r="V16" s="15">
        <v>0.7</v>
      </c>
      <c r="W16" s="15">
        <v>0.9</v>
      </c>
      <c r="X16" s="15">
        <v>1</v>
      </c>
      <c r="Y16" s="15" t="e">
        <v>#DIV/0!</v>
      </c>
      <c r="Z16" s="5">
        <f t="shared" si="7"/>
        <v>0</v>
      </c>
      <c r="AA16" s="5"/>
      <c r="AB16" s="5"/>
      <c r="AC16" s="5"/>
      <c r="AD16" s="5"/>
      <c r="AE16" s="5">
        <f t="shared" si="8"/>
        <v>0</v>
      </c>
      <c r="AF16" s="5"/>
      <c r="AG16" s="5">
        <v>100000000000</v>
      </c>
      <c r="AH16" s="5"/>
      <c r="AI16" s="5"/>
      <c r="AJ16" s="5"/>
      <c r="AK16" s="5"/>
      <c r="AL16" s="5">
        <f t="shared" si="1"/>
        <v>0</v>
      </c>
      <c r="AM16" s="28">
        <f t="shared" si="9"/>
        <v>0</v>
      </c>
      <c r="AN16" s="28"/>
      <c r="AO16" s="28"/>
      <c r="AP16" s="9">
        <v>15000000000</v>
      </c>
      <c r="AQ16" s="9">
        <v>0</v>
      </c>
    </row>
    <row r="19" spans="20:20">
      <c r="T19">
        <f>0.9*T7</f>
        <v>32947738337.214</v>
      </c>
    </row>
    <row r="21" spans="20:20">
      <c r="T21">
        <v>35976293715</v>
      </c>
    </row>
  </sheetData>
  <mergeCells count="12">
    <mergeCell ref="C2:J2"/>
    <mergeCell ref="K2:O2"/>
    <mergeCell ref="P2:Z2"/>
    <mergeCell ref="AA2:AE2"/>
    <mergeCell ref="AF2:AM2"/>
    <mergeCell ref="AP2:AQ2"/>
    <mergeCell ref="C3:J3"/>
    <mergeCell ref="K3:O3"/>
    <mergeCell ref="P3:Z3"/>
    <mergeCell ref="AA3:AE3"/>
    <mergeCell ref="AF3:AM3"/>
    <mergeCell ref="AP3:AQ3"/>
  </mergeCells>
  <pageMargins left="0.699305555555556" right="0.699305555555556" top="0.75" bottom="0.75" header="0.3" footer="0.3"/>
  <pageSetup paperSize="1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5"/>
  <sheetViews>
    <sheetView topLeftCell="A13" workbookViewId="0">
      <selection activeCell="C5" sqref="C5"/>
    </sheetView>
  </sheetViews>
  <sheetFormatPr defaultColWidth="9" defaultRowHeight="15" outlineLevelCol="4"/>
  <cols>
    <col min="1" max="1" width="3" customWidth="1"/>
    <col min="3" max="5" width="15.2857142857143" customWidth="1"/>
  </cols>
  <sheetData>
    <row r="2" spans="2:5">
      <c r="B2" s="17" t="s">
        <v>101</v>
      </c>
      <c r="C2" s="17"/>
      <c r="D2" s="17"/>
      <c r="E2" s="17"/>
    </row>
    <row r="3" spans="2:4">
      <c r="B3" s="18"/>
      <c r="C3" s="18"/>
      <c r="D3" s="18"/>
    </row>
    <row r="4" ht="30" spans="2:5">
      <c r="B4" s="19" t="s">
        <v>59</v>
      </c>
      <c r="C4" s="20" t="s">
        <v>102</v>
      </c>
      <c r="D4" s="20" t="s">
        <v>103</v>
      </c>
      <c r="E4" s="20" t="s">
        <v>104</v>
      </c>
    </row>
    <row r="5" spans="2:5">
      <c r="B5" t="s">
        <v>6</v>
      </c>
      <c r="C5" s="21">
        <f>((60000000000*0.65)+(17000000000*0.85))/1.1</f>
        <v>48590909090.9091</v>
      </c>
      <c r="D5" s="22">
        <v>35600000000</v>
      </c>
      <c r="E5" s="23">
        <f>C5-D5</f>
        <v>12990909090.9091</v>
      </c>
    </row>
    <row r="6" spans="2:5">
      <c r="B6" t="s">
        <v>5</v>
      </c>
      <c r="E6" s="24"/>
    </row>
    <row r="7" spans="2:5">
      <c r="B7" t="s">
        <v>4</v>
      </c>
      <c r="E7" s="24"/>
    </row>
    <row r="8" spans="2:5">
      <c r="B8" t="s">
        <v>3</v>
      </c>
      <c r="E8" s="24"/>
    </row>
    <row r="9" spans="2:5">
      <c r="B9" t="s">
        <v>26</v>
      </c>
      <c r="E9" s="24"/>
    </row>
    <row r="10" spans="2:5">
      <c r="B10" t="s">
        <v>25</v>
      </c>
      <c r="E10" s="24"/>
    </row>
    <row r="11" spans="2:5">
      <c r="B11" t="s">
        <v>24</v>
      </c>
      <c r="E11" s="24"/>
    </row>
    <row r="12" spans="2:5">
      <c r="B12" t="s">
        <v>23</v>
      </c>
      <c r="E12" s="24"/>
    </row>
    <row r="13" spans="2:5">
      <c r="B13" t="s">
        <v>22</v>
      </c>
      <c r="E13" s="24"/>
    </row>
    <row r="14" spans="2:5">
      <c r="B14" t="s">
        <v>21</v>
      </c>
      <c r="E14" s="24"/>
    </row>
    <row r="15" spans="2:5">
      <c r="B15" t="s">
        <v>20</v>
      </c>
      <c r="E15" s="24"/>
    </row>
  </sheetData>
  <mergeCells count="1">
    <mergeCell ref="B2:E2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5:A58"/>
  <sheetViews>
    <sheetView tabSelected="1" zoomScale="120" zoomScaleNormal="120" topLeftCell="A16" workbookViewId="0">
      <selection activeCell="M76" sqref="M76"/>
    </sheetView>
  </sheetViews>
  <sheetFormatPr defaultColWidth="9" defaultRowHeight="15"/>
  <sheetData>
    <row r="15" ht="4.5" customHeight="1"/>
    <row r="29" ht="5.25" customHeight="1"/>
    <row r="43" ht="4.5" customHeight="1"/>
    <row r="58" ht="9.75" customHeight="1"/>
  </sheetData>
  <pageMargins left="0.699305555555556" right="0.69930555555555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8"/>
  <sheetViews>
    <sheetView workbookViewId="0">
      <selection activeCell="B6" sqref="B6"/>
    </sheetView>
  </sheetViews>
  <sheetFormatPr defaultColWidth="9" defaultRowHeight="15" outlineLevelRow="7" outlineLevelCol="2"/>
  <cols>
    <col min="1" max="1" width="13.1428571428571" customWidth="1"/>
    <col min="2" max="2" width="17.4285714285714" customWidth="1"/>
    <col min="3" max="3" width="23.5714285714286" customWidth="1"/>
  </cols>
  <sheetData>
    <row r="3" spans="1:3">
      <c r="A3" t="s">
        <v>0</v>
      </c>
      <c r="B3" t="s">
        <v>1</v>
      </c>
      <c r="C3" t="s">
        <v>2</v>
      </c>
    </row>
    <row r="4" spans="1:3">
      <c r="A4" s="29" t="s">
        <v>3</v>
      </c>
      <c r="B4" s="30"/>
      <c r="C4" s="30">
        <v>23800000000</v>
      </c>
    </row>
    <row r="5" spans="1:3">
      <c r="A5" s="29" t="s">
        <v>4</v>
      </c>
      <c r="B5" s="30"/>
      <c r="C5" s="30">
        <v>22900000000</v>
      </c>
    </row>
    <row r="6" spans="1:3">
      <c r="A6" s="29" t="s">
        <v>5</v>
      </c>
      <c r="B6" s="30">
        <v>5791857869</v>
      </c>
      <c r="C6" s="30">
        <v>13200000000</v>
      </c>
    </row>
    <row r="7" spans="1:3">
      <c r="A7" s="29" t="s">
        <v>6</v>
      </c>
      <c r="B7" s="30">
        <v>44737518339</v>
      </c>
      <c r="C7" s="30">
        <v>44000000000</v>
      </c>
    </row>
    <row r="8" spans="1:3">
      <c r="A8" s="29" t="s">
        <v>7</v>
      </c>
      <c r="B8" s="30">
        <v>50529376208</v>
      </c>
      <c r="C8" s="30">
        <v>103900000000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H7"/>
  <sheetViews>
    <sheetView topLeftCell="S1" workbookViewId="0">
      <selection activeCell="AG14" sqref="AG14"/>
    </sheetView>
  </sheetViews>
  <sheetFormatPr defaultColWidth="9.14285714285714" defaultRowHeight="15" outlineLevelRow="6"/>
  <cols>
    <col min="2" max="2" width="14.2857142857143" customWidth="1"/>
    <col min="3" max="3" width="19" customWidth="1"/>
    <col min="6" max="6" width="15.2857142857143" customWidth="1"/>
    <col min="7" max="7" width="16.5714285714286" customWidth="1"/>
    <col min="10" max="10" width="18.7142857142857"/>
    <col min="11" max="11" width="13" customWidth="1"/>
    <col min="14" max="14" width="16.4285714285714" customWidth="1"/>
    <col min="15" max="15" width="20.4285714285714" customWidth="1"/>
    <col min="18" max="18" width="19.8571428571429"/>
    <col min="19" max="19" width="16.5714285714286" customWidth="1"/>
    <col min="22" max="22" width="19.8571428571429"/>
    <col min="23" max="23" width="19.8571428571429" customWidth="1"/>
    <col min="26" max="26" width="19.8571428571429"/>
    <col min="27" max="27" width="16.8571428571429" customWidth="1"/>
    <col min="30" max="30" width="5.57142857142857" customWidth="1"/>
    <col min="31" max="31" width="6.42857142857143" customWidth="1"/>
    <col min="32" max="32" width="6.71428571428571" customWidth="1"/>
    <col min="33" max="33" width="5.85714285714286" customWidth="1"/>
  </cols>
  <sheetData>
    <row r="3" spans="1:34">
      <c r="A3" s="1" t="s">
        <v>59</v>
      </c>
      <c r="B3" s="2" t="s">
        <v>70</v>
      </c>
      <c r="C3" s="2" t="s">
        <v>69</v>
      </c>
      <c r="E3" s="1" t="s">
        <v>59</v>
      </c>
      <c r="F3" s="2" t="s">
        <v>71</v>
      </c>
      <c r="G3" s="3" t="s">
        <v>74</v>
      </c>
      <c r="I3" s="1" t="s">
        <v>59</v>
      </c>
      <c r="J3" s="6" t="s">
        <v>88</v>
      </c>
      <c r="K3" s="7" t="s">
        <v>85</v>
      </c>
      <c r="M3" s="1" t="s">
        <v>59</v>
      </c>
      <c r="N3" s="8" t="s">
        <v>100</v>
      </c>
      <c r="O3" s="8" t="s">
        <v>99</v>
      </c>
      <c r="Q3" s="1" t="s">
        <v>59</v>
      </c>
      <c r="R3" s="6" t="s">
        <v>64</v>
      </c>
      <c r="S3" s="10" t="s">
        <v>65</v>
      </c>
      <c r="U3" s="1" t="s">
        <v>59</v>
      </c>
      <c r="V3" s="6" t="s">
        <v>89</v>
      </c>
      <c r="W3" s="11" t="s">
        <v>90</v>
      </c>
      <c r="Y3" s="1" t="s">
        <v>59</v>
      </c>
      <c r="Z3" s="6" t="s">
        <v>60</v>
      </c>
      <c r="AA3" s="13" t="s">
        <v>61</v>
      </c>
      <c r="AC3" t="s">
        <v>59</v>
      </c>
      <c r="AD3" s="3" t="s">
        <v>78</v>
      </c>
      <c r="AE3" s="3" t="s">
        <v>79</v>
      </c>
      <c r="AF3" s="3" t="s">
        <v>80</v>
      </c>
      <c r="AG3" s="3" t="s">
        <v>81</v>
      </c>
      <c r="AH3" s="16" t="s">
        <v>82</v>
      </c>
    </row>
    <row r="4" spans="1:34">
      <c r="A4" s="4" t="s">
        <v>6</v>
      </c>
      <c r="B4" s="5">
        <v>44737518339</v>
      </c>
      <c r="C4" s="5">
        <v>44000000000</v>
      </c>
      <c r="E4" s="4" t="s">
        <v>6</v>
      </c>
      <c r="F4" s="5">
        <v>49430743107</v>
      </c>
      <c r="G4" s="5">
        <v>45000000000</v>
      </c>
      <c r="I4" s="4" t="s">
        <v>6</v>
      </c>
      <c r="J4" s="6">
        <v>10283429966.73</v>
      </c>
      <c r="K4" s="5">
        <v>7535000000</v>
      </c>
      <c r="M4" s="4" t="s">
        <v>6</v>
      </c>
      <c r="N4" s="9">
        <v>13276721756</v>
      </c>
      <c r="O4" s="9">
        <v>15000000000</v>
      </c>
      <c r="Q4" s="4" t="s">
        <v>6</v>
      </c>
      <c r="R4" s="6">
        <v>198644086280.15</v>
      </c>
      <c r="S4" s="12">
        <v>120000000000</v>
      </c>
      <c r="U4" s="4" t="s">
        <v>6</v>
      </c>
      <c r="V4" s="6">
        <v>132976853160</v>
      </c>
      <c r="W4" s="5">
        <v>100000000000</v>
      </c>
      <c r="Y4" s="4" t="s">
        <v>6</v>
      </c>
      <c r="Z4" s="6">
        <v>331620939440.15</v>
      </c>
      <c r="AA4" s="14">
        <v>235000000000</v>
      </c>
      <c r="AC4" t="s">
        <v>6</v>
      </c>
      <c r="AD4" s="15">
        <v>0.5</v>
      </c>
      <c r="AE4" s="15">
        <v>0.7</v>
      </c>
      <c r="AF4" s="15">
        <v>0.9</v>
      </c>
      <c r="AG4" s="15">
        <v>1</v>
      </c>
      <c r="AH4" s="16">
        <v>1.04730130675206</v>
      </c>
    </row>
    <row r="5" spans="1:34">
      <c r="A5" s="4" t="s">
        <v>5</v>
      </c>
      <c r="B5" s="5">
        <v>6282318000</v>
      </c>
      <c r="C5" s="5">
        <v>13200000000</v>
      </c>
      <c r="E5" s="4" t="s">
        <v>5</v>
      </c>
      <c r="F5" s="5">
        <v>38510884950.44</v>
      </c>
      <c r="G5" s="5">
        <v>42300000000</v>
      </c>
      <c r="I5" s="4" t="s">
        <v>5</v>
      </c>
      <c r="J5" s="6">
        <v>9665649691.05</v>
      </c>
      <c r="K5" s="5">
        <v>5573810469</v>
      </c>
      <c r="M5" s="4" t="s">
        <v>5</v>
      </c>
      <c r="N5" s="9">
        <v>13015109948</v>
      </c>
      <c r="O5" s="9">
        <v>15000000000</v>
      </c>
      <c r="Q5" s="4" t="s">
        <v>5</v>
      </c>
      <c r="R5" s="6">
        <v>203569584525.06</v>
      </c>
      <c r="S5" s="12">
        <v>120000000000</v>
      </c>
      <c r="U5" s="4" t="s">
        <v>5</v>
      </c>
      <c r="V5" s="6">
        <v>126103217823.86</v>
      </c>
      <c r="W5" s="5">
        <v>100000000000</v>
      </c>
      <c r="Y5" s="4" t="s">
        <v>5</v>
      </c>
      <c r="Z5" s="6">
        <v>329672802348.92</v>
      </c>
      <c r="AA5" s="14">
        <v>235000000000</v>
      </c>
      <c r="AC5" t="s">
        <v>5</v>
      </c>
      <c r="AD5" s="15">
        <v>0.5</v>
      </c>
      <c r="AE5" s="15">
        <v>0.7</v>
      </c>
      <c r="AF5" s="15">
        <v>0.9</v>
      </c>
      <c r="AG5" s="15">
        <v>1</v>
      </c>
      <c r="AH5" s="16">
        <v>0.897929805064018</v>
      </c>
    </row>
    <row r="6" spans="1:34">
      <c r="A6" s="4" t="s">
        <v>4</v>
      </c>
      <c r="B6" s="5"/>
      <c r="C6" s="5">
        <v>22900000000</v>
      </c>
      <c r="E6" s="4" t="s">
        <v>4</v>
      </c>
      <c r="F6" s="5"/>
      <c r="G6" s="5">
        <v>44000000000</v>
      </c>
      <c r="I6" s="4" t="s">
        <v>4</v>
      </c>
      <c r="J6" s="6">
        <v>9665649691.05</v>
      </c>
      <c r="K6" s="5">
        <v>2838466617</v>
      </c>
      <c r="M6" s="4" t="s">
        <v>4</v>
      </c>
      <c r="N6" s="9">
        <v>0</v>
      </c>
      <c r="O6" s="9">
        <v>15000000000</v>
      </c>
      <c r="Q6" s="4" t="s">
        <v>4</v>
      </c>
      <c r="R6" s="6">
        <v>178211547051.33</v>
      </c>
      <c r="S6" s="12">
        <v>120000000000</v>
      </c>
      <c r="U6" s="4" t="s">
        <v>4</v>
      </c>
      <c r="V6" s="6">
        <v>122760308110.58</v>
      </c>
      <c r="W6" s="5">
        <v>100000000000</v>
      </c>
      <c r="Y6" s="4" t="s">
        <v>4</v>
      </c>
      <c r="Z6" s="6">
        <v>300971855161.91</v>
      </c>
      <c r="AA6" s="14">
        <v>235000000000</v>
      </c>
      <c r="AC6" t="s">
        <v>4</v>
      </c>
      <c r="AD6" s="15">
        <v>0.5</v>
      </c>
      <c r="AE6" s="15">
        <v>0.7</v>
      </c>
      <c r="AF6" s="15">
        <v>0.9</v>
      </c>
      <c r="AG6" s="15">
        <v>1</v>
      </c>
      <c r="AH6" s="16" t="e">
        <v>#DIV/0!</v>
      </c>
    </row>
    <row r="7" spans="1:34">
      <c r="A7" s="4" t="s">
        <v>3</v>
      </c>
      <c r="B7" s="5"/>
      <c r="C7" s="5">
        <v>23800000000</v>
      </c>
      <c r="E7" s="4" t="s">
        <v>3</v>
      </c>
      <c r="F7" s="5"/>
      <c r="G7" s="5">
        <v>55200000000</v>
      </c>
      <c r="I7" s="4" t="s">
        <v>3</v>
      </c>
      <c r="J7" s="6">
        <v>0</v>
      </c>
      <c r="K7" s="5">
        <v>1917637959</v>
      </c>
      <c r="M7" s="4" t="s">
        <v>3</v>
      </c>
      <c r="N7" s="9">
        <v>0</v>
      </c>
      <c r="O7" s="9">
        <v>15000000000</v>
      </c>
      <c r="Q7" s="4" t="s">
        <v>3</v>
      </c>
      <c r="R7" s="6">
        <v>0</v>
      </c>
      <c r="S7" s="12">
        <v>120000000000</v>
      </c>
      <c r="U7" s="4" t="s">
        <v>3</v>
      </c>
      <c r="V7" s="6">
        <v>0</v>
      </c>
      <c r="W7" s="5">
        <v>100000000000</v>
      </c>
      <c r="Y7" s="4" t="s">
        <v>3</v>
      </c>
      <c r="Z7" s="6">
        <v>0</v>
      </c>
      <c r="AA7" s="14">
        <v>235000000000</v>
      </c>
      <c r="AC7" t="s">
        <v>3</v>
      </c>
      <c r="AD7" s="15">
        <v>0.5</v>
      </c>
      <c r="AE7" s="15">
        <v>0.7</v>
      </c>
      <c r="AF7" s="15">
        <v>0.9</v>
      </c>
      <c r="AG7" s="15">
        <v>1</v>
      </c>
      <c r="AH7" s="16" t="e">
        <v>#DIV/0!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8"/>
  <sheetViews>
    <sheetView workbookViewId="0">
      <selection activeCell="B6" sqref="B6"/>
    </sheetView>
  </sheetViews>
  <sheetFormatPr defaultColWidth="9" defaultRowHeight="15" outlineLevelRow="7" outlineLevelCol="2"/>
  <cols>
    <col min="1" max="1" width="13.1428571428571" customWidth="1"/>
    <col min="2" max="2" width="20.2857142857143" customWidth="1"/>
    <col min="3" max="3" width="21.7142857142857" customWidth="1"/>
  </cols>
  <sheetData>
    <row r="3" spans="1:3">
      <c r="A3" t="s">
        <v>0</v>
      </c>
      <c r="B3" t="s">
        <v>8</v>
      </c>
      <c r="C3" t="s">
        <v>9</v>
      </c>
    </row>
    <row r="4" spans="1:3">
      <c r="A4" s="29" t="s">
        <v>3</v>
      </c>
      <c r="B4" s="30"/>
      <c r="C4" s="30">
        <v>55200000000</v>
      </c>
    </row>
    <row r="5" spans="1:3">
      <c r="A5" s="29" t="s">
        <v>4</v>
      </c>
      <c r="B5" s="30"/>
      <c r="C5" s="30">
        <v>44000000000</v>
      </c>
    </row>
    <row r="6" spans="1:3">
      <c r="A6" s="29" t="s">
        <v>5</v>
      </c>
      <c r="B6" s="30">
        <v>31011524716.66</v>
      </c>
      <c r="C6" s="30">
        <v>42300000000</v>
      </c>
    </row>
    <row r="7" spans="1:3">
      <c r="A7" s="29" t="s">
        <v>6</v>
      </c>
      <c r="B7" s="30">
        <v>49430743107</v>
      </c>
      <c r="C7" s="30">
        <v>45000000000</v>
      </c>
    </row>
    <row r="8" spans="1:3">
      <c r="A8" s="29" t="s">
        <v>7</v>
      </c>
      <c r="B8" s="30">
        <v>80442267823.66</v>
      </c>
      <c r="C8" s="30">
        <v>186500000000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8"/>
  <sheetViews>
    <sheetView workbookViewId="0">
      <selection activeCell="B6" sqref="B6"/>
    </sheetView>
  </sheetViews>
  <sheetFormatPr defaultColWidth="9" defaultRowHeight="15" outlineLevelRow="7" outlineLevelCol="2"/>
  <cols>
    <col min="1" max="1" width="13.1428571428571" customWidth="1"/>
    <col min="2" max="2" width="19.1428571428571" customWidth="1"/>
    <col min="3" max="3" width="17.8571428571429" customWidth="1"/>
  </cols>
  <sheetData>
    <row r="3" spans="1:3">
      <c r="A3" t="s">
        <v>0</v>
      </c>
      <c r="B3" t="s">
        <v>10</v>
      </c>
      <c r="C3" t="s">
        <v>11</v>
      </c>
    </row>
    <row r="4" spans="1:3">
      <c r="A4" s="29" t="s">
        <v>3</v>
      </c>
      <c r="B4" s="30">
        <v>0</v>
      </c>
      <c r="C4" s="30">
        <v>1917637959</v>
      </c>
    </row>
    <row r="5" spans="1:3">
      <c r="A5" s="29" t="s">
        <v>4</v>
      </c>
      <c r="B5" s="30">
        <v>8693429966.73</v>
      </c>
      <c r="C5" s="30">
        <v>2838466617</v>
      </c>
    </row>
    <row r="6" spans="1:3">
      <c r="A6" s="29" t="s">
        <v>5</v>
      </c>
      <c r="B6" s="30">
        <v>8693429966.73</v>
      </c>
      <c r="C6" s="30">
        <v>5573810469</v>
      </c>
    </row>
    <row r="7" spans="1:3">
      <c r="A7" s="29" t="s">
        <v>6</v>
      </c>
      <c r="B7" s="30">
        <v>10283429966.73</v>
      </c>
      <c r="C7" s="30">
        <v>7535000000</v>
      </c>
    </row>
    <row r="8" spans="1:3">
      <c r="A8" s="29" t="s">
        <v>7</v>
      </c>
      <c r="B8" s="30">
        <v>27670289900.19</v>
      </c>
      <c r="C8" s="30">
        <v>17864915045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8"/>
  <sheetViews>
    <sheetView workbookViewId="0">
      <selection activeCell="B5" sqref="B5"/>
    </sheetView>
  </sheetViews>
  <sheetFormatPr defaultColWidth="9" defaultRowHeight="15" outlineLevelRow="7" outlineLevelCol="2"/>
  <cols>
    <col min="1" max="1" width="13.1428571428571" customWidth="1"/>
    <col min="2" max="2" width="21.5714285714286" customWidth="1"/>
    <col min="3" max="3" width="22.7142857142857" customWidth="1"/>
  </cols>
  <sheetData>
    <row r="3" spans="1:3">
      <c r="A3" t="s">
        <v>0</v>
      </c>
      <c r="B3" t="s">
        <v>12</v>
      </c>
      <c r="C3" t="s">
        <v>13</v>
      </c>
    </row>
    <row r="4" spans="1:3">
      <c r="A4" s="29" t="s">
        <v>6</v>
      </c>
      <c r="B4" s="30">
        <v>331620939440.15</v>
      </c>
      <c r="C4" s="30">
        <v>220000000000</v>
      </c>
    </row>
    <row r="5" spans="1:3">
      <c r="A5" s="29" t="s">
        <v>5</v>
      </c>
      <c r="B5" s="30">
        <v>324971466782.91</v>
      </c>
      <c r="C5" s="30">
        <v>220000000000</v>
      </c>
    </row>
    <row r="6" spans="1:3">
      <c r="A6" s="29" t="s">
        <v>4</v>
      </c>
      <c r="B6" s="30">
        <v>301521200687.83</v>
      </c>
      <c r="C6" s="30">
        <v>220000000000</v>
      </c>
    </row>
    <row r="7" spans="1:3">
      <c r="A7" s="29" t="s">
        <v>3</v>
      </c>
      <c r="B7" s="30">
        <v>0</v>
      </c>
      <c r="C7" s="30">
        <v>220000000000</v>
      </c>
    </row>
    <row r="8" spans="1:3">
      <c r="A8" s="29" t="s">
        <v>7</v>
      </c>
      <c r="B8" s="30">
        <v>958113606910.89</v>
      </c>
      <c r="C8" s="30">
        <v>880000000000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8"/>
  <sheetViews>
    <sheetView workbookViewId="0">
      <selection activeCell="B6" sqref="B6"/>
    </sheetView>
  </sheetViews>
  <sheetFormatPr defaultColWidth="9" defaultRowHeight="15" outlineLevelRow="7" outlineLevelCol="2"/>
  <cols>
    <col min="1" max="1" width="13.1428571428571" customWidth="1"/>
    <col min="2" max="2" width="27.7142857142857" customWidth="1"/>
    <col min="3" max="3" width="23.8571428571429" customWidth="1"/>
    <col min="4" max="4" width="27.7142857142857" customWidth="1"/>
  </cols>
  <sheetData>
    <row r="3" spans="1:3">
      <c r="A3" t="s">
        <v>0</v>
      </c>
      <c r="B3" t="s">
        <v>14</v>
      </c>
      <c r="C3" t="s">
        <v>15</v>
      </c>
    </row>
    <row r="4" spans="1:3">
      <c r="A4" s="29" t="s">
        <v>6</v>
      </c>
      <c r="B4" s="30">
        <v>198644086280.15</v>
      </c>
      <c r="C4" s="30">
        <v>120000000000</v>
      </c>
    </row>
    <row r="5" spans="1:3">
      <c r="A5" s="29" t="s">
        <v>5</v>
      </c>
      <c r="B5" s="30">
        <v>198868248959.05</v>
      </c>
      <c r="C5" s="30">
        <v>120000000000</v>
      </c>
    </row>
    <row r="6" spans="1:3">
      <c r="A6" s="29" t="s">
        <v>4</v>
      </c>
      <c r="B6" s="30">
        <v>170953419495.46</v>
      </c>
      <c r="C6" s="30">
        <v>120000000000</v>
      </c>
    </row>
    <row r="7" spans="1:3">
      <c r="A7" s="29" t="s">
        <v>3</v>
      </c>
      <c r="B7" s="30">
        <v>0</v>
      </c>
      <c r="C7" s="30">
        <v>120000000000</v>
      </c>
    </row>
    <row r="8" spans="1:3">
      <c r="A8" s="29" t="s">
        <v>7</v>
      </c>
      <c r="B8" s="30">
        <v>568465754734.66</v>
      </c>
      <c r="C8" s="30">
        <v>480000000000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8"/>
  <sheetViews>
    <sheetView workbookViewId="0">
      <selection activeCell="E15" sqref="E15"/>
    </sheetView>
  </sheetViews>
  <sheetFormatPr defaultColWidth="9" defaultRowHeight="15" outlineLevelRow="7" outlineLevelCol="2"/>
  <cols>
    <col min="1" max="1" width="13.1428571428571" customWidth="1"/>
    <col min="2" max="2" width="23.5714285714286" customWidth="1"/>
    <col min="3" max="3" width="24.7142857142857" customWidth="1"/>
  </cols>
  <sheetData>
    <row r="3" spans="1:3">
      <c r="A3" t="s">
        <v>0</v>
      </c>
      <c r="B3" t="s">
        <v>16</v>
      </c>
      <c r="C3" t="s">
        <v>17</v>
      </c>
    </row>
    <row r="4" spans="1:3">
      <c r="A4" s="29" t="s">
        <v>6</v>
      </c>
      <c r="B4" s="30">
        <v>132976853160</v>
      </c>
      <c r="C4" s="30">
        <v>100000000000</v>
      </c>
    </row>
    <row r="5" spans="1:3">
      <c r="A5" s="29" t="s">
        <v>5</v>
      </c>
      <c r="B5" s="30">
        <v>126103217823.86</v>
      </c>
      <c r="C5" s="30">
        <v>100000000000</v>
      </c>
    </row>
    <row r="6" spans="1:3">
      <c r="A6" s="29" t="s">
        <v>4</v>
      </c>
      <c r="B6" s="30">
        <v>130567781192.37</v>
      </c>
      <c r="C6" s="30">
        <v>100000000000</v>
      </c>
    </row>
    <row r="7" spans="1:3">
      <c r="A7" s="29" t="s">
        <v>3</v>
      </c>
      <c r="B7" s="30"/>
      <c r="C7" s="30">
        <v>100000000000</v>
      </c>
    </row>
    <row r="8" spans="1:3">
      <c r="A8" s="29" t="s">
        <v>7</v>
      </c>
      <c r="B8" s="30">
        <v>389647852176.23</v>
      </c>
      <c r="C8" s="30">
        <v>400000000000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5"/>
  <sheetViews>
    <sheetView workbookViewId="0">
      <selection activeCell="E21" sqref="E21"/>
    </sheetView>
  </sheetViews>
  <sheetFormatPr defaultColWidth="9" defaultRowHeight="15" outlineLevelCol="3"/>
  <cols>
    <col min="1" max="1" width="13.1428571428571" customWidth="1"/>
    <col min="2" max="2" width="21.5714285714286" customWidth="1"/>
    <col min="3" max="3" width="21.8571428571429" customWidth="1"/>
    <col min="4" max="4" width="18" customWidth="1"/>
    <col min="5" max="22" width="22.7142857142857" customWidth="1"/>
    <col min="23" max="23" width="26.5714285714286" customWidth="1"/>
    <col min="24" max="24" width="27.7142857142857" customWidth="1"/>
  </cols>
  <sheetData>
    <row r="3" spans="1:4">
      <c r="A3" t="s">
        <v>0</v>
      </c>
      <c r="B3" t="s">
        <v>12</v>
      </c>
      <c r="C3" t="s">
        <v>18</v>
      </c>
      <c r="D3" t="s">
        <v>19</v>
      </c>
    </row>
    <row r="4" spans="1:4">
      <c r="A4" s="29" t="s">
        <v>20</v>
      </c>
      <c r="B4" s="30">
        <v>0</v>
      </c>
      <c r="C4" s="30">
        <v>0</v>
      </c>
      <c r="D4" s="30">
        <v>0</v>
      </c>
    </row>
    <row r="5" spans="1:4">
      <c r="A5" s="29" t="s">
        <v>21</v>
      </c>
      <c r="B5" s="30">
        <v>0</v>
      </c>
      <c r="C5" s="30">
        <v>0</v>
      </c>
      <c r="D5" s="30">
        <v>0</v>
      </c>
    </row>
    <row r="6" spans="1:4">
      <c r="A6" s="29" t="s">
        <v>22</v>
      </c>
      <c r="B6" s="30">
        <v>0</v>
      </c>
      <c r="C6" s="30">
        <v>0</v>
      </c>
      <c r="D6" s="30">
        <v>0</v>
      </c>
    </row>
    <row r="7" spans="1:4">
      <c r="A7" s="29" t="s">
        <v>23</v>
      </c>
      <c r="B7" s="30">
        <v>0</v>
      </c>
      <c r="C7" s="30">
        <v>0</v>
      </c>
      <c r="D7" s="30">
        <v>0</v>
      </c>
    </row>
    <row r="8" spans="1:4">
      <c r="A8" s="29" t="s">
        <v>24</v>
      </c>
      <c r="B8" s="30">
        <v>0</v>
      </c>
      <c r="C8" s="30">
        <v>0</v>
      </c>
      <c r="D8" s="30">
        <v>0</v>
      </c>
    </row>
    <row r="9" spans="1:4">
      <c r="A9" s="29" t="s">
        <v>25</v>
      </c>
      <c r="B9" s="30">
        <v>0</v>
      </c>
      <c r="C9" s="30">
        <v>0</v>
      </c>
      <c r="D9" s="30">
        <v>0</v>
      </c>
    </row>
    <row r="10" spans="1:4">
      <c r="A10" s="29" t="s">
        <v>26</v>
      </c>
      <c r="B10" s="30">
        <v>0</v>
      </c>
      <c r="C10" s="30">
        <v>0</v>
      </c>
      <c r="D10" s="30">
        <v>0</v>
      </c>
    </row>
    <row r="11" spans="1:4">
      <c r="A11" s="29" t="s">
        <v>3</v>
      </c>
      <c r="B11" s="30">
        <v>0</v>
      </c>
      <c r="C11" s="30">
        <v>0</v>
      </c>
      <c r="D11" s="30">
        <v>0</v>
      </c>
    </row>
    <row r="12" spans="1:4">
      <c r="A12" s="29" t="s">
        <v>4</v>
      </c>
      <c r="B12" s="30">
        <v>301521200687.83</v>
      </c>
      <c r="C12" s="30">
        <v>301521200687.83</v>
      </c>
      <c r="D12" s="30">
        <v>0</v>
      </c>
    </row>
    <row r="13" spans="1:4">
      <c r="A13" s="29" t="s">
        <v>5</v>
      </c>
      <c r="B13" s="30">
        <v>324971466782.91</v>
      </c>
      <c r="C13" s="30">
        <v>301521200687.83</v>
      </c>
      <c r="D13" s="30">
        <v>-23450266095.08</v>
      </c>
    </row>
    <row r="14" spans="1:4">
      <c r="A14" s="29" t="s">
        <v>6</v>
      </c>
      <c r="B14" s="30">
        <v>331620939440.15</v>
      </c>
      <c r="C14" s="30">
        <v>324971466782.91</v>
      </c>
      <c r="D14" s="30">
        <v>-6649472657.24005</v>
      </c>
    </row>
    <row r="15" spans="1:4">
      <c r="A15" s="29" t="s">
        <v>7</v>
      </c>
      <c r="B15" s="30">
        <v>958113606910.89</v>
      </c>
      <c r="C15" s="30">
        <v>928013868158.57</v>
      </c>
      <c r="D15" s="30">
        <v>-30099738752.32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5"/>
  <sheetViews>
    <sheetView workbookViewId="0">
      <selection activeCell="E21" sqref="E21"/>
    </sheetView>
  </sheetViews>
  <sheetFormatPr defaultColWidth="9" defaultRowHeight="15" outlineLevelCol="3"/>
  <cols>
    <col min="1" max="1" width="13.1428571428571" customWidth="1"/>
    <col min="2" max="2" width="27.7142857142857" customWidth="1"/>
    <col min="3" max="3" width="28" customWidth="1"/>
    <col min="4" max="4" width="24.1428571428571" customWidth="1"/>
  </cols>
  <sheetData>
    <row r="3" spans="1:4">
      <c r="A3" t="s">
        <v>0</v>
      </c>
      <c r="B3" t="s">
        <v>14</v>
      </c>
      <c r="C3" t="s">
        <v>27</v>
      </c>
      <c r="D3" t="s">
        <v>28</v>
      </c>
    </row>
    <row r="4" spans="1:4">
      <c r="A4" s="29" t="s">
        <v>20</v>
      </c>
      <c r="B4" s="30">
        <v>0</v>
      </c>
      <c r="C4" s="30">
        <v>0</v>
      </c>
      <c r="D4" s="30">
        <v>0</v>
      </c>
    </row>
    <row r="5" spans="1:4">
      <c r="A5" s="29" t="s">
        <v>21</v>
      </c>
      <c r="B5" s="30">
        <v>0</v>
      </c>
      <c r="C5" s="30">
        <v>0</v>
      </c>
      <c r="D5" s="30">
        <v>0</v>
      </c>
    </row>
    <row r="6" spans="1:4">
      <c r="A6" s="29" t="s">
        <v>22</v>
      </c>
      <c r="B6" s="30">
        <v>0</v>
      </c>
      <c r="C6" s="30">
        <v>0</v>
      </c>
      <c r="D6" s="30">
        <v>0</v>
      </c>
    </row>
    <row r="7" spans="1:4">
      <c r="A7" s="29" t="s">
        <v>23</v>
      </c>
      <c r="B7" s="30">
        <v>0</v>
      </c>
      <c r="C7" s="30">
        <v>0</v>
      </c>
      <c r="D7" s="30">
        <v>0</v>
      </c>
    </row>
    <row r="8" spans="1:4">
      <c r="A8" s="29" t="s">
        <v>24</v>
      </c>
      <c r="B8" s="30">
        <v>0</v>
      </c>
      <c r="C8" s="30">
        <v>0</v>
      </c>
      <c r="D8" s="30">
        <v>0</v>
      </c>
    </row>
    <row r="9" spans="1:4">
      <c r="A9" s="29" t="s">
        <v>25</v>
      </c>
      <c r="B9" s="30">
        <v>0</v>
      </c>
      <c r="C9" s="30">
        <v>0</v>
      </c>
      <c r="D9" s="30">
        <v>0</v>
      </c>
    </row>
    <row r="10" spans="1:4">
      <c r="A10" s="29" t="s">
        <v>26</v>
      </c>
      <c r="B10" s="30">
        <v>0</v>
      </c>
      <c r="C10" s="30">
        <v>0</v>
      </c>
      <c r="D10" s="30">
        <v>0</v>
      </c>
    </row>
    <row r="11" spans="1:4">
      <c r="A11" s="29" t="s">
        <v>3</v>
      </c>
      <c r="B11" s="30">
        <v>0</v>
      </c>
      <c r="C11" s="30">
        <v>0</v>
      </c>
      <c r="D11" s="30">
        <v>0</v>
      </c>
    </row>
    <row r="12" spans="1:4">
      <c r="A12" s="29" t="s">
        <v>4</v>
      </c>
      <c r="B12" s="30">
        <v>170953419495.46</v>
      </c>
      <c r="C12" s="30">
        <v>170953419495.46</v>
      </c>
      <c r="D12" s="30">
        <v>0</v>
      </c>
    </row>
    <row r="13" spans="1:4">
      <c r="A13" s="29" t="s">
        <v>5</v>
      </c>
      <c r="B13" s="30">
        <v>198868248959.05</v>
      </c>
      <c r="C13" s="30">
        <v>170953419495.46</v>
      </c>
      <c r="D13" s="30">
        <v>-27914829463.59</v>
      </c>
    </row>
    <row r="14" spans="1:4">
      <c r="A14" s="29" t="s">
        <v>6</v>
      </c>
      <c r="B14" s="30">
        <v>198644086280.15</v>
      </c>
      <c r="C14" s="30">
        <v>198868248959.05</v>
      </c>
      <c r="D14" s="30">
        <v>224162678.899994</v>
      </c>
    </row>
    <row r="15" spans="1:4">
      <c r="A15" s="29" t="s">
        <v>7</v>
      </c>
      <c r="B15" s="30">
        <v>568465754734.66</v>
      </c>
      <c r="C15" s="30">
        <v>540775087949.97</v>
      </c>
      <c r="D15" s="30">
        <v>-27690666784.69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Dashboard KPI</vt:lpstr>
      <vt:lpstr>KPI Pembelian</vt:lpstr>
      <vt:lpstr>KPI Produksi</vt:lpstr>
      <vt:lpstr>KPI NOK Pabrik</vt:lpstr>
      <vt:lpstr>KPI Stok Total</vt:lpstr>
      <vt:lpstr>KPI Stok Pabrik</vt:lpstr>
      <vt:lpstr>KPI Stok Cabang</vt:lpstr>
      <vt:lpstr>Total Stok</vt:lpstr>
      <vt:lpstr>Stok Pabrik</vt:lpstr>
      <vt:lpstr>BB</vt:lpstr>
      <vt:lpstr>BJ</vt:lpstr>
      <vt:lpstr>NOK</vt:lpstr>
      <vt:lpstr>Stok Cabang</vt:lpstr>
      <vt:lpstr>KPI Stok Kebun</vt:lpstr>
      <vt:lpstr>KPI Pengiriman</vt:lpstr>
      <vt:lpstr>Stok Mato Cabang</vt:lpstr>
      <vt:lpstr>Laporan Pemantauan</vt:lpstr>
      <vt:lpstr>Audit</vt:lpstr>
      <vt:lpstr>Dashboard KPI (2)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</dc:creator>
  <cp:lastModifiedBy>hermawan</cp:lastModifiedBy>
  <dcterms:created xsi:type="dcterms:W3CDTF">2018-03-26T10:18:00Z</dcterms:created>
  <dcterms:modified xsi:type="dcterms:W3CDTF">2018-03-28T11:33:00Z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