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059" documentId="11_0B1D56BE9CDCCE836B02CE7A5FB0D4A9BBFD1C62" xr6:coauthVersionLast="47" xr6:coauthVersionMax="47" xr10:uidLastSave="{24622257-9D63-423A-AD86-E1362E015421}"/>
  <bookViews>
    <workbookView xWindow="240" yWindow="105" windowWidth="14805" windowHeight="8010" firstSheet="3" activeTab="3" xr2:uid="{00000000-000D-0000-FFFF-FFFF00000000}"/>
  </bookViews>
  <sheets>
    <sheet name="Sheet1" sheetId="1" r:id="rId1"/>
    <sheet name="Expenditure" sheetId="2" r:id="rId2"/>
    <sheet name="Housing" sheetId="3" r:id="rId3"/>
    <sheet name="Housing 2.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4" l="1"/>
  <c r="C44" i="4"/>
  <c r="C48" i="4"/>
  <c r="C51" i="4"/>
  <c r="G43" i="4"/>
  <c r="D51" i="4"/>
  <c r="E51" i="4"/>
  <c r="D48" i="4"/>
  <c r="E48" i="4"/>
  <c r="D43" i="4"/>
  <c r="E43" i="4"/>
  <c r="C43" i="4"/>
  <c r="D44" i="4"/>
  <c r="E44" i="4"/>
  <c r="D45" i="4"/>
  <c r="E45" i="4"/>
  <c r="C45" i="4"/>
  <c r="I53" i="3"/>
  <c r="J53" i="3"/>
  <c r="H53" i="3"/>
  <c r="C31" i="3"/>
  <c r="H43" i="3"/>
  <c r="I43" i="3"/>
  <c r="J43" i="3"/>
  <c r="H31" i="3"/>
  <c r="H36" i="3"/>
  <c r="I36" i="3"/>
  <c r="J36" i="3"/>
  <c r="I35" i="3"/>
  <c r="J35" i="3"/>
  <c r="H35" i="3"/>
  <c r="E31" i="3"/>
  <c r="D31" i="3"/>
  <c r="C32" i="3"/>
  <c r="E32" i="3"/>
  <c r="J32" i="3" s="1"/>
  <c r="D32" i="3"/>
  <c r="I32" i="3" s="1"/>
  <c r="H32" i="3"/>
  <c r="J31" i="3"/>
  <c r="I31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E50" i="4" l="1"/>
  <c r="D50" i="4"/>
</calcChain>
</file>

<file path=xl/sharedStrings.xml><?xml version="1.0" encoding="utf-8"?>
<sst xmlns="http://schemas.openxmlformats.org/spreadsheetml/2006/main" count="250" uniqueCount="86">
  <si>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</si>
  <si>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</si>
  <si>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</si>
  <si>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</si>
  <si>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</si>
  <si>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</si>
  <si>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</si>
  <si>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</si>
  <si>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</si>
  <si>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</si>
  <si>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</si>
  <si>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</si>
  <si>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</si>
  <si>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</si>
  <si>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</si>
  <si>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</si>
  <si>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</si>
  <si>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</si>
  <si>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</si>
  <si>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</si>
  <si>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</si>
  <si>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</si>
  <si>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</si>
  <si>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</si>
  <si>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</si>
  <si>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</si>
  <si>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</si>
  <si>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</si>
  <si>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</si>
  <si>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</si>
  <si>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</si>
  <si>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</si>
  <si>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Energy footprint (EF)</t>
  </si>
  <si>
    <t>CBi [TJ/M.Euro]</t>
  </si>
  <si>
    <t>Cities [MWh]</t>
  </si>
  <si>
    <t>Towns and suburbs [MWh]</t>
  </si>
  <si>
    <t>Rural areas [MWh]</t>
  </si>
  <si>
    <t>CP04 (Housing)</t>
  </si>
  <si>
    <t xml:space="preserve">SSB data </t>
  </si>
  <si>
    <t>[NOK/m2]</t>
  </si>
  <si>
    <t>3 = Cities</t>
  </si>
  <si>
    <t>1 = Cities</t>
  </si>
  <si>
    <t>Ave. m2 price from most to least central</t>
  </si>
  <si>
    <t>2 = Towns and suburbs</t>
  </si>
  <si>
    <t>2 = Cities</t>
  </si>
  <si>
    <t>1 = Towns and suburbs</t>
  </si>
  <si>
    <t>3 = Towns and Suburbs</t>
  </si>
  <si>
    <t>0 = Rural areas</t>
  </si>
  <si>
    <t>4 = Towns and Suburbs</t>
  </si>
  <si>
    <t>https://www.ssb.no/priser-og-prisindekser/boligpriser-og-boligprisindekser/artikler/boligprisvariasjon-mellom-ulike-deler-av-landet</t>
  </si>
  <si>
    <t>5 = Rural areas</t>
  </si>
  <si>
    <t>NB: Different defintion of urbanization</t>
  </si>
  <si>
    <t>6 = Rural areas</t>
  </si>
  <si>
    <t>Exchange rate NOK to EURO</t>
  </si>
  <si>
    <t>https://www.exchangerates.org.uk/NOK-EUR-spot-exchange-rates-history-2012.html</t>
  </si>
  <si>
    <t>https://www.exchangerates.org.uk/NOK-EUR-spot-exchange-rates-history-2015.html</t>
  </si>
  <si>
    <t>https://www.exchangerates.org.uk/NOK-EUR-spot-exchange-rates-history-2020.html</t>
  </si>
  <si>
    <t>Ave. m2 price</t>
  </si>
  <si>
    <t>EF/(Ave.m2-price)</t>
  </si>
  <si>
    <t>TJ/m2</t>
  </si>
  <si>
    <t>Average annual rents per sqm</t>
  </si>
  <si>
    <t>2015</t>
  </si>
  <si>
    <t>Urban settlements with more than 20,000 inhabitants</t>
  </si>
  <si>
    <t>Urban settlements with between 2,000-19,999 inhabitants</t>
  </si>
  <si>
    <t>Urban settlements with between 200 and 1,999 inhabitants and sparsely populated areas</t>
  </si>
  <si>
    <t>1 room</t>
  </si>
  <si>
    <t>..</t>
  </si>
  <si>
    <t>2 rooms</t>
  </si>
  <si>
    <t>3 rooms</t>
  </si>
  <si>
    <t>4 rooms</t>
  </si>
  <si>
    <t>5 rooms or more</t>
  </si>
  <si>
    <t>Average monthly rents</t>
  </si>
  <si>
    <t>Data:</t>
  </si>
  <si>
    <t>09895: Rental market survey. Average monthly rents and annual rents per sqm, by price zone and number of rooms (NOK) 2012 - 2023</t>
  </si>
  <si>
    <t>Source:</t>
  </si>
  <si>
    <t>https://www.ssb.no/en/statbank/table/09895</t>
  </si>
  <si>
    <t>Average annual rents per sqm - 2015  [NOK/m2/year]</t>
  </si>
  <si>
    <t>Average monthly rents - 2015 [NOK/month]</t>
  </si>
  <si>
    <t>Energy footprint for CP04</t>
  </si>
  <si>
    <t>EF [Mwh]</t>
  </si>
  <si>
    <t>Sqm [Euro/m2]</t>
  </si>
  <si>
    <t>Average annual rents</t>
  </si>
  <si>
    <t>R [Euro]</t>
  </si>
  <si>
    <t>EF / R</t>
  </si>
  <si>
    <t>EF * Sqm / R</t>
  </si>
  <si>
    <t>CBi * Sqm /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</si>
</sst>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00000"/>
    <numFmt numFmtId="166" formatCode="0.000"/>
  </numFmts>
  <fonts count="15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2" fontId="0" fillId="3" borderId="0" xfId="0" applyNumberFormat="1" applyFill="1"/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/>
    <xf numFmtId="0" fontId="5" fillId="0" borderId="2" xfId="0" applyFont="1" applyBorder="1" applyAlignment="1">
      <alignment horizontal="right"/>
    </xf>
    <xf numFmtId="0" fontId="8" fillId="0" borderId="0" xfId="0" applyFont="1"/>
    <xf numFmtId="0" fontId="0" fillId="3" borderId="5" xfId="0" applyFill="1" applyBorder="1"/>
    <xf numFmtId="0" fontId="0" fillId="3" borderId="6" xfId="0" applyFill="1" applyBorder="1"/>
    <xf numFmtId="2" fontId="0" fillId="3" borderId="5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0" xfId="0" applyFill="1"/>
    <xf numFmtId="0" fontId="3" fillId="0" borderId="1" xfId="1" applyBorder="1"/>
    <xf numFmtId="0" fontId="3" fillId="0" borderId="6" xfId="1" applyBorder="1"/>
    <xf numFmtId="0" fontId="4" fillId="0" borderId="0" xfId="0" applyFont="1"/>
    <xf numFmtId="2" fontId="0" fillId="4" borderId="0" xfId="0" applyNumberFormat="1" applyFill="1"/>
    <xf numFmtId="2" fontId="0" fillId="4" borderId="1" xfId="0" applyNumberFormat="1" applyFill="1" applyBorder="1"/>
    <xf numFmtId="2" fontId="0" fillId="3" borderId="6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0" fontId="9" fillId="0" borderId="0" xfId="0" applyFont="1"/>
    <xf numFmtId="1" fontId="0" fillId="0" borderId="0" xfId="0" applyNumberFormat="1"/>
    <xf numFmtId="0" fontId="9" fillId="0" borderId="0" xfId="0" applyFont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5" borderId="9" xfId="0" applyNumberFormat="1" applyFill="1" applyBorder="1"/>
    <xf numFmtId="2" fontId="0" fillId="5" borderId="8" xfId="0" applyNumberFormat="1" applyFill="1" applyBorder="1"/>
    <xf numFmtId="2" fontId="0" fillId="5" borderId="7" xfId="0" applyNumberFormat="1" applyFill="1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0" fillId="0" borderId="0" xfId="0" applyFont="1"/>
    <xf numFmtId="0" fontId="3" fillId="0" borderId="0" xfId="1"/>
    <xf numFmtId="0" fontId="11" fillId="0" borderId="0" xfId="0" applyFont="1"/>
    <xf numFmtId="0" fontId="12" fillId="3" borderId="0" xfId="0" applyFont="1" applyFill="1"/>
    <xf numFmtId="0" fontId="6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66" fontId="0" fillId="0" borderId="0" xfId="0" applyNumberFormat="1"/>
    <xf numFmtId="0" fontId="13" fillId="0" borderId="0" xfId="0" applyFont="1"/>
    <xf numFmtId="0" fontId="14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A0DE466-8B79-4885-9F50-B8E4FDD0802A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5A0669-032F-4DAD-86E3-F58EB64B412A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E837CD3-9F67-4E00-8DAF-51A0C60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12693767"/>
        <c:axId val="112695815"/>
      </c:barChart>
      <c:catAx>
        <c:axId val="11269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15"/>
        <c:crosses val="autoZero"/>
        <c:auto val="1"/>
        <c:lblAlgn val="ctr"/>
        <c:lblOffset val="100"/>
        <c:noMultiLvlLbl val="0"/>
      </c:catAx>
      <c:valAx>
        <c:axId val="1126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7F60C04-A74F-4CF0-AA4B-DAB06A6AAD49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0F86F98-B794-499D-AA65-FDF5F10F4345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6BAF23D-A2DE-4D03-B190-EAF50C6B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61218055"/>
        <c:axId val="761220103"/>
      </c:barChart>
      <c:catAx>
        <c:axId val="76121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0103"/>
        <c:crosses val="autoZero"/>
        <c:auto val="1"/>
        <c:lblAlgn val="ctr"/>
        <c:lblOffset val="100"/>
        <c:noMultiLvlLbl val="0"/>
      </c:catAx>
      <c:valAx>
        <c:axId val="76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'2015'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Housing!G43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Housing!$H$42:$J$42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Housing!$H$43:$J$43</c:f>
              <c:numCache>
                <c:formatCode>0.00</c:formatCode>
                <c:ptCount val="3"/>
                <c:pt idx="0">
                  <c:v>53.322412684451393</c:v>
                </c:pt>
                <c:pt idx="1">
                  <c:v>54.215543834743137</c:v>
                </c:pt>
                <c:pt idx="2">
                  <c:v>56.610696892216438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79D77A1-6499-445F-B0DA-EDEFE6F2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2765960"/>
        <c:axId val="112768008"/>
      </c:barChart>
      <c:catAx>
        <c:axId val="11276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8008"/>
        <c:crosses val="autoZero"/>
        <c:auto val="1"/>
        <c:lblAlgn val="ctr"/>
        <c:lblOffset val="100"/>
        <c:noMultiLvlLbl val="0"/>
      </c:catAx>
      <c:valAx>
        <c:axId val="112768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'2015'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Housing!G53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Housing!$H$52:$J$52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Housing!$H$53:$J$53</c:f>
              <c:numCache>
                <c:formatCode>0.00</c:formatCode>
                <c:ptCount val="3"/>
                <c:pt idx="0">
                  <c:v>0.69915750897445006</c:v>
                </c:pt>
                <c:pt idx="1">
                  <c:v>0.71133212966235726</c:v>
                </c:pt>
                <c:pt idx="2">
                  <c:v>0.71395621166472278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5929642-BE9C-49B9-9F09-9C438640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53594119"/>
        <c:axId val="1853600263"/>
      </c:barChart>
      <c:catAx>
        <c:axId val="1853594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00263"/>
        <c:crosses val="autoZero"/>
        <c:auto val="1"/>
        <c:lblAlgn val="ctr"/>
        <c:lblOffset val="100"/>
        <c:noMultiLvlLbl val="0"/>
      </c:catAx>
      <c:valAx>
        <c:axId val="1853600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94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2.0'!C49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2.0'!$C$50:$C$51</c:f>
              <c:numCache>
                <c:formatCode>General</c:formatCode>
                <c:ptCount val="2"/>
                <c:pt idx="0">
                  <c:v>105.6182290932253</c:v>
                </c:pt>
                <c:pt idx="1">
                  <c:v>65.369900643899086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8573BEB4-5B33-4163-B7BD-9E8EE8E57331}"/>
            </c:ext>
          </c:extLst>
        </c:ser>
        <c:ser>
          <c:idx val="1"/>
          <c:order val="1"/>
          <c:tx>
            <c:strRef>
              <c:f>'Housing 2.0'!D49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2.0'!$D$50:$D$51</c:f>
              <c:numCache>
                <c:formatCode>General</c:formatCode>
                <c:ptCount val="2"/>
                <c:pt idx="0">
                  <c:v>91.736770268873499</c:v>
                </c:pt>
                <c:pt idx="1">
                  <c:v>65.412567701089259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F6F1AB-C068-4251-B8AB-4C5F63997180}"/>
            </c:ext>
          </c:extLst>
        </c:ser>
        <c:ser>
          <c:idx val="2"/>
          <c:order val="2"/>
          <c:tx>
            <c:strRef>
              <c:f>'Housing 2.0'!E49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2.0'!$B$50:$B$51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2.0'!$E$50:$E$51</c:f>
              <c:numCache>
                <c:formatCode>General</c:formatCode>
                <c:ptCount val="2"/>
                <c:pt idx="0">
                  <c:v>73.300634828246672</c:v>
                </c:pt>
                <c:pt idx="1">
                  <c:v>62.876110069965051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5773D7B-07D0-40CC-B600-DAE92BA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08577287"/>
        <c:axId val="508579335"/>
      </c:barChart>
      <c:catAx>
        <c:axId val="508577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9335"/>
        <c:crosses val="autoZero"/>
        <c:auto val="1"/>
        <c:lblAlgn val="ctr"/>
        <c:lblOffset val="100"/>
        <c:noMultiLvlLbl val="0"/>
      </c:catAx>
      <c:valAx>
        <c:axId val="50857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104775</xdr:rowOff>
    </xdr:from>
    <xdr:to>
      <xdr:col>11</xdr:col>
      <xdr:colOff>495300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104775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6</xdr:row>
      <xdr:rowOff>171450</xdr:rowOff>
    </xdr:from>
    <xdr:to>
      <xdr:col>11</xdr:col>
      <xdr:colOff>485775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314450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</xdr:row>
      <xdr:rowOff>76200</xdr:rowOff>
    </xdr:from>
    <xdr:to>
      <xdr:col>19</xdr:col>
      <xdr:colOff>257175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26670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7</xdr:row>
      <xdr:rowOff>152400</xdr:rowOff>
    </xdr:from>
    <xdr:to>
      <xdr:col>19</xdr:col>
      <xdr:colOff>219075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0" y="1485900"/>
          <a:ext cx="4572000" cy="619125"/>
        </a:xfrm>
        <a:prstGeom prst="rect">
          <a:avLst/>
        </a:prstGeom>
      </xdr:spPr>
    </xdr:pic>
    <xdr:clientData/>
  </xdr:twoCellAnchor>
  <xdr:twoCellAnchor>
    <xdr:from>
      <xdr:col>15</xdr:col>
      <xdr:colOff>428625</xdr:colOff>
      <xdr:row>20</xdr:row>
      <xdr:rowOff>19050</xdr:rowOff>
    </xdr:from>
    <xdr:to>
      <xdr:col>20</xdr:col>
      <xdr:colOff>581025</xdr:colOff>
      <xdr:row>32</xdr:row>
      <xdr:rowOff>38100</xdr:rowOff>
    </xdr:to>
    <xdr:graphicFrame macro="">
      <xdr:nvGraphicFramePr>
        <xdr:cNvPr id="10" name="Chart 9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142CCF63-C4C0-C196-28B5-FC37E4C1541D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20</xdr:row>
      <xdr:rowOff>85725</xdr:rowOff>
    </xdr:from>
    <xdr:to>
      <xdr:col>15</xdr:col>
      <xdr:colOff>361950</xdr:colOff>
      <xdr:row>32</xdr:row>
      <xdr:rowOff>85725</xdr:rowOff>
    </xdr:to>
    <xdr:graphicFrame macro="">
      <xdr:nvGraphicFramePr>
        <xdr:cNvPr id="11" name="Chart 10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F0575A58-31A7-4A30-D474-4FF437614EA5}"/>
            </a:ext>
            <a:ext uri="{147F2762-F138-4A5C-976F-8EAC2B608ADB}">
              <a16:predDERef xmlns:a16="http://schemas.microsoft.com/office/drawing/2014/main" pred="{142CCF63-C4C0-C196-28B5-FC37E4C1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13</xdr:row>
      <xdr:rowOff>38100</xdr:rowOff>
    </xdr:from>
    <xdr:to>
      <xdr:col>7</xdr:col>
      <xdr:colOff>561975</xdr:colOff>
      <xdr:row>18</xdr:row>
      <xdr:rowOff>38100</xdr:rowOff>
    </xdr:to>
    <xdr:sp macro="" textlink="">
      <xdr:nvSpPr>
        <xdr:cNvPr id="7" name="Bent Arrow 6">
          <a:extLst>
            <a:ext uri="{FF2B5EF4-FFF2-40B4-BE49-F238E27FC236}">
              <a16:creationId xmlns:a16="http://schemas.microsoft.com/office/drawing/2014/main" id="{AA4EBBC2-4E58-9658-7951-3BA3137BD498}"/>
            </a:ext>
            <a:ext uri="{147F2762-F138-4A5C-976F-8EAC2B608ADB}">
              <a16:predDERef xmlns:a16="http://schemas.microsoft.com/office/drawing/2014/main" pred="{891E3991-54BF-D6D9-61EA-89C3B62A6A3B}"/>
            </a:ext>
          </a:extLst>
        </xdr:cNvPr>
        <xdr:cNvSpPr/>
      </xdr:nvSpPr>
      <xdr:spPr>
        <a:xfrm rot="10800000">
          <a:off x="6705600" y="2514600"/>
          <a:ext cx="952500" cy="952500"/>
        </a:xfrm>
        <a:prstGeom prst="bent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40</xdr:row>
      <xdr:rowOff>85725</xdr:rowOff>
    </xdr:from>
    <xdr:to>
      <xdr:col>17</xdr:col>
      <xdr:colOff>381000</xdr:colOff>
      <xdr:row>51</xdr:row>
      <xdr:rowOff>9525</xdr:rowOff>
    </xdr:to>
    <xdr:graphicFrame macro="">
      <xdr:nvGraphicFramePr>
        <xdr:cNvPr id="6" name="Chart 5" descr="Chart type: Clustered Column. '2015'&#10;&#10;Description automatically generated">
          <a:extLst>
            <a:ext uri="{FF2B5EF4-FFF2-40B4-BE49-F238E27FC236}">
              <a16:creationId xmlns:a16="http://schemas.microsoft.com/office/drawing/2014/main" id="{1B4428DA-4C0D-FDE8-468F-8E44C8602019}"/>
            </a:ext>
            <a:ext uri="{147F2762-F138-4A5C-976F-8EAC2B608ADB}">
              <a16:predDERef xmlns:a16="http://schemas.microsoft.com/office/drawing/2014/main" pred="{AA4EBBC2-4E58-9658-7951-3BA3137B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304800</xdr:colOff>
      <xdr:row>51</xdr:row>
      <xdr:rowOff>0</xdr:rowOff>
    </xdr:from>
    <xdr:to>
      <xdr:col>18</xdr:col>
      <xdr:colOff>0</xdr:colOff>
      <xdr:row>65</xdr:row>
      <xdr:rowOff>76200</xdr:rowOff>
    </xdr:to>
    <xdr:graphicFrame macro="">
      <xdr:nvGraphicFramePr>
        <xdr:cNvPr id="8" name="Chart 7" descr="Chart type: Clustered Column. '2015'&#10;&#10;Description automatically generated">
          <a:extLst>
            <a:ext uri="{FF2B5EF4-FFF2-40B4-BE49-F238E27FC236}">
              <a16:creationId xmlns:a16="http://schemas.microsoft.com/office/drawing/2014/main" id="{C129610C-305D-CB58-AD87-ABE7364C3D19}"/>
            </a:ext>
            <a:ext uri="{147F2762-F138-4A5C-976F-8EAC2B608ADB}">
              <a16:predDERef xmlns:a16="http://schemas.microsoft.com/office/drawing/2014/main" pred="{1B4428DA-4C0D-FDE8-468F-8E44C8602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43</xdr:row>
      <xdr:rowOff>142875</xdr:rowOff>
    </xdr:from>
    <xdr:to>
      <xdr:col>10</xdr:col>
      <xdr:colOff>419100</xdr:colOff>
      <xdr:row>58</xdr:row>
      <xdr:rowOff>28575</xdr:rowOff>
    </xdr:to>
    <xdr:graphicFrame macro="">
      <xdr:nvGraphicFramePr>
        <xdr:cNvPr id="3" name="Chart 2" descr="Chart type: Clustered Column. 'Cities', 'Towns and suburbs', 'Rural areas' by 'Field1'&#10;&#10;Description automatically generated">
          <a:extLst>
            <a:ext uri="{FF2B5EF4-FFF2-40B4-BE49-F238E27FC236}">
              <a16:creationId xmlns:a16="http://schemas.microsoft.com/office/drawing/2014/main" id="{3C67EA28-9A37-D096-ECED-DB0C0CF1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20.html" TargetMode="External"/><Relationship Id="rId2" Type="http://schemas.openxmlformats.org/officeDocument/2006/relationships/hyperlink" Target="https://www.exchangerates.org.uk/NOK-EUR-spot-exchange-rates-history-2012.html" TargetMode="External"/><Relationship Id="rId1" Type="http://schemas.openxmlformats.org/officeDocument/2006/relationships/hyperlink" Target="https://www.exchangerates.org.uk/NOK-EUR-spot-exchange-rates-history-2015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sb.no/priser-og-prisindekser/boligpriser-og-boligprisindekser/artikler/boligprisvariasjon-mellom-ulike-deler-av-land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12.html" TargetMode="External"/><Relationship Id="rId2" Type="http://schemas.openxmlformats.org/officeDocument/2006/relationships/hyperlink" Target="https://www.exchangerates.org.uk/NOK-EUR-spot-exchange-rates-history-2015.html" TargetMode="External"/><Relationship Id="rId1" Type="http://schemas.openxmlformats.org/officeDocument/2006/relationships/hyperlink" Target="https://www.ssb.no/en/statbank/table/09895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exchangerates.org.uk/NOK-EUR-spot-exchange-rates-history-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opLeftCell="E1" workbookViewId="0">
      <selection activeCell="H3" sqref="H3:L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65">
        <v>1</v>
      </c>
      <c r="C2" s="65"/>
      <c r="D2" s="65"/>
      <c r="E2" s="65"/>
      <c r="F2" s="65"/>
      <c r="H2" s="65">
        <v>2</v>
      </c>
      <c r="I2" s="65"/>
      <c r="J2" s="65"/>
      <c r="K2" s="65"/>
      <c r="L2" s="65"/>
      <c r="N2" s="65">
        <v>3</v>
      </c>
      <c r="O2" s="65"/>
      <c r="P2" s="65"/>
      <c r="Q2" s="65"/>
      <c r="R2" s="65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" sqref="F1:I13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J67"/>
  <sheetViews>
    <sheetView topLeftCell="A17" workbookViewId="0">
      <selection activeCell="H32" sqref="H32"/>
    </sheetView>
  </sheetViews>
  <sheetFormatPr defaultRowHeight="15"/>
  <cols>
    <col min="1" max="1" width="18.140625" customWidth="1"/>
    <col min="2" max="2" width="16.7109375" customWidth="1"/>
    <col min="3" max="3" width="15" customWidth="1"/>
    <col min="4" max="4" width="17.85546875" customWidth="1"/>
    <col min="5" max="5" width="21.28515625" customWidth="1"/>
    <col min="7" max="7" width="16.5703125" customWidth="1"/>
    <col min="10" max="10" width="12.5703125" bestFit="1" customWidth="1"/>
  </cols>
  <sheetData>
    <row r="1" spans="1:5">
      <c r="A1" s="12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8" t="s">
        <v>4</v>
      </c>
      <c r="B2" s="19">
        <v>879.45386608450497</v>
      </c>
      <c r="C2" s="19">
        <v>433.50550050279702</v>
      </c>
      <c r="D2" s="19">
        <v>470.99775721815098</v>
      </c>
      <c r="E2" s="19">
        <v>506.87141817981399</v>
      </c>
    </row>
    <row r="3" spans="1:5">
      <c r="A3" s="18" t="s">
        <v>5</v>
      </c>
      <c r="B3" s="19">
        <v>46.5641180203896</v>
      </c>
      <c r="C3" s="19">
        <v>5.7381637816237401</v>
      </c>
      <c r="D3" s="19">
        <v>5.4947570979793996</v>
      </c>
      <c r="E3" s="19">
        <v>5.8960368368764202</v>
      </c>
    </row>
    <row r="4" spans="1:5">
      <c r="A4" s="18" t="s">
        <v>6</v>
      </c>
      <c r="B4" s="19">
        <v>35.137031853302503</v>
      </c>
      <c r="C4" s="19">
        <v>9.3014543803985994</v>
      </c>
      <c r="D4" s="19">
        <v>8.7710488794204498</v>
      </c>
      <c r="E4" s="19">
        <v>6.9038030768585497</v>
      </c>
    </row>
    <row r="5" spans="1:5">
      <c r="A5" t="s">
        <v>37</v>
      </c>
      <c r="B5" s="1">
        <v>4985.5444224413704</v>
      </c>
      <c r="C5" s="10">
        <v>8055.1502721766501</v>
      </c>
      <c r="D5" s="10">
        <v>6991.8940567616901</v>
      </c>
      <c r="E5" s="10">
        <v>5812.1211812043002</v>
      </c>
    </row>
    <row r="6" spans="1:5">
      <c r="A6" s="18" t="s">
        <v>8</v>
      </c>
      <c r="B6" s="19">
        <v>603.95394256237705</v>
      </c>
      <c r="C6" s="19">
        <v>132.31310235587199</v>
      </c>
      <c r="D6" s="19">
        <v>158.98479222122401</v>
      </c>
      <c r="E6" s="19">
        <v>158.22163937470199</v>
      </c>
    </row>
    <row r="7" spans="1:5">
      <c r="A7" s="18" t="s">
        <v>9</v>
      </c>
      <c r="B7" s="19">
        <v>105.841415679102</v>
      </c>
      <c r="C7" s="19">
        <v>12.076843633507901</v>
      </c>
      <c r="D7" s="19">
        <v>12.970095495174901</v>
      </c>
      <c r="E7" s="19">
        <v>11.553310831008501</v>
      </c>
    </row>
    <row r="8" spans="1:5">
      <c r="A8" s="18" t="s">
        <v>10</v>
      </c>
      <c r="B8" s="19">
        <v>1220.2202521422601</v>
      </c>
      <c r="C8" s="19">
        <v>891.07858364952199</v>
      </c>
      <c r="D8" s="19">
        <v>1013.47511140663</v>
      </c>
      <c r="E8" s="19">
        <v>1284.0031238531401</v>
      </c>
    </row>
    <row r="9" spans="1:5">
      <c r="A9" s="18" t="s">
        <v>11</v>
      </c>
      <c r="B9" s="19">
        <v>90.817753347897593</v>
      </c>
      <c r="C9" s="19">
        <v>7.0465651230986701</v>
      </c>
      <c r="D9" s="19">
        <v>7.8315572036650201</v>
      </c>
      <c r="E9" s="19">
        <v>8.7237707420061898</v>
      </c>
    </row>
    <row r="10" spans="1:5">
      <c r="A10" s="18" t="s">
        <v>12</v>
      </c>
      <c r="B10" s="19">
        <v>1146.6233518224501</v>
      </c>
      <c r="C10" s="19">
        <v>497.16687161664601</v>
      </c>
      <c r="D10" s="19">
        <v>541.22505216368802</v>
      </c>
      <c r="E10" s="19">
        <v>455.58874182764902</v>
      </c>
    </row>
    <row r="11" spans="1:5">
      <c r="A11" s="18" t="s">
        <v>13</v>
      </c>
      <c r="B11" s="19">
        <v>133.28489008696499</v>
      </c>
      <c r="C11" s="19">
        <v>1.8249878076119199</v>
      </c>
      <c r="D11" s="19">
        <v>1.2098587875986799</v>
      </c>
      <c r="E11" s="19">
        <v>0.58195811322865798</v>
      </c>
    </row>
    <row r="12" spans="1:5">
      <c r="A12" s="18" t="s">
        <v>14</v>
      </c>
      <c r="B12" s="19">
        <v>19.988445783937198</v>
      </c>
      <c r="C12" s="19">
        <v>4.0141121080311999</v>
      </c>
      <c r="D12" s="19">
        <v>3.1751982044720299</v>
      </c>
      <c r="E12" s="19">
        <v>2.4436998765703901</v>
      </c>
    </row>
    <row r="13" spans="1:5">
      <c r="A13" s="18" t="s">
        <v>15</v>
      </c>
      <c r="B13" s="19">
        <v>3835.8189366430202</v>
      </c>
      <c r="C13" s="19">
        <v>1050.4300655555001</v>
      </c>
      <c r="D13" s="19">
        <v>1114.1966343178301</v>
      </c>
      <c r="E13" s="19">
        <v>988.14555067976596</v>
      </c>
    </row>
    <row r="15" spans="1:5">
      <c r="A15" s="13" t="s">
        <v>38</v>
      </c>
      <c r="B15" s="66">
        <v>2012</v>
      </c>
      <c r="C15" s="68"/>
      <c r="D15" s="67">
        <v>2022</v>
      </c>
      <c r="E15" s="68"/>
    </row>
    <row r="16" spans="1:5">
      <c r="A16" t="s">
        <v>39</v>
      </c>
      <c r="B16" s="11" t="s">
        <v>40</v>
      </c>
      <c r="C16" s="30">
        <v>33452</v>
      </c>
      <c r="D16" s="16" t="s">
        <v>41</v>
      </c>
      <c r="E16" s="30">
        <v>83095</v>
      </c>
    </row>
    <row r="17" spans="1:10">
      <c r="A17" s="74" t="s">
        <v>42</v>
      </c>
      <c r="B17" s="20" t="s">
        <v>43</v>
      </c>
      <c r="C17" s="30">
        <v>19822</v>
      </c>
      <c r="D17" s="16" t="s">
        <v>44</v>
      </c>
      <c r="E17" s="30">
        <v>48477</v>
      </c>
    </row>
    <row r="18" spans="1:10">
      <c r="A18" s="74"/>
      <c r="B18" s="20" t="s">
        <v>45</v>
      </c>
      <c r="C18" s="30">
        <v>17901</v>
      </c>
      <c r="D18" s="16" t="s">
        <v>46</v>
      </c>
      <c r="E18" s="30">
        <v>36557</v>
      </c>
    </row>
    <row r="19" spans="1:10">
      <c r="A19" s="74"/>
      <c r="B19" s="11" t="s">
        <v>47</v>
      </c>
      <c r="C19" s="30">
        <v>13447</v>
      </c>
      <c r="D19" s="16" t="s">
        <v>48</v>
      </c>
      <c r="E19" s="30">
        <v>28354</v>
      </c>
    </row>
    <row r="20" spans="1:10">
      <c r="A20" s="69" t="s">
        <v>49</v>
      </c>
      <c r="B20" s="69"/>
      <c r="C20" s="70"/>
      <c r="D20" s="16" t="s">
        <v>50</v>
      </c>
      <c r="E20" s="30">
        <v>22297</v>
      </c>
    </row>
    <row r="21" spans="1:10">
      <c r="A21" s="71" t="s">
        <v>51</v>
      </c>
      <c r="B21" s="72"/>
      <c r="C21" s="73"/>
      <c r="D21" s="17" t="s">
        <v>52</v>
      </c>
      <c r="E21" s="23">
        <v>18467</v>
      </c>
    </row>
    <row r="23" spans="1:10">
      <c r="A23" s="66" t="s">
        <v>53</v>
      </c>
      <c r="B23" s="67"/>
      <c r="C23" s="68"/>
    </row>
    <row r="24" spans="1:10">
      <c r="A24" s="14">
        <v>2012</v>
      </c>
      <c r="B24" s="31">
        <v>0.13370000000000001</v>
      </c>
      <c r="C24" s="32" t="s">
        <v>54</v>
      </c>
    </row>
    <row r="25" spans="1:10">
      <c r="A25" s="14">
        <v>2015</v>
      </c>
      <c r="B25">
        <v>0.1119</v>
      </c>
      <c r="C25" s="32" t="s">
        <v>55</v>
      </c>
    </row>
    <row r="26" spans="1:10">
      <c r="A26" s="15">
        <v>2020</v>
      </c>
      <c r="B26" s="22">
        <v>9.3299999999999994E-2</v>
      </c>
      <c r="C26" s="33" t="s">
        <v>56</v>
      </c>
    </row>
    <row r="29" spans="1:10">
      <c r="A29" s="21"/>
    </row>
    <row r="30" spans="1:10">
      <c r="B30" s="27" t="s">
        <v>57</v>
      </c>
      <c r="C30" s="25" t="s">
        <v>1</v>
      </c>
      <c r="D30" s="25" t="s">
        <v>2</v>
      </c>
      <c r="E30" s="26" t="s">
        <v>3</v>
      </c>
      <c r="G30" s="27" t="s">
        <v>58</v>
      </c>
      <c r="H30" s="25" t="s">
        <v>1</v>
      </c>
      <c r="I30" s="25" t="s">
        <v>2</v>
      </c>
      <c r="J30" s="26" t="s">
        <v>3</v>
      </c>
    </row>
    <row r="31" spans="1:10">
      <c r="B31" s="28">
        <v>2012</v>
      </c>
      <c r="C31" s="38">
        <f>C16*B24</f>
        <v>4472.5324000000001</v>
      </c>
      <c r="D31" s="38">
        <f>AVERAGE(C17:C18)*B24</f>
        <v>2521.7825500000004</v>
      </c>
      <c r="E31" s="39">
        <f>C19*B24</f>
        <v>1797.8639000000003</v>
      </c>
      <c r="G31" s="28">
        <v>2012</v>
      </c>
      <c r="H31" s="35">
        <f>C5/C31</f>
        <v>1.8010267007068859</v>
      </c>
      <c r="I31" s="35">
        <f>D5/D31</f>
        <v>2.7725999042866283</v>
      </c>
      <c r="J31" s="36">
        <f>E5/E31</f>
        <v>3.2327926386442818</v>
      </c>
    </row>
    <row r="32" spans="1:10">
      <c r="B32" s="29">
        <v>2022</v>
      </c>
      <c r="C32" s="40">
        <f>AVERAGE(E16,E17)*B26</f>
        <v>6137.8337999999994</v>
      </c>
      <c r="D32" s="40">
        <f>AVERAGE(E18,E19)*B26</f>
        <v>3028.0981499999998</v>
      </c>
      <c r="E32" s="41">
        <f>AVERAGE(E20,E21)*B26</f>
        <v>1901.6405999999999</v>
      </c>
      <c r="G32" s="29">
        <v>2022</v>
      </c>
      <c r="H32" s="24">
        <f>C5/C32</f>
        <v>1.3123767333316603</v>
      </c>
      <c r="I32" s="24">
        <f>D5/D32</f>
        <v>2.3090050950830938</v>
      </c>
      <c r="J32" s="37">
        <f>E5/E32</f>
        <v>3.0563720511669241</v>
      </c>
    </row>
    <row r="34" spans="2:10">
      <c r="G34" s="27" t="s">
        <v>59</v>
      </c>
      <c r="H34" s="46" t="s">
        <v>1</v>
      </c>
      <c r="I34" s="46" t="s">
        <v>2</v>
      </c>
      <c r="J34" s="47" t="s">
        <v>3</v>
      </c>
    </row>
    <row r="35" spans="2:10">
      <c r="G35" s="14">
        <v>2012</v>
      </c>
      <c r="H35" s="52">
        <f>$B$5*C31*10^-6</f>
        <v>22.298008961008318</v>
      </c>
      <c r="I35" s="46">
        <f t="shared" ref="I35:J35" si="0">$B$5*D31*10^-6</f>
        <v>12.572458926762478</v>
      </c>
      <c r="J35" s="47">
        <f t="shared" si="0"/>
        <v>8.9633303389536909</v>
      </c>
    </row>
    <row r="36" spans="2:10">
      <c r="G36" s="15">
        <v>2022</v>
      </c>
      <c r="H36" s="15">
        <f>$B$5*C32*10^-6</f>
        <v>30.60044306746212</v>
      </c>
      <c r="I36" s="53">
        <f t="shared" ref="I36" si="1">$B$5*D32*10^-6</f>
        <v>15.096717842337531</v>
      </c>
      <c r="J36" s="54">
        <f t="shared" ref="J36" si="2">$B$5*E32*10^-6</f>
        <v>9.4807136868180617</v>
      </c>
    </row>
    <row r="39" spans="2:10">
      <c r="C39" s="42" t="s">
        <v>60</v>
      </c>
    </row>
    <row r="40" spans="2:10">
      <c r="C40" s="42" t="s">
        <v>61</v>
      </c>
    </row>
    <row r="41" spans="2:10" ht="72" customHeight="1">
      <c r="C41" s="44" t="s">
        <v>62</v>
      </c>
      <c r="D41" s="44" t="s">
        <v>63</v>
      </c>
      <c r="E41" s="44" t="s">
        <v>64</v>
      </c>
    </row>
    <row r="42" spans="2:10">
      <c r="B42" s="42" t="s">
        <v>65</v>
      </c>
      <c r="C42" s="16" t="s">
        <v>66</v>
      </c>
      <c r="D42" s="16" t="s">
        <v>66</v>
      </c>
      <c r="E42" s="16" t="s">
        <v>66</v>
      </c>
      <c r="G42" s="45" t="s">
        <v>58</v>
      </c>
      <c r="H42" s="46" t="s">
        <v>1</v>
      </c>
      <c r="I42" s="46" t="s">
        <v>2</v>
      </c>
      <c r="J42" s="47" t="s">
        <v>3</v>
      </c>
    </row>
    <row r="43" spans="2:10">
      <c r="B43" s="42" t="s">
        <v>67</v>
      </c>
      <c r="C43" s="43">
        <v>1550</v>
      </c>
      <c r="D43" s="43">
        <v>1390</v>
      </c>
      <c r="E43" s="43">
        <v>1170</v>
      </c>
      <c r="G43" s="51">
        <v>2015</v>
      </c>
      <c r="H43" s="50">
        <f>C5/(AVERAGE(C43:C46)*$B$25)</f>
        <v>53.322412684451393</v>
      </c>
      <c r="I43" s="48">
        <f t="shared" ref="I43:J43" si="3">D5/(AVERAGE(D43:D46)*$B$25)</f>
        <v>54.215543834743137</v>
      </c>
      <c r="J43" s="49">
        <f t="shared" si="3"/>
        <v>56.610696892216438</v>
      </c>
    </row>
    <row r="44" spans="2:10">
      <c r="B44" s="42" t="s">
        <v>68</v>
      </c>
      <c r="C44" s="43">
        <v>1430</v>
      </c>
      <c r="D44" s="43">
        <v>1200</v>
      </c>
      <c r="E44" s="43">
        <v>990</v>
      </c>
      <c r="H44" s="1"/>
      <c r="I44" s="1"/>
      <c r="J44" s="1"/>
    </row>
    <row r="45" spans="2:10">
      <c r="B45" s="42" t="s">
        <v>69</v>
      </c>
      <c r="C45" s="43">
        <v>1250</v>
      </c>
      <c r="D45" s="43">
        <v>1120</v>
      </c>
      <c r="E45" s="43">
        <v>840</v>
      </c>
    </row>
    <row r="46" spans="2:10">
      <c r="B46" s="42" t="s">
        <v>70</v>
      </c>
      <c r="C46" s="43">
        <v>1170</v>
      </c>
      <c r="D46" s="43">
        <v>900</v>
      </c>
      <c r="E46" s="43">
        <v>670</v>
      </c>
    </row>
    <row r="49" spans="1:10">
      <c r="B49" s="55"/>
      <c r="C49" s="42" t="s">
        <v>71</v>
      </c>
      <c r="D49" s="42"/>
      <c r="E49" s="42"/>
    </row>
    <row r="50" spans="1:10">
      <c r="B50" s="55"/>
      <c r="C50" s="42">
        <v>2015</v>
      </c>
      <c r="D50" s="55"/>
      <c r="E50" s="55"/>
    </row>
    <row r="51" spans="1:10" ht="74.25" customHeight="1">
      <c r="A51" s="21"/>
      <c r="B51" s="55"/>
      <c r="C51" s="44" t="s">
        <v>62</v>
      </c>
      <c r="D51" s="44" t="s">
        <v>63</v>
      </c>
      <c r="E51" s="44" t="s">
        <v>64</v>
      </c>
    </row>
    <row r="52" spans="1:10">
      <c r="A52" s="34"/>
      <c r="B52" s="42" t="s">
        <v>65</v>
      </c>
      <c r="C52" s="55">
        <v>5760</v>
      </c>
      <c r="D52" s="55" t="s">
        <v>66</v>
      </c>
      <c r="E52" s="55" t="s">
        <v>66</v>
      </c>
      <c r="F52" s="34"/>
      <c r="G52" s="45" t="s">
        <v>58</v>
      </c>
      <c r="H52" s="46" t="s">
        <v>1</v>
      </c>
      <c r="I52" s="46" t="s">
        <v>2</v>
      </c>
      <c r="J52" s="47" t="s">
        <v>3</v>
      </c>
    </row>
    <row r="53" spans="1:10">
      <c r="A53" s="34"/>
      <c r="B53" s="42" t="s">
        <v>67</v>
      </c>
      <c r="C53" s="55">
        <v>6550</v>
      </c>
      <c r="D53" s="55">
        <v>5990</v>
      </c>
      <c r="E53" s="55">
        <v>5400</v>
      </c>
      <c r="F53" s="34"/>
      <c r="G53" s="51">
        <v>2015</v>
      </c>
      <c r="H53" s="50">
        <f>C5/(AVERAGE(C53:C56)*12*$B$25)</f>
        <v>0.69915750897445006</v>
      </c>
      <c r="I53" s="50">
        <f t="shared" ref="I53:J53" si="4">D5/(AVERAGE(D53:D56)*12*$B$25)</f>
        <v>0.71133212966235726</v>
      </c>
      <c r="J53" s="50">
        <f t="shared" si="4"/>
        <v>0.71395621166472278</v>
      </c>
    </row>
    <row r="54" spans="1:10">
      <c r="A54" s="34"/>
      <c r="B54" s="42" t="s">
        <v>68</v>
      </c>
      <c r="C54" s="55">
        <v>8250</v>
      </c>
      <c r="D54" s="55">
        <v>7090</v>
      </c>
      <c r="E54" s="55">
        <v>5870</v>
      </c>
      <c r="F54" s="34"/>
      <c r="G54" s="34"/>
      <c r="H54" s="34"/>
      <c r="I54" s="34"/>
      <c r="J54" s="34"/>
    </row>
    <row r="55" spans="1:10">
      <c r="B55" s="42" t="s">
        <v>69</v>
      </c>
      <c r="C55" s="55">
        <v>8760</v>
      </c>
      <c r="D55" s="55">
        <v>7860</v>
      </c>
      <c r="E55" s="55">
        <v>6200</v>
      </c>
    </row>
    <row r="56" spans="1:10">
      <c r="B56" s="42" t="s">
        <v>70</v>
      </c>
      <c r="C56" s="55">
        <v>10760</v>
      </c>
      <c r="D56" s="55">
        <v>8340</v>
      </c>
      <c r="E56" s="55">
        <v>6780</v>
      </c>
    </row>
    <row r="60" spans="1:10">
      <c r="B60" s="55"/>
      <c r="C60" s="42" t="s">
        <v>71</v>
      </c>
      <c r="D60" s="42"/>
      <c r="E60" s="42"/>
    </row>
    <row r="61" spans="1:10">
      <c r="B61" s="55"/>
      <c r="C61" s="42">
        <v>2015</v>
      </c>
      <c r="D61" s="55"/>
      <c r="E61" s="55"/>
    </row>
    <row r="62" spans="1:10" ht="76.5">
      <c r="B62" s="55"/>
      <c r="C62" s="44" t="s">
        <v>62</v>
      </c>
      <c r="D62" s="44" t="s">
        <v>63</v>
      </c>
      <c r="E62" s="44" t="s">
        <v>64</v>
      </c>
    </row>
    <row r="63" spans="1:10">
      <c r="B63" s="42" t="s">
        <v>65</v>
      </c>
      <c r="C63" s="55">
        <v>5760</v>
      </c>
      <c r="D63" s="55" t="s">
        <v>66</v>
      </c>
      <c r="E63" s="55" t="s">
        <v>66</v>
      </c>
    </row>
    <row r="64" spans="1:10">
      <c r="B64" s="42" t="s">
        <v>67</v>
      </c>
      <c r="C64" s="55">
        <v>6550</v>
      </c>
      <c r="D64" s="55">
        <v>5990</v>
      </c>
      <c r="E64" s="55">
        <v>5400</v>
      </c>
    </row>
    <row r="65" spans="2:5">
      <c r="B65" s="42" t="s">
        <v>68</v>
      </c>
      <c r="C65" s="55">
        <v>8250</v>
      </c>
      <c r="D65" s="55">
        <v>7090</v>
      </c>
      <c r="E65" s="55">
        <v>5870</v>
      </c>
    </row>
    <row r="66" spans="2:5">
      <c r="B66" s="42" t="s">
        <v>69</v>
      </c>
      <c r="C66" s="55">
        <v>8760</v>
      </c>
      <c r="D66" s="55">
        <v>7860</v>
      </c>
      <c r="E66" s="55">
        <v>6200</v>
      </c>
    </row>
    <row r="67" spans="2:5">
      <c r="B67" s="42" t="s">
        <v>70</v>
      </c>
      <c r="C67" s="55">
        <v>10760</v>
      </c>
      <c r="D67" s="55">
        <v>8340</v>
      </c>
      <c r="E67" s="55">
        <v>6780</v>
      </c>
    </row>
  </sheetData>
  <mergeCells count="6">
    <mergeCell ref="A23:C23"/>
    <mergeCell ref="B15:C15"/>
    <mergeCell ref="D15:E15"/>
    <mergeCell ref="A20:C20"/>
    <mergeCell ref="A21:C21"/>
    <mergeCell ref="A17:A19"/>
  </mergeCells>
  <hyperlinks>
    <hyperlink ref="C25" r:id="rId1" xr:uid="{3EC1ADBE-423A-49A3-A950-E6626C627420}"/>
    <hyperlink ref="C24" r:id="rId2" xr:uid="{1DDE0832-7186-4499-9927-BCAF7E697205}"/>
    <hyperlink ref="C26" r:id="rId3" xr:uid="{40BA0105-FE9A-495B-A26F-9921BBD35CBC}"/>
    <hyperlink ref="A20" r:id="rId4" xr:uid="{8C51ADDA-A07C-44C1-B8D2-0064A4C99EBE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AF02-F5DD-486C-9004-F4B4453F225B}">
  <dimension ref="A1:I55"/>
  <sheetViews>
    <sheetView tabSelected="1" topLeftCell="A37" workbookViewId="0">
      <selection activeCell="E56" sqref="A53:E56"/>
    </sheetView>
  </sheetViews>
  <sheetFormatPr defaultRowHeight="15"/>
  <cols>
    <col min="1" max="1" width="27.5703125" customWidth="1"/>
    <col min="2" max="2" width="16.28515625" customWidth="1"/>
    <col min="3" max="3" width="15.140625" customWidth="1"/>
    <col min="4" max="4" width="17.7109375" customWidth="1"/>
    <col min="5" max="5" width="19.140625" customWidth="1"/>
  </cols>
  <sheetData>
    <row r="1" spans="1:5">
      <c r="A1" s="12" t="s">
        <v>72</v>
      </c>
      <c r="B1" s="57" t="s">
        <v>73</v>
      </c>
    </row>
    <row r="2" spans="1:5">
      <c r="A2" s="12" t="s">
        <v>74</v>
      </c>
      <c r="B2" s="56" t="s">
        <v>75</v>
      </c>
    </row>
    <row r="4" spans="1:5">
      <c r="E4" s="42"/>
    </row>
    <row r="5" spans="1:5" ht="88.5" customHeight="1">
      <c r="A5" s="75"/>
      <c r="B5" s="59" t="s">
        <v>76</v>
      </c>
      <c r="C5" s="44" t="s">
        <v>62</v>
      </c>
      <c r="D5" s="44" t="s">
        <v>63</v>
      </c>
      <c r="E5" s="44" t="s">
        <v>64</v>
      </c>
    </row>
    <row r="6" spans="1:5">
      <c r="A6" s="75"/>
      <c r="B6" s="42" t="s">
        <v>65</v>
      </c>
      <c r="C6" s="16" t="s">
        <v>66</v>
      </c>
      <c r="D6" s="16" t="s">
        <v>66</v>
      </c>
      <c r="E6" s="16" t="s">
        <v>66</v>
      </c>
    </row>
    <row r="7" spans="1:5">
      <c r="A7" s="75"/>
      <c r="B7" s="42" t="s">
        <v>67</v>
      </c>
      <c r="C7" s="43">
        <v>1550</v>
      </c>
      <c r="D7" s="43">
        <v>1390</v>
      </c>
      <c r="E7" s="43">
        <v>1170</v>
      </c>
    </row>
    <row r="8" spans="1:5">
      <c r="A8" s="75"/>
      <c r="B8" s="42" t="s">
        <v>68</v>
      </c>
      <c r="C8" s="43">
        <v>1430</v>
      </c>
      <c r="D8" s="43">
        <v>1200</v>
      </c>
      <c r="E8" s="43">
        <v>990</v>
      </c>
    </row>
    <row r="9" spans="1:5">
      <c r="A9" s="75"/>
      <c r="B9" s="42" t="s">
        <v>69</v>
      </c>
      <c r="C9" s="43">
        <v>1250</v>
      </c>
      <c r="D9" s="43">
        <v>1120</v>
      </c>
      <c r="E9" s="43">
        <v>840</v>
      </c>
    </row>
    <row r="10" spans="1:5">
      <c r="A10" s="75"/>
      <c r="B10" s="42" t="s">
        <v>70</v>
      </c>
      <c r="C10" s="43">
        <v>1170</v>
      </c>
      <c r="D10" s="43">
        <v>900</v>
      </c>
      <c r="E10" s="43">
        <v>670</v>
      </c>
    </row>
    <row r="12" spans="1:5">
      <c r="B12" s="55"/>
      <c r="C12" s="42"/>
      <c r="D12" s="42"/>
      <c r="E12" s="42"/>
    </row>
    <row r="13" spans="1:5" ht="90" customHeight="1">
      <c r="B13" s="60" t="s">
        <v>77</v>
      </c>
      <c r="C13" s="44" t="s">
        <v>62</v>
      </c>
      <c r="D13" s="44" t="s">
        <v>63</v>
      </c>
      <c r="E13" s="44" t="s">
        <v>64</v>
      </c>
    </row>
    <row r="14" spans="1:5">
      <c r="B14" s="42" t="s">
        <v>65</v>
      </c>
      <c r="C14" s="55">
        <v>5760</v>
      </c>
      <c r="D14" s="55" t="s">
        <v>66</v>
      </c>
      <c r="E14" s="55" t="s">
        <v>66</v>
      </c>
    </row>
    <row r="15" spans="1:5">
      <c r="B15" s="42" t="s">
        <v>67</v>
      </c>
      <c r="C15" s="55">
        <v>6550</v>
      </c>
      <c r="D15" s="55">
        <v>5990</v>
      </c>
      <c r="E15" s="55">
        <v>5400</v>
      </c>
    </row>
    <row r="16" spans="1:5">
      <c r="B16" s="42" t="s">
        <v>68</v>
      </c>
      <c r="C16" s="55">
        <v>8250</v>
      </c>
      <c r="D16" s="55">
        <v>7090</v>
      </c>
      <c r="E16" s="55">
        <v>5870</v>
      </c>
    </row>
    <row r="17" spans="1:9">
      <c r="B17" s="42" t="s">
        <v>69</v>
      </c>
      <c r="C17" s="55">
        <v>8760</v>
      </c>
      <c r="D17" s="55">
        <v>7860</v>
      </c>
      <c r="E17" s="55">
        <v>6200</v>
      </c>
    </row>
    <row r="18" spans="1:9">
      <c r="B18" s="42" t="s">
        <v>70</v>
      </c>
      <c r="C18" s="55">
        <v>10760</v>
      </c>
      <c r="D18" s="55">
        <v>8340</v>
      </c>
      <c r="E18" s="55">
        <v>6780</v>
      </c>
    </row>
    <row r="19" spans="1:9">
      <c r="B19" s="42"/>
      <c r="C19" s="55"/>
      <c r="D19" s="55"/>
      <c r="E19" s="55"/>
    </row>
    <row r="21" spans="1:9">
      <c r="B21" s="66" t="s">
        <v>53</v>
      </c>
      <c r="C21" s="67"/>
      <c r="D21" s="68"/>
    </row>
    <row r="22" spans="1:9">
      <c r="B22" s="14">
        <v>2012</v>
      </c>
      <c r="C22">
        <v>0.13370000000000001</v>
      </c>
      <c r="D22" s="32" t="s">
        <v>54</v>
      </c>
    </row>
    <row r="23" spans="1:9">
      <c r="B23" s="14">
        <v>2015</v>
      </c>
      <c r="C23" s="58">
        <v>0.1119</v>
      </c>
      <c r="D23" s="32" t="s">
        <v>55</v>
      </c>
    </row>
    <row r="24" spans="1:9">
      <c r="B24" s="15">
        <v>2020</v>
      </c>
      <c r="C24" s="53">
        <v>9.3299999999999994E-2</v>
      </c>
      <c r="D24" s="33" t="s">
        <v>56</v>
      </c>
    </row>
    <row r="27" spans="1:9">
      <c r="A27" s="12" t="s">
        <v>32</v>
      </c>
      <c r="B27" t="s">
        <v>33</v>
      </c>
      <c r="C27" t="s">
        <v>34</v>
      </c>
      <c r="D27" t="s">
        <v>35</v>
      </c>
      <c r="E27" t="s">
        <v>36</v>
      </c>
    </row>
    <row r="28" spans="1:9">
      <c r="A28" s="18" t="s">
        <v>4</v>
      </c>
      <c r="B28" s="19">
        <v>879.45386608450497</v>
      </c>
      <c r="C28" s="19">
        <v>433.50550050279702</v>
      </c>
      <c r="D28" s="19">
        <v>470.99775721815098</v>
      </c>
      <c r="E28" s="19">
        <v>506.87141817981399</v>
      </c>
    </row>
    <row r="29" spans="1:9">
      <c r="A29" s="18" t="s">
        <v>5</v>
      </c>
      <c r="B29" s="19">
        <v>46.5641180203896</v>
      </c>
      <c r="C29" s="19">
        <v>5.7381637816237401</v>
      </c>
      <c r="D29" s="19">
        <v>5.4947570979793996</v>
      </c>
      <c r="E29" s="19">
        <v>5.8960368368764202</v>
      </c>
    </row>
    <row r="30" spans="1:9">
      <c r="A30" s="18" t="s">
        <v>6</v>
      </c>
      <c r="B30" s="19">
        <v>35.137031853302503</v>
      </c>
      <c r="C30" s="19">
        <v>9.3014543803985994</v>
      </c>
      <c r="D30" s="19">
        <v>8.7710488794204498</v>
      </c>
      <c r="E30" s="19">
        <v>6.9038030768585497</v>
      </c>
      <c r="G30">
        <v>16000</v>
      </c>
      <c r="I30">
        <v>15000</v>
      </c>
    </row>
    <row r="31" spans="1:9">
      <c r="A31" t="s">
        <v>37</v>
      </c>
      <c r="B31" s="64">
        <v>4985.5444224413704</v>
      </c>
      <c r="C31" s="10">
        <v>8055.1502721766501</v>
      </c>
      <c r="D31" s="10">
        <v>6991.8940567616901</v>
      </c>
      <c r="E31" s="10">
        <v>5812.1211812043002</v>
      </c>
      <c r="G31">
        <v>45</v>
      </c>
      <c r="H31">
        <v>38</v>
      </c>
      <c r="I31">
        <v>30</v>
      </c>
    </row>
    <row r="32" spans="1:9">
      <c r="A32" s="18" t="s">
        <v>8</v>
      </c>
      <c r="B32" s="19">
        <v>603.95394256237705</v>
      </c>
      <c r="C32" s="19">
        <v>132.31310235587199</v>
      </c>
      <c r="D32" s="19">
        <v>158.98479222122401</v>
      </c>
      <c r="E32" s="19">
        <v>158.22163937470199</v>
      </c>
    </row>
    <row r="33" spans="1:7">
      <c r="A33" s="18" t="s">
        <v>9</v>
      </c>
      <c r="B33" s="19">
        <v>105.841415679102</v>
      </c>
      <c r="C33" s="19">
        <v>12.076843633507901</v>
      </c>
      <c r="D33" s="19">
        <v>12.970095495174901</v>
      </c>
      <c r="E33" s="19">
        <v>11.553310831008501</v>
      </c>
    </row>
    <row r="34" spans="1:7">
      <c r="A34" s="18" t="s">
        <v>10</v>
      </c>
      <c r="B34" s="19">
        <v>1220.2202521422601</v>
      </c>
      <c r="C34" s="19">
        <v>891.07858364952199</v>
      </c>
      <c r="D34" s="19">
        <v>1013.47511140663</v>
      </c>
      <c r="E34" s="19">
        <v>1284.0031238531401</v>
      </c>
    </row>
    <row r="35" spans="1:7">
      <c r="A35" s="18" t="s">
        <v>11</v>
      </c>
      <c r="B35" s="19">
        <v>90.817753347897593</v>
      </c>
      <c r="C35" s="19">
        <v>7.0465651230986701</v>
      </c>
      <c r="D35" s="19">
        <v>7.8315572036650201</v>
      </c>
      <c r="E35" s="19">
        <v>8.7237707420061898</v>
      </c>
    </row>
    <row r="36" spans="1:7">
      <c r="A36" s="18" t="s">
        <v>12</v>
      </c>
      <c r="B36" s="19">
        <v>1146.6233518224501</v>
      </c>
      <c r="C36" s="19">
        <v>497.16687161664601</v>
      </c>
      <c r="D36" s="19">
        <v>541.22505216368802</v>
      </c>
      <c r="E36" s="19">
        <v>455.58874182764902</v>
      </c>
    </row>
    <row r="37" spans="1:7">
      <c r="A37" s="18" t="s">
        <v>13</v>
      </c>
      <c r="B37" s="19">
        <v>133.28489008696499</v>
      </c>
      <c r="C37" s="19">
        <v>1.8249878076119199</v>
      </c>
      <c r="D37" s="19">
        <v>1.2098587875986799</v>
      </c>
      <c r="E37" s="19">
        <v>0.58195811322865798</v>
      </c>
    </row>
    <row r="38" spans="1:7">
      <c r="A38" s="18" t="s">
        <v>14</v>
      </c>
      <c r="B38" s="19">
        <v>19.988445783937198</v>
      </c>
      <c r="C38" s="19">
        <v>4.0141121080311999</v>
      </c>
      <c r="D38" s="19">
        <v>3.1751982044720299</v>
      </c>
      <c r="E38" s="19">
        <v>2.4436998765703901</v>
      </c>
    </row>
    <row r="39" spans="1:7">
      <c r="A39" s="18" t="s">
        <v>15</v>
      </c>
      <c r="B39" s="19">
        <v>3835.8189366430202</v>
      </c>
      <c r="C39" s="19">
        <v>1050.4300655555001</v>
      </c>
      <c r="D39" s="19">
        <v>1114.1966343178301</v>
      </c>
      <c r="E39" s="19">
        <v>988.14555067976596</v>
      </c>
    </row>
    <row r="42" spans="1:7">
      <c r="C42" s="12" t="s">
        <v>1</v>
      </c>
      <c r="D42" s="12" t="s">
        <v>2</v>
      </c>
      <c r="E42" s="12" t="s">
        <v>3</v>
      </c>
      <c r="G42" s="12" t="s">
        <v>33</v>
      </c>
    </row>
    <row r="43" spans="1:7">
      <c r="A43" s="57" t="s">
        <v>78</v>
      </c>
      <c r="B43" s="12" t="s">
        <v>79</v>
      </c>
      <c r="C43" s="1">
        <f>C31</f>
        <v>8055.1502721766501</v>
      </c>
      <c r="D43" s="1">
        <f t="shared" ref="D43:E43" si="0">D31</f>
        <v>6991.8940567616901</v>
      </c>
      <c r="E43" s="1">
        <f t="shared" si="0"/>
        <v>5812.1211812043002</v>
      </c>
      <c r="G43" s="1">
        <f>B31</f>
        <v>4985.5444224413704</v>
      </c>
    </row>
    <row r="44" spans="1:7">
      <c r="A44" s="62" t="s">
        <v>60</v>
      </c>
      <c r="B44" s="12" t="s">
        <v>80</v>
      </c>
      <c r="C44" s="1">
        <f>AVERAGE(C7:C10)*$C$23</f>
        <v>151.065</v>
      </c>
      <c r="D44" s="1">
        <f>AVERAGE(D7:D10)*$C$23</f>
        <v>128.96475000000001</v>
      </c>
      <c r="E44" s="1">
        <f>AVERAGE(E7:E10)*$C$23</f>
        <v>102.66825</v>
      </c>
    </row>
    <row r="45" spans="1:7">
      <c r="A45" s="62" t="s">
        <v>81</v>
      </c>
      <c r="B45" s="12" t="s">
        <v>82</v>
      </c>
      <c r="C45">
        <f>AVERAGE(C15:C18)*12*$C$23</f>
        <v>11521.224</v>
      </c>
      <c r="D45">
        <f>AVERAGE(D15:D18)*12*$C$23</f>
        <v>9829.2960000000003</v>
      </c>
      <c r="E45">
        <f>AVERAGE(E15:E18)*12*$C$23</f>
        <v>8140.7250000000004</v>
      </c>
    </row>
    <row r="46" spans="1:7">
      <c r="A46" s="63"/>
      <c r="C46" s="61"/>
      <c r="D46" s="61"/>
      <c r="E46" s="61"/>
    </row>
    <row r="48" spans="1:7">
      <c r="B48" t="s">
        <v>83</v>
      </c>
      <c r="C48">
        <f>C43/C45</f>
        <v>0.69915750897445006</v>
      </c>
      <c r="D48">
        <f t="shared" ref="D48:E48" si="1">D43/D45</f>
        <v>0.71133212966235726</v>
      </c>
      <c r="E48">
        <f t="shared" si="1"/>
        <v>0.71395621166472278</v>
      </c>
    </row>
    <row r="49" spans="1:5">
      <c r="C49" s="12" t="s">
        <v>1</v>
      </c>
      <c r="D49" s="12" t="s">
        <v>2</v>
      </c>
      <c r="E49" s="12" t="s">
        <v>3</v>
      </c>
    </row>
    <row r="50" spans="1:5">
      <c r="B50" t="s">
        <v>84</v>
      </c>
      <c r="C50">
        <f>C43*C44/C45</f>
        <v>105.6182290932253</v>
      </c>
      <c r="D50">
        <f>D43*D44/D45</f>
        <v>91.736770268873499</v>
      </c>
      <c r="E50">
        <f>E43*E44/E45</f>
        <v>73.300634828246672</v>
      </c>
    </row>
    <row r="51" spans="1:5">
      <c r="B51" t="s">
        <v>85</v>
      </c>
      <c r="C51">
        <f>$B$31*C44/C45</f>
        <v>65.369900643899086</v>
      </c>
      <c r="D51">
        <f t="shared" ref="D51:E51" si="2">$B$31*D44/D45</f>
        <v>65.412567701089259</v>
      </c>
      <c r="E51">
        <f t="shared" si="2"/>
        <v>62.876110069965051</v>
      </c>
    </row>
    <row r="53" spans="1:5">
      <c r="A53" s="62"/>
      <c r="B53" s="12"/>
      <c r="C53" s="43"/>
      <c r="D53" s="43"/>
      <c r="E53" s="43"/>
    </row>
    <row r="54" spans="1:5">
      <c r="A54" s="62"/>
      <c r="B54" s="12"/>
    </row>
    <row r="55" spans="1:5">
      <c r="B55" s="12"/>
    </row>
  </sheetData>
  <mergeCells count="2">
    <mergeCell ref="B21:D21"/>
    <mergeCell ref="A5:A10"/>
  </mergeCells>
  <hyperlinks>
    <hyperlink ref="B2" r:id="rId1" xr:uid="{F199651D-BCD5-46BC-B4E3-E97DC314FB91}"/>
    <hyperlink ref="D23" r:id="rId2" xr:uid="{F171048F-2836-4036-ACA5-E6CEAC312A13}"/>
    <hyperlink ref="D22" r:id="rId3" xr:uid="{3AE6767E-119F-47EF-B493-5AF51D9A3C8B}"/>
    <hyperlink ref="D24" r:id="rId4" xr:uid="{EB50B43C-FDBF-49F3-A977-9825CF0E04E1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2024-04-30T13:36:41Z</dcterms:modified>
  <cp:category/>
  <cp:contentStatus/>
</cp:coreProperties>
</file>